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qui\Dropbox\Business Files\Regulatory\EGD UNION MERGER\RATE APPS\EB-2024-0111\TECH CONF\COMPENDIUM\"/>
    </mc:Choice>
  </mc:AlternateContent>
  <xr:revisionPtr revIDLastSave="0" documentId="8_{CA64FEF8-4497-4DBB-B609-B7DD8E5B0398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QUANTITY" sheetId="3" r:id="rId1"/>
    <sheet name="P1 GAS PURCH" sheetId="2" r:id="rId2"/>
    <sheet name="GSP P1+ 10TJ" sheetId="4" r:id="rId3"/>
    <sheet name="P2 GAS PURCH" sheetId="5" r:id="rId4"/>
    <sheet name="GSP P2 + 10 TJ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M6" i="6"/>
  <c r="N6" i="6" s="1"/>
  <c r="C6" i="6"/>
  <c r="B6" i="6"/>
  <c r="N3" i="6"/>
  <c r="J7" i="6" s="1"/>
  <c r="J8" i="6" s="1"/>
  <c r="J10" i="6" s="1"/>
  <c r="J12" i="6" s="1"/>
  <c r="C7" i="6"/>
  <c r="D2" i="6"/>
  <c r="K14" i="5"/>
  <c r="J14" i="5"/>
  <c r="I14" i="5"/>
  <c r="C14" i="5"/>
  <c r="O2" i="5"/>
  <c r="L6" i="5" s="1"/>
  <c r="L7" i="5" s="1"/>
  <c r="L9" i="5" s="1"/>
  <c r="L11" i="5" s="1"/>
  <c r="K6" i="5"/>
  <c r="K7" i="5" s="1"/>
  <c r="K9" i="5" s="1"/>
  <c r="K11" i="5" s="1"/>
  <c r="N6" i="5"/>
  <c r="N7" i="5" s="1"/>
  <c r="N9" i="5" s="1"/>
  <c r="N11" i="5" s="1"/>
  <c r="M6" i="5"/>
  <c r="M7" i="5" s="1"/>
  <c r="M9" i="5" s="1"/>
  <c r="M11" i="5" s="1"/>
  <c r="F6" i="5"/>
  <c r="F7" i="5" s="1"/>
  <c r="F9" i="5" s="1"/>
  <c r="F11" i="5" s="1"/>
  <c r="E6" i="5"/>
  <c r="E7" i="5" s="1"/>
  <c r="E9" i="5" s="1"/>
  <c r="E11" i="5" s="1"/>
  <c r="D6" i="5"/>
  <c r="D7" i="5" s="1"/>
  <c r="D9" i="5" s="1"/>
  <c r="D11" i="5" s="1"/>
  <c r="O5" i="5"/>
  <c r="B8" i="6" l="1"/>
  <c r="B10" i="6" s="1"/>
  <c r="B12" i="6" s="1"/>
  <c r="G7" i="6"/>
  <c r="G8" i="6" s="1"/>
  <c r="G10" i="6" s="1"/>
  <c r="G12" i="6" s="1"/>
  <c r="D7" i="6"/>
  <c r="D8" i="6" s="1"/>
  <c r="D10" i="6" s="1"/>
  <c r="D12" i="6" s="1"/>
  <c r="L7" i="6"/>
  <c r="L8" i="6" s="1"/>
  <c r="L10" i="6" s="1"/>
  <c r="L12" i="6" s="1"/>
  <c r="E7" i="6"/>
  <c r="E8" i="6" s="1"/>
  <c r="E10" i="6" s="1"/>
  <c r="E12" i="6" s="1"/>
  <c r="F7" i="6"/>
  <c r="F8" i="6" s="1"/>
  <c r="F10" i="6" s="1"/>
  <c r="F12" i="6" s="1"/>
  <c r="C8" i="6"/>
  <c r="C10" i="6" s="1"/>
  <c r="C12" i="6" s="1"/>
  <c r="H7" i="6"/>
  <c r="H8" i="6" s="1"/>
  <c r="H10" i="6" s="1"/>
  <c r="H12" i="6" s="1"/>
  <c r="I7" i="6"/>
  <c r="I8" i="6" s="1"/>
  <c r="I10" i="6" s="1"/>
  <c r="I12" i="6" s="1"/>
  <c r="K7" i="6"/>
  <c r="K8" i="6" s="1"/>
  <c r="K10" i="6" s="1"/>
  <c r="K12" i="6" s="1"/>
  <c r="M7" i="6"/>
  <c r="M8" i="6" s="1"/>
  <c r="M10" i="6" s="1"/>
  <c r="M12" i="6" s="1"/>
  <c r="B7" i="6"/>
  <c r="G6" i="5"/>
  <c r="G7" i="5" s="1"/>
  <c r="G9" i="5" s="1"/>
  <c r="G11" i="5" s="1"/>
  <c r="H6" i="5"/>
  <c r="H7" i="5" s="1"/>
  <c r="H9" i="5" s="1"/>
  <c r="H11" i="5" s="1"/>
  <c r="I6" i="5"/>
  <c r="I7" i="5" s="1"/>
  <c r="I9" i="5" s="1"/>
  <c r="I11" i="5" s="1"/>
  <c r="J6" i="5"/>
  <c r="J7" i="5" s="1"/>
  <c r="J9" i="5" s="1"/>
  <c r="J11" i="5" s="1"/>
  <c r="C6" i="5"/>
  <c r="C7" i="5" s="1"/>
  <c r="C9" i="5" s="1"/>
  <c r="B6" i="3"/>
  <c r="N12" i="6" l="1"/>
  <c r="N14" i="6" s="1"/>
  <c r="N10" i="6"/>
  <c r="O9" i="5"/>
  <c r="C11" i="5"/>
  <c r="O11" i="5" s="1"/>
  <c r="D6" i="4"/>
  <c r="C6" i="4"/>
  <c r="N6" i="4"/>
  <c r="H7" i="4"/>
  <c r="H6" i="4"/>
  <c r="E2" i="4"/>
  <c r="N7" i="4"/>
  <c r="M7" i="4"/>
  <c r="M8" i="4" s="1"/>
  <c r="M10" i="4" s="1"/>
  <c r="M12" i="4" s="1"/>
  <c r="L7" i="4"/>
  <c r="L8" i="4" s="1"/>
  <c r="L10" i="4" s="1"/>
  <c r="L12" i="4" s="1"/>
  <c r="K7" i="4"/>
  <c r="K8" i="4" s="1"/>
  <c r="K10" i="4" s="1"/>
  <c r="K12" i="4" s="1"/>
  <c r="J7" i="4"/>
  <c r="J8" i="4" s="1"/>
  <c r="J10" i="4" s="1"/>
  <c r="J12" i="4" s="1"/>
  <c r="I7" i="4"/>
  <c r="I8" i="4" s="1"/>
  <c r="I10" i="4" s="1"/>
  <c r="I12" i="4" s="1"/>
  <c r="G7" i="4"/>
  <c r="G8" i="4" s="1"/>
  <c r="G10" i="4" s="1"/>
  <c r="G12" i="4" s="1"/>
  <c r="F7" i="4"/>
  <c r="F8" i="4" s="1"/>
  <c r="F10" i="4" s="1"/>
  <c r="F12" i="4" s="1"/>
  <c r="E7" i="4"/>
  <c r="E8" i="4" s="1"/>
  <c r="E10" i="4" s="1"/>
  <c r="E12" i="4" s="1"/>
  <c r="D7" i="4"/>
  <c r="C7" i="4"/>
  <c r="L8" i="2"/>
  <c r="L10" i="2" s="1"/>
  <c r="L12" i="2" s="1"/>
  <c r="N6" i="2"/>
  <c r="M7" i="2"/>
  <c r="M8" i="2" s="1"/>
  <c r="M10" i="2" s="1"/>
  <c r="M12" i="2" s="1"/>
  <c r="L7" i="2"/>
  <c r="K7" i="2"/>
  <c r="K8" i="2" s="1"/>
  <c r="K10" i="2" s="1"/>
  <c r="K12" i="2" s="1"/>
  <c r="J7" i="2"/>
  <c r="J8" i="2" s="1"/>
  <c r="J10" i="2" s="1"/>
  <c r="J12" i="2" s="1"/>
  <c r="I7" i="2"/>
  <c r="I8" i="2" s="1"/>
  <c r="I10" i="2" s="1"/>
  <c r="I12" i="2" s="1"/>
  <c r="H7" i="2"/>
  <c r="H8" i="2" s="1"/>
  <c r="H10" i="2" s="1"/>
  <c r="H12" i="2" s="1"/>
  <c r="G7" i="2"/>
  <c r="G8" i="2" s="1"/>
  <c r="G10" i="2" s="1"/>
  <c r="G12" i="2" s="1"/>
  <c r="F7" i="2"/>
  <c r="F8" i="2" s="1"/>
  <c r="F10" i="2" s="1"/>
  <c r="F12" i="2" s="1"/>
  <c r="E7" i="2"/>
  <c r="E8" i="2" s="1"/>
  <c r="E10" i="2" s="1"/>
  <c r="E12" i="2" s="1"/>
  <c r="D7" i="2"/>
  <c r="D8" i="2" s="1"/>
  <c r="D10" i="2" s="1"/>
  <c r="D12" i="2" s="1"/>
  <c r="C7" i="2"/>
  <c r="C8" i="2" s="1"/>
  <c r="C10" i="2" s="1"/>
  <c r="C12" i="2" s="1"/>
  <c r="B7" i="2"/>
  <c r="B8" i="2" s="1"/>
  <c r="B10" i="2" s="1"/>
  <c r="N8" i="4" l="1"/>
  <c r="N10" i="4" s="1"/>
  <c r="N12" i="4" s="1"/>
  <c r="C8" i="4"/>
  <c r="C10" i="4" s="1"/>
  <c r="C12" i="4" s="1"/>
  <c r="B12" i="2"/>
  <c r="N12" i="2" s="1"/>
  <c r="N10" i="2"/>
  <c r="N7" i="2"/>
  <c r="D8" i="4"/>
  <c r="D10" i="4" s="1"/>
  <c r="D12" i="4" s="1"/>
  <c r="O6" i="4"/>
  <c r="H8" i="4"/>
  <c r="H10" i="4" s="1"/>
  <c r="H12" i="4" s="1"/>
  <c r="O7" i="4"/>
  <c r="O12" i="4" l="1"/>
  <c r="O14" i="4" s="1"/>
  <c r="O10" i="4"/>
</calcChain>
</file>

<file path=xl/sharedStrings.xml><?xml version="1.0" encoding="utf-8"?>
<sst xmlns="http://schemas.openxmlformats.org/spreadsheetml/2006/main" count="104" uniqueCount="35">
  <si>
    <t>EGI - 10 PJ</t>
  </si>
  <si>
    <t>May</t>
  </si>
  <si>
    <t>Days in Month</t>
  </si>
  <si>
    <t>Supplies (TJ)</t>
  </si>
  <si>
    <t>Average Day Demand Per Month (TJ)</t>
  </si>
  <si>
    <t>Average Purchases Variance (TJ)</t>
  </si>
  <si>
    <t>Dawn Forecasted Price ($/GJ)</t>
  </si>
  <si>
    <t>Price Variance - Load Balancing ($000s) (1)</t>
  </si>
  <si>
    <t>Demand Cost - Load Balancing ($000s)</t>
  </si>
  <si>
    <t>Total Load Balancing Costs ($000s) (2)</t>
  </si>
  <si>
    <t>MONTH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</si>
  <si>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</si>
  <si>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</si>
  <si>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</si>
  <si>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</si>
  <si>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</si>
  <si>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</si>
  <si>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</si>
  <si>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</si>
  <si>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</si>
  <si>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</si>
  <si>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</si>
  <si>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SPREAD JUNE PURCHASES OVER DEC-FEB</t>
  </si>
  <si>
    <t>91 DAYS</t>
  </si>
  <si>
    <t>Additional Dawn Daily Purchase Equivalent (TJ)</t>
  </si>
  <si>
    <t>Days in winter (Dec.-Feb)</t>
  </si>
  <si>
    <t>Annual</t>
  </si>
  <si>
    <t>DIFFERENCE BETWEEN PURCHASE PLANS</t>
  </si>
  <si>
    <t>P2, EX.4,T2,SCH 1, ATT, 1, PG.5</t>
  </si>
  <si>
    <t>P1,EX.4,T2,SCH 1, ATT, 1, PG.5</t>
  </si>
  <si>
    <t>DAILY DELIVERIES</t>
  </si>
  <si>
    <t>ADDITIONAL COST OF 10TJ</t>
  </si>
  <si>
    <t>PHASE 1 &amp; 2</t>
  </si>
  <si>
    <t>Load Balancing/Space (TJ)</t>
  </si>
  <si>
    <t>P1 - SPREAD JUNE PURCHASES OVER DEC-FEB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</si>
</sst>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##0;###0"/>
    <numFmt numFmtId="166" formatCode="###0.000;###0.000"/>
    <numFmt numFmtId="169" formatCode="0.0"/>
    <numFmt numFmtId="170" formatCode="#,##0;#,##0"/>
    <numFmt numFmtId="172" formatCode="_(* #,##0_);_(* \(#,##0\);_(* &quot;-&quot;??_);_(@_)"/>
    <numFmt numFmtId="173" formatCode="#,##0_ ;[Red]\-#,##0\ 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169" fontId="0" fillId="0" borderId="0" xfId="0" applyNumberFormat="1" applyAlignment="1">
      <alignment horizontal="left" vertical="top"/>
    </xf>
    <xf numFmtId="172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1" fontId="3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vertical="center" wrapText="1"/>
    </xf>
    <xf numFmtId="170" fontId="4" fillId="0" borderId="0" xfId="0" applyNumberFormat="1" applyFont="1" applyAlignment="1">
      <alignment vertical="top" wrapText="1"/>
    </xf>
    <xf numFmtId="170" fontId="4" fillId="2" borderId="2" xfId="0" applyNumberFormat="1" applyFont="1" applyFill="1" applyBorder="1" applyAlignment="1">
      <alignment vertical="top" wrapText="1"/>
    </xf>
    <xf numFmtId="170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top" wrapText="1"/>
    </xf>
    <xf numFmtId="170" fontId="4" fillId="0" borderId="2" xfId="0" applyNumberFormat="1" applyFont="1" applyBorder="1" applyAlignment="1">
      <alignment vertical="top" wrapText="1"/>
    </xf>
    <xf numFmtId="172" fontId="3" fillId="0" borderId="0" xfId="1" applyNumberFormat="1" applyFont="1" applyAlignment="1">
      <alignment vertical="top" wrapText="1"/>
    </xf>
    <xf numFmtId="172" fontId="3" fillId="0" borderId="4" xfId="0" applyNumberFormat="1" applyFont="1" applyBorder="1" applyAlignment="1">
      <alignment vertical="top" wrapText="1"/>
    </xf>
    <xf numFmtId="166" fontId="4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vertical="top" wrapText="1"/>
    </xf>
    <xf numFmtId="170" fontId="4" fillId="0" borderId="1" xfId="0" applyNumberFormat="1" applyFont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170" fontId="4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170" fontId="4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70" fontId="4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172" fontId="1" fillId="2" borderId="0" xfId="0" applyNumberFormat="1" applyFont="1" applyFill="1" applyAlignment="1">
      <alignment horizontal="left" vertical="top"/>
    </xf>
    <xf numFmtId="170" fontId="4" fillId="3" borderId="0" xfId="0" applyNumberFormat="1" applyFont="1" applyFill="1" applyAlignment="1">
      <alignment vertical="top" wrapText="1"/>
    </xf>
    <xf numFmtId="0" fontId="1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170" fontId="4" fillId="3" borderId="2" xfId="0" applyNumberFormat="1" applyFont="1" applyFill="1" applyBorder="1" applyAlignment="1">
      <alignment vertical="center" wrapText="1"/>
    </xf>
    <xf numFmtId="173" fontId="0" fillId="0" borderId="0" xfId="0" applyNumberFormat="1" applyAlignment="1">
      <alignment horizontal="right" vertical="top"/>
    </xf>
    <xf numFmtId="0" fontId="1" fillId="0" borderId="0" xfId="0" applyFont="1" applyAlignment="1">
      <alignment horizontal="right" vertical="top"/>
    </xf>
    <xf numFmtId="165" fontId="4" fillId="3" borderId="2" xfId="0" applyNumberFormat="1" applyFont="1" applyFill="1" applyBorder="1" applyAlignment="1">
      <alignment vertical="top" wrapText="1"/>
    </xf>
    <xf numFmtId="172" fontId="0" fillId="2" borderId="0" xfId="0" applyNumberFormat="1" applyFill="1" applyAlignment="1">
      <alignment horizontal="left" vertical="top"/>
    </xf>
    <xf numFmtId="170" fontId="4" fillId="4" borderId="0" xfId="0" applyNumberFormat="1" applyFont="1" applyFill="1" applyAlignment="1">
      <alignment vertical="top" wrapText="1"/>
    </xf>
    <xf numFmtId="172" fontId="1" fillId="4" borderId="0" xfId="0" applyNumberFormat="1" applyFont="1" applyFill="1" applyAlignment="1">
      <alignment horizontal="left" vertical="top"/>
    </xf>
    <xf numFmtId="172" fontId="0" fillId="4" borderId="0" xfId="0" applyNumberFormat="1" applyFill="1" applyAlignment="1">
      <alignment horizontal="left" vertical="top"/>
    </xf>
    <xf numFmtId="170" fontId="4" fillId="4" borderId="2" xfId="0" applyNumberFormat="1" applyFont="1" applyFill="1" applyBorder="1" applyAlignment="1">
      <alignment vertical="top" wrapText="1"/>
    </xf>
    <xf numFmtId="172" fontId="4" fillId="0" borderId="0" xfId="0" applyNumberFormat="1" applyFont="1" applyAlignment="1">
      <alignment vertical="top" wrapText="1"/>
    </xf>
    <xf numFmtId="172" fontId="4" fillId="0" borderId="3" xfId="0" applyNumberFormat="1" applyFont="1" applyBorder="1" applyAlignment="1">
      <alignment vertical="top" wrapText="1"/>
    </xf>
    <xf numFmtId="172" fontId="4" fillId="0" borderId="1" xfId="0" applyNumberFormat="1" applyFont="1" applyBorder="1" applyAlignment="1">
      <alignment vertical="top" wrapText="1"/>
    </xf>
    <xf numFmtId="172" fontId="1" fillId="3" borderId="0" xfId="0" applyNumberFormat="1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D081-5201-4F69-98D0-502C1038A4E9}">
  <dimension ref="A1:B6"/>
  <sheetViews>
    <sheetView workbookViewId="0">
      <selection activeCell="A3" sqref="A3:XFD3"/>
    </sheetView>
  </sheetViews>
  <sheetFormatPr defaultRowHeight="13" x14ac:dyDescent="0.3"/>
  <cols>
    <col min="1" max="1" width="47.59765625" customWidth="1"/>
    <col min="2" max="2" width="11.8984375" customWidth="1"/>
    <col min="3" max="3" width="9.8984375" customWidth="1"/>
  </cols>
  <sheetData>
    <row r="1" spans="1:2" x14ac:dyDescent="0.3">
      <c r="B1" s="1" t="s">
        <v>32</v>
      </c>
    </row>
    <row r="2" spans="1:2" x14ac:dyDescent="0.3">
      <c r="B2" s="1" t="s">
        <v>0</v>
      </c>
    </row>
    <row r="4" spans="1:2" x14ac:dyDescent="0.3">
      <c r="A4" s="1" t="s">
        <v>33</v>
      </c>
      <c r="B4" s="2">
        <v>10010</v>
      </c>
    </row>
    <row r="5" spans="1:2" x14ac:dyDescent="0.3">
      <c r="A5" s="1" t="s">
        <v>25</v>
      </c>
      <c r="B5">
        <v>91</v>
      </c>
    </row>
    <row r="6" spans="1:2" x14ac:dyDescent="0.3">
      <c r="A6" s="1" t="s">
        <v>24</v>
      </c>
      <c r="B6" s="3">
        <f>B4/B5</f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517A-646A-4F85-97D6-3F70B41FD419}">
  <dimension ref="A2:R18"/>
  <sheetViews>
    <sheetView workbookViewId="0">
      <selection activeCell="J19" sqref="J19"/>
    </sheetView>
  </sheetViews>
  <sheetFormatPr defaultColWidth="13.5" defaultRowHeight="13" x14ac:dyDescent="0.3"/>
  <cols>
    <col min="1" max="1" width="36.3984375" style="1" customWidth="1"/>
    <col min="2" max="2" width="12.3984375" style="1" customWidth="1"/>
    <col min="3" max="3" width="10.796875" style="1" customWidth="1"/>
    <col min="4" max="4" width="10.3984375" style="1" customWidth="1"/>
    <col min="5" max="6" width="9.3984375" style="1" customWidth="1"/>
    <col min="7" max="7" width="10.296875" style="1" customWidth="1"/>
    <col min="8" max="8" width="9.796875" style="1" customWidth="1"/>
    <col min="9" max="9" width="9.3984375" style="1" customWidth="1"/>
    <col min="10" max="10" width="10.69921875" style="1" customWidth="1"/>
    <col min="11" max="11" width="12.5" style="1" customWidth="1"/>
    <col min="12" max="12" width="10.69921875" style="1" customWidth="1"/>
    <col min="13" max="13" width="9.5" style="1" customWidth="1"/>
    <col min="14" max="14" width="10.69921875" style="1" customWidth="1"/>
    <col min="15" max="16384" width="13.5" style="1"/>
  </cols>
  <sheetData>
    <row r="2" spans="1:18" x14ac:dyDescent="0.3">
      <c r="A2" s="31" t="s">
        <v>29</v>
      </c>
    </row>
    <row r="3" spans="1:18" ht="18" customHeight="1" x14ac:dyDescent="0.3">
      <c r="M3" s="38" t="s">
        <v>30</v>
      </c>
      <c r="N3" s="6">
        <v>345.12</v>
      </c>
    </row>
    <row r="4" spans="1:18" ht="18" customHeight="1" x14ac:dyDescent="0.3">
      <c r="A4" s="8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</v>
      </c>
      <c r="G4" s="9" t="s">
        <v>15</v>
      </c>
      <c r="H4" s="9" t="s">
        <v>16</v>
      </c>
      <c r="I4" s="9" t="s">
        <v>17</v>
      </c>
      <c r="J4" s="9" t="s">
        <v>18</v>
      </c>
      <c r="K4" s="10" t="s">
        <v>19</v>
      </c>
      <c r="L4" s="9" t="s">
        <v>20</v>
      </c>
      <c r="M4" s="9" t="s">
        <v>21</v>
      </c>
      <c r="N4" s="11" t="s">
        <v>26</v>
      </c>
      <c r="O4" s="11"/>
      <c r="P4" s="11"/>
      <c r="Q4" s="11"/>
    </row>
    <row r="5" spans="1:18" ht="18" customHeight="1" x14ac:dyDescent="0.3">
      <c r="A5" s="8" t="s">
        <v>2</v>
      </c>
      <c r="B5" s="12">
        <v>31</v>
      </c>
      <c r="C5" s="12">
        <v>29</v>
      </c>
      <c r="D5" s="12">
        <v>30</v>
      </c>
      <c r="E5" s="12">
        <v>31</v>
      </c>
      <c r="F5" s="12">
        <v>31</v>
      </c>
      <c r="G5" s="12">
        <v>30</v>
      </c>
      <c r="H5" s="12">
        <v>31</v>
      </c>
      <c r="I5" s="12">
        <v>31</v>
      </c>
      <c r="J5" s="12">
        <v>30</v>
      </c>
      <c r="K5" s="12">
        <v>31</v>
      </c>
      <c r="L5" s="12">
        <v>30</v>
      </c>
      <c r="M5" s="12">
        <v>31</v>
      </c>
      <c r="N5" s="13">
        <v>365</v>
      </c>
      <c r="O5" s="13"/>
      <c r="P5" s="13"/>
      <c r="Q5" s="11"/>
    </row>
    <row r="6" spans="1:18" ht="18" customHeight="1" x14ac:dyDescent="0.3">
      <c r="A6" s="8" t="s">
        <v>3</v>
      </c>
      <c r="B6" s="14">
        <v>20379</v>
      </c>
      <c r="C6" s="14">
        <v>23600</v>
      </c>
      <c r="D6" s="12">
        <v>0</v>
      </c>
      <c r="E6" s="14">
        <v>2012</v>
      </c>
      <c r="F6" s="14">
        <v>4000</v>
      </c>
      <c r="G6" s="15">
        <v>13200</v>
      </c>
      <c r="H6" s="16">
        <v>7686</v>
      </c>
      <c r="I6" s="17">
        <v>0</v>
      </c>
      <c r="J6" s="16">
        <v>10823</v>
      </c>
      <c r="K6" s="18">
        <v>10440</v>
      </c>
      <c r="L6" s="18">
        <v>10024</v>
      </c>
      <c r="M6" s="18">
        <v>24150</v>
      </c>
      <c r="N6" s="4">
        <f>SUM(B6:M6)</f>
        <v>126314</v>
      </c>
      <c r="O6" s="11"/>
      <c r="P6" s="11"/>
      <c r="Q6" s="11"/>
      <c r="R6" s="5"/>
    </row>
    <row r="7" spans="1:18" ht="18" customHeight="1" x14ac:dyDescent="0.3">
      <c r="A7" s="8" t="s">
        <v>4</v>
      </c>
      <c r="B7" s="19">
        <f t="shared" ref="B7:M7" si="0">B5*$N3</f>
        <v>10698.72</v>
      </c>
      <c r="C7" s="19">
        <f t="shared" si="0"/>
        <v>10008.48</v>
      </c>
      <c r="D7" s="19">
        <f t="shared" si="0"/>
        <v>10353.6</v>
      </c>
      <c r="E7" s="19">
        <f t="shared" si="0"/>
        <v>10698.72</v>
      </c>
      <c r="F7" s="19">
        <f t="shared" si="0"/>
        <v>10698.72</v>
      </c>
      <c r="G7" s="19">
        <f t="shared" si="0"/>
        <v>10353.6</v>
      </c>
      <c r="H7" s="19">
        <f t="shared" si="0"/>
        <v>10698.72</v>
      </c>
      <c r="I7" s="19">
        <f t="shared" si="0"/>
        <v>10698.72</v>
      </c>
      <c r="J7" s="19">
        <f t="shared" si="0"/>
        <v>10353.6</v>
      </c>
      <c r="K7" s="19">
        <f t="shared" si="0"/>
        <v>10698.72</v>
      </c>
      <c r="L7" s="19">
        <f t="shared" si="0"/>
        <v>10353.6</v>
      </c>
      <c r="M7" s="19">
        <f t="shared" si="0"/>
        <v>10698.72</v>
      </c>
      <c r="N7" s="4">
        <f>SUM(B7:M7)</f>
        <v>126313.92000000001</v>
      </c>
      <c r="O7" s="11"/>
      <c r="P7" s="11"/>
      <c r="Q7" s="11"/>
      <c r="R7" s="5"/>
    </row>
    <row r="8" spans="1:18" ht="18" customHeight="1" x14ac:dyDescent="0.3">
      <c r="A8" s="8" t="s">
        <v>5</v>
      </c>
      <c r="B8" s="20">
        <f>B6-B7</f>
        <v>9680.2800000000007</v>
      </c>
      <c r="C8" s="20">
        <f t="shared" ref="C8:M8" si="1">C6-C7</f>
        <v>13591.52</v>
      </c>
      <c r="D8" s="20">
        <f t="shared" si="1"/>
        <v>-10353.6</v>
      </c>
      <c r="E8" s="20">
        <f t="shared" si="1"/>
        <v>-8686.7199999999993</v>
      </c>
      <c r="F8" s="20">
        <f t="shared" si="1"/>
        <v>-6698.7199999999993</v>
      </c>
      <c r="G8" s="20">
        <f t="shared" si="1"/>
        <v>2846.3999999999996</v>
      </c>
      <c r="H8" s="20">
        <f t="shared" si="1"/>
        <v>-3012.7199999999993</v>
      </c>
      <c r="I8" s="20">
        <f t="shared" si="1"/>
        <v>-10698.72</v>
      </c>
      <c r="J8" s="20">
        <f t="shared" si="1"/>
        <v>469.39999999999964</v>
      </c>
      <c r="K8" s="20">
        <f t="shared" si="1"/>
        <v>-258.71999999999935</v>
      </c>
      <c r="L8" s="20">
        <f t="shared" si="1"/>
        <v>-329.60000000000036</v>
      </c>
      <c r="M8" s="20">
        <f t="shared" si="1"/>
        <v>13451.28</v>
      </c>
      <c r="N8" s="11"/>
      <c r="O8" s="11"/>
      <c r="P8" s="11"/>
      <c r="Q8" s="11"/>
    </row>
    <row r="9" spans="1:18" ht="18" customHeight="1" x14ac:dyDescent="0.3">
      <c r="A9" s="8" t="s">
        <v>6</v>
      </c>
      <c r="B9" s="21">
        <v>5.742</v>
      </c>
      <c r="C9" s="21">
        <v>5.6619999999999999</v>
      </c>
      <c r="D9" s="21">
        <v>5.234</v>
      </c>
      <c r="E9" s="21">
        <v>5.2110000000000003</v>
      </c>
      <c r="F9" s="21">
        <v>5.1360000000000001</v>
      </c>
      <c r="G9" s="21">
        <v>5.0979999999999999</v>
      </c>
      <c r="H9" s="21">
        <v>5.085</v>
      </c>
      <c r="I9" s="21">
        <v>5.0910000000000002</v>
      </c>
      <c r="J9" s="21">
        <v>5.0469999999999997</v>
      </c>
      <c r="K9" s="21">
        <v>5.05</v>
      </c>
      <c r="L9" s="21">
        <v>5.2939999999999996</v>
      </c>
      <c r="M9" s="21">
        <v>5.5510000000000002</v>
      </c>
      <c r="N9" s="11"/>
      <c r="O9" s="11"/>
      <c r="P9" s="11"/>
      <c r="Q9" s="11"/>
    </row>
    <row r="10" spans="1:18" ht="18" customHeight="1" x14ac:dyDescent="0.3">
      <c r="A10" s="8" t="s">
        <v>7</v>
      </c>
      <c r="B10" s="14">
        <f>B8*B9</f>
        <v>55584.167760000004</v>
      </c>
      <c r="C10" s="14">
        <f t="shared" ref="C10:M10" si="2">C8*C9</f>
        <v>76955.186239999995</v>
      </c>
      <c r="D10" s="14">
        <f t="shared" si="2"/>
        <v>-54190.742400000003</v>
      </c>
      <c r="E10" s="14">
        <f t="shared" si="2"/>
        <v>-45266.497920000002</v>
      </c>
      <c r="F10" s="14">
        <f t="shared" si="2"/>
        <v>-34404.625919999999</v>
      </c>
      <c r="G10" s="14">
        <f t="shared" si="2"/>
        <v>14510.947199999997</v>
      </c>
      <c r="H10" s="14">
        <f t="shared" si="2"/>
        <v>-15319.681199999997</v>
      </c>
      <c r="I10" s="14">
        <f t="shared" si="2"/>
        <v>-54467.183519999999</v>
      </c>
      <c r="J10" s="14">
        <f t="shared" si="2"/>
        <v>2369.0617999999981</v>
      </c>
      <c r="K10" s="14">
        <f t="shared" si="2"/>
        <v>-1306.5359999999966</v>
      </c>
      <c r="L10" s="14">
        <f t="shared" si="2"/>
        <v>-1744.9024000000018</v>
      </c>
      <c r="M10" s="14">
        <f t="shared" si="2"/>
        <v>74668.05528</v>
      </c>
      <c r="N10" s="4">
        <f>SUM(B10:M10)</f>
        <v>17387.248919999984</v>
      </c>
      <c r="O10" s="11"/>
    </row>
    <row r="11" spans="1:18" ht="18" customHeight="1" x14ac:dyDescent="0.3">
      <c r="A11" s="8" t="s">
        <v>8</v>
      </c>
      <c r="B11" s="22">
        <v>524</v>
      </c>
      <c r="C11" s="22">
        <v>524</v>
      </c>
      <c r="D11" s="22">
        <v>524</v>
      </c>
      <c r="E11" s="22">
        <v>513</v>
      </c>
      <c r="F11" s="22">
        <v>513</v>
      </c>
      <c r="G11" s="22">
        <v>513</v>
      </c>
      <c r="H11" s="22">
        <v>513</v>
      </c>
      <c r="I11" s="22">
        <v>513</v>
      </c>
      <c r="J11" s="22">
        <v>513</v>
      </c>
      <c r="K11" s="22">
        <v>513</v>
      </c>
      <c r="L11" s="22">
        <v>513</v>
      </c>
      <c r="M11" s="22">
        <v>524</v>
      </c>
      <c r="N11" s="23">
        <v>6201</v>
      </c>
      <c r="O11" s="11"/>
    </row>
    <row r="12" spans="1:18" ht="18" customHeight="1" x14ac:dyDescent="0.3">
      <c r="A12" s="24" t="s">
        <v>9</v>
      </c>
      <c r="B12" s="25">
        <f>B10+B11</f>
        <v>56108.167760000004</v>
      </c>
      <c r="C12" s="25">
        <f t="shared" ref="C12:M12" si="3">C10+C11</f>
        <v>77479.186239999995</v>
      </c>
      <c r="D12" s="25">
        <f t="shared" si="3"/>
        <v>-53666.742400000003</v>
      </c>
      <c r="E12" s="25">
        <f t="shared" si="3"/>
        <v>-44753.497920000002</v>
      </c>
      <c r="F12" s="25">
        <f t="shared" si="3"/>
        <v>-33891.625919999999</v>
      </c>
      <c r="G12" s="25">
        <f t="shared" si="3"/>
        <v>15023.947199999997</v>
      </c>
      <c r="H12" s="25">
        <f t="shared" si="3"/>
        <v>-14806.681199999997</v>
      </c>
      <c r="I12" s="25">
        <f t="shared" si="3"/>
        <v>-53954.183519999999</v>
      </c>
      <c r="J12" s="25">
        <f t="shared" si="3"/>
        <v>2882.0617999999981</v>
      </c>
      <c r="K12" s="25">
        <f t="shared" si="3"/>
        <v>-793.53599999999665</v>
      </c>
      <c r="L12" s="25">
        <f t="shared" si="3"/>
        <v>-1231.9024000000018</v>
      </c>
      <c r="M12" s="25">
        <f t="shared" si="3"/>
        <v>75192.05528</v>
      </c>
      <c r="N12" s="32">
        <f>SUM(B12:M12)</f>
        <v>23587.248919999984</v>
      </c>
      <c r="O12" s="11"/>
    </row>
    <row r="13" spans="1:18" x14ac:dyDescent="0.3">
      <c r="A13" s="27"/>
      <c r="I13" s="18"/>
      <c r="J13" s="11"/>
      <c r="K13" s="11"/>
      <c r="L13" s="11"/>
      <c r="M13" s="11"/>
      <c r="N13" s="11"/>
      <c r="O13" s="11"/>
    </row>
    <row r="14" spans="1:18" x14ac:dyDescent="0.3">
      <c r="A14" s="2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8" x14ac:dyDescent="0.3">
      <c r="A15" s="28"/>
      <c r="B15" s="29"/>
      <c r="C15" s="29"/>
      <c r="D15" s="29"/>
      <c r="E15" s="29"/>
      <c r="F15" s="29"/>
      <c r="G15" s="29"/>
      <c r="H15" s="29"/>
      <c r="I15" s="29"/>
      <c r="J15" s="11"/>
      <c r="K15" s="11"/>
      <c r="L15" s="11"/>
      <c r="M15" s="11"/>
      <c r="N15" s="11"/>
      <c r="O15" s="11"/>
      <c r="P15" s="11"/>
    </row>
    <row r="16" spans="1:18" x14ac:dyDescent="0.3">
      <c r="A16" s="5"/>
    </row>
    <row r="17" spans="1:1" x14ac:dyDescent="0.3">
      <c r="A17" s="5"/>
    </row>
    <row r="18" spans="1:1" x14ac:dyDescent="0.3">
      <c r="A18" s="5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0344-091E-45CB-8A3D-26258A918B74}">
  <dimension ref="A2:O14"/>
  <sheetViews>
    <sheetView topLeftCell="B1" workbookViewId="0">
      <selection activeCell="B3" sqref="B3"/>
    </sheetView>
  </sheetViews>
  <sheetFormatPr defaultRowHeight="13" x14ac:dyDescent="0.3"/>
  <cols>
    <col min="1" max="1" width="2.69921875" customWidth="1"/>
    <col min="2" max="2" width="36.3984375" customWidth="1"/>
    <col min="3" max="3" width="12.3984375" customWidth="1"/>
    <col min="4" max="4" width="10.796875" customWidth="1"/>
    <col min="5" max="5" width="10.3984375" customWidth="1"/>
    <col min="6" max="7" width="9.3984375" customWidth="1"/>
    <col min="8" max="8" width="10.296875" customWidth="1"/>
    <col min="9" max="9" width="9.796875" customWidth="1"/>
    <col min="10" max="10" width="9.3984375" customWidth="1"/>
    <col min="11" max="11" width="10.69921875" customWidth="1"/>
    <col min="12" max="12" width="12.5" customWidth="1"/>
    <col min="13" max="13" width="10.69921875" customWidth="1"/>
    <col min="14" max="14" width="9.5" customWidth="1"/>
    <col min="15" max="15" width="10.69921875" customWidth="1"/>
  </cols>
  <sheetData>
    <row r="2" spans="1:15" x14ac:dyDescent="0.3">
      <c r="B2" s="1" t="s">
        <v>34</v>
      </c>
      <c r="D2" s="1" t="s">
        <v>23</v>
      </c>
      <c r="E2">
        <f>91*110</f>
        <v>10010</v>
      </c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8" t="s">
        <v>30</v>
      </c>
      <c r="O3" s="6">
        <v>345.12</v>
      </c>
    </row>
    <row r="4" spans="1:15" ht="18" customHeight="1" x14ac:dyDescent="0.3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</v>
      </c>
      <c r="H4" s="9" t="s">
        <v>15</v>
      </c>
      <c r="I4" s="9" t="s">
        <v>16</v>
      </c>
      <c r="J4" s="9" t="s">
        <v>17</v>
      </c>
      <c r="K4" s="9" t="s">
        <v>18</v>
      </c>
      <c r="L4" s="10" t="s">
        <v>19</v>
      </c>
      <c r="M4" s="9" t="s">
        <v>20</v>
      </c>
      <c r="N4" s="9" t="s">
        <v>21</v>
      </c>
      <c r="O4" s="11"/>
    </row>
    <row r="5" spans="1:15" ht="18" customHeight="1" x14ac:dyDescent="0.3">
      <c r="A5" s="7">
        <v>2</v>
      </c>
      <c r="B5" s="8" t="s">
        <v>2</v>
      </c>
      <c r="C5" s="12">
        <v>31</v>
      </c>
      <c r="D5" s="12">
        <v>29</v>
      </c>
      <c r="E5" s="12">
        <v>30</v>
      </c>
      <c r="F5" s="12">
        <v>31</v>
      </c>
      <c r="G5" s="12">
        <v>31</v>
      </c>
      <c r="H5" s="12">
        <v>30</v>
      </c>
      <c r="I5" s="12">
        <v>31</v>
      </c>
      <c r="J5" s="12">
        <v>31</v>
      </c>
      <c r="K5" s="12">
        <v>30</v>
      </c>
      <c r="L5" s="12">
        <v>31</v>
      </c>
      <c r="M5" s="12">
        <v>30</v>
      </c>
      <c r="N5" s="12">
        <v>31</v>
      </c>
      <c r="O5" s="13">
        <v>365</v>
      </c>
    </row>
    <row r="6" spans="1:15" ht="18" customHeight="1" x14ac:dyDescent="0.3">
      <c r="A6" s="7">
        <v>3</v>
      </c>
      <c r="B6" s="8" t="s">
        <v>3</v>
      </c>
      <c r="C6" s="30">
        <f>20379+C5*110</f>
        <v>23789</v>
      </c>
      <c r="D6" s="30">
        <f>23600+D5*110</f>
        <v>26790</v>
      </c>
      <c r="E6" s="12">
        <v>0</v>
      </c>
      <c r="F6" s="14">
        <v>2012</v>
      </c>
      <c r="G6" s="14">
        <v>4000</v>
      </c>
      <c r="H6" s="15">
        <f>13200-(91*110)</f>
        <v>3190</v>
      </c>
      <c r="I6" s="16">
        <v>7686</v>
      </c>
      <c r="J6" s="17">
        <v>0</v>
      </c>
      <c r="K6" s="16">
        <v>10823</v>
      </c>
      <c r="L6" s="18">
        <v>10440</v>
      </c>
      <c r="M6" s="18">
        <v>10024</v>
      </c>
      <c r="N6" s="15">
        <f>24150+N5*110</f>
        <v>27560</v>
      </c>
      <c r="O6" s="4">
        <f>SUM(C6:N6)</f>
        <v>126314</v>
      </c>
    </row>
    <row r="7" spans="1:15" ht="18" customHeight="1" x14ac:dyDescent="0.3">
      <c r="A7" s="7">
        <v>4</v>
      </c>
      <c r="B7" s="8" t="s">
        <v>4</v>
      </c>
      <c r="C7" s="19">
        <f t="shared" ref="C7:N7" si="0">C5*$O3</f>
        <v>10698.72</v>
      </c>
      <c r="D7" s="19">
        <f t="shared" si="0"/>
        <v>10008.48</v>
      </c>
      <c r="E7" s="19">
        <f t="shared" si="0"/>
        <v>10353.6</v>
      </c>
      <c r="F7" s="19">
        <f t="shared" si="0"/>
        <v>10698.72</v>
      </c>
      <c r="G7" s="19">
        <f t="shared" si="0"/>
        <v>10698.72</v>
      </c>
      <c r="H7" s="19">
        <f t="shared" si="0"/>
        <v>10353.6</v>
      </c>
      <c r="I7" s="19">
        <f t="shared" si="0"/>
        <v>10698.72</v>
      </c>
      <c r="J7" s="19">
        <f t="shared" si="0"/>
        <v>10698.72</v>
      </c>
      <c r="K7" s="19">
        <f t="shared" si="0"/>
        <v>10353.6</v>
      </c>
      <c r="L7" s="19">
        <f t="shared" si="0"/>
        <v>10698.72</v>
      </c>
      <c r="M7" s="19">
        <f t="shared" si="0"/>
        <v>10353.6</v>
      </c>
      <c r="N7" s="19">
        <f t="shared" si="0"/>
        <v>10698.72</v>
      </c>
      <c r="O7" s="4">
        <f>SUM(C7:N7)</f>
        <v>126313.92000000001</v>
      </c>
    </row>
    <row r="8" spans="1:15" ht="18" customHeight="1" x14ac:dyDescent="0.3">
      <c r="A8" s="7">
        <v>5</v>
      </c>
      <c r="B8" s="8" t="s">
        <v>5</v>
      </c>
      <c r="C8" s="20">
        <f>C6-C7</f>
        <v>13090.28</v>
      </c>
      <c r="D8" s="20">
        <f t="shared" ref="D8:N8" si="1">D6-D7</f>
        <v>16781.52</v>
      </c>
      <c r="E8" s="20">
        <f t="shared" si="1"/>
        <v>-10353.6</v>
      </c>
      <c r="F8" s="20">
        <f t="shared" si="1"/>
        <v>-8686.7199999999993</v>
      </c>
      <c r="G8" s="20">
        <f t="shared" si="1"/>
        <v>-6698.7199999999993</v>
      </c>
      <c r="H8" s="20">
        <f t="shared" si="1"/>
        <v>-7163.6</v>
      </c>
      <c r="I8" s="20">
        <f t="shared" si="1"/>
        <v>-3012.7199999999993</v>
      </c>
      <c r="J8" s="20">
        <f t="shared" si="1"/>
        <v>-10698.72</v>
      </c>
      <c r="K8" s="20">
        <f t="shared" si="1"/>
        <v>469.39999999999964</v>
      </c>
      <c r="L8" s="20">
        <f t="shared" si="1"/>
        <v>-258.71999999999935</v>
      </c>
      <c r="M8" s="20">
        <f t="shared" si="1"/>
        <v>-329.60000000000036</v>
      </c>
      <c r="N8" s="20">
        <f t="shared" si="1"/>
        <v>16861.28</v>
      </c>
      <c r="O8" s="11"/>
    </row>
    <row r="9" spans="1:15" ht="18" customHeight="1" x14ac:dyDescent="0.3">
      <c r="A9" s="7">
        <v>6</v>
      </c>
      <c r="B9" s="8" t="s">
        <v>6</v>
      </c>
      <c r="C9" s="21">
        <v>5.742</v>
      </c>
      <c r="D9" s="21">
        <v>5.6619999999999999</v>
      </c>
      <c r="E9" s="21">
        <v>5.234</v>
      </c>
      <c r="F9" s="21">
        <v>5.2110000000000003</v>
      </c>
      <c r="G9" s="21">
        <v>5.1360000000000001</v>
      </c>
      <c r="H9" s="21">
        <v>5.0979999999999999</v>
      </c>
      <c r="I9" s="21">
        <v>5.085</v>
      </c>
      <c r="J9" s="21">
        <v>5.0910000000000002</v>
      </c>
      <c r="K9" s="21">
        <v>5.0469999999999997</v>
      </c>
      <c r="L9" s="21">
        <v>5.05</v>
      </c>
      <c r="M9" s="21">
        <v>5.2939999999999996</v>
      </c>
      <c r="N9" s="21">
        <v>5.5510000000000002</v>
      </c>
      <c r="O9" s="11"/>
    </row>
    <row r="10" spans="1:15" ht="18" customHeight="1" x14ac:dyDescent="0.3">
      <c r="A10" s="7">
        <v>7</v>
      </c>
      <c r="B10" s="8" t="s">
        <v>7</v>
      </c>
      <c r="C10" s="45">
        <f>C8*C9</f>
        <v>75164.387759999998</v>
      </c>
      <c r="D10" s="45">
        <f t="shared" ref="D10:N10" si="2">D8*D9</f>
        <v>95016.966239999994</v>
      </c>
      <c r="E10" s="45">
        <f t="shared" si="2"/>
        <v>-54190.742400000003</v>
      </c>
      <c r="F10" s="45">
        <f t="shared" si="2"/>
        <v>-45266.497920000002</v>
      </c>
      <c r="G10" s="45">
        <f t="shared" si="2"/>
        <v>-34404.625919999999</v>
      </c>
      <c r="H10" s="45">
        <f t="shared" si="2"/>
        <v>-36520.032800000001</v>
      </c>
      <c r="I10" s="45">
        <f t="shared" si="2"/>
        <v>-15319.681199999997</v>
      </c>
      <c r="J10" s="45">
        <f t="shared" si="2"/>
        <v>-54467.183519999999</v>
      </c>
      <c r="K10" s="45">
        <f t="shared" si="2"/>
        <v>2369.0617999999981</v>
      </c>
      <c r="L10" s="45">
        <f t="shared" si="2"/>
        <v>-1306.5359999999966</v>
      </c>
      <c r="M10" s="45">
        <f t="shared" si="2"/>
        <v>-1744.9024000000018</v>
      </c>
      <c r="N10" s="45">
        <f t="shared" si="2"/>
        <v>93596.965279999989</v>
      </c>
      <c r="O10" s="4">
        <f>SUM(C10:N10)</f>
        <v>22927.178919999977</v>
      </c>
    </row>
    <row r="11" spans="1:15" ht="18" customHeight="1" x14ac:dyDescent="0.3">
      <c r="A11" s="7">
        <v>8</v>
      </c>
      <c r="B11" s="8" t="s">
        <v>8</v>
      </c>
      <c r="C11" s="22">
        <v>524</v>
      </c>
      <c r="D11" s="22">
        <v>524</v>
      </c>
      <c r="E11" s="22">
        <v>524</v>
      </c>
      <c r="F11" s="22">
        <v>513</v>
      </c>
      <c r="G11" s="22">
        <v>513</v>
      </c>
      <c r="H11" s="22">
        <v>513</v>
      </c>
      <c r="I11" s="22">
        <v>513</v>
      </c>
      <c r="J11" s="22">
        <v>513</v>
      </c>
      <c r="K11" s="22">
        <v>513</v>
      </c>
      <c r="L11" s="22">
        <v>513</v>
      </c>
      <c r="M11" s="22">
        <v>513</v>
      </c>
      <c r="N11" s="22">
        <v>524</v>
      </c>
      <c r="O11" s="23">
        <v>6201</v>
      </c>
    </row>
    <row r="12" spans="1:15" ht="18" customHeight="1" x14ac:dyDescent="0.3">
      <c r="A12" s="1"/>
      <c r="B12" s="24" t="s">
        <v>9</v>
      </c>
      <c r="C12" s="46">
        <f>C10+C11</f>
        <v>75688.387759999998</v>
      </c>
      <c r="D12" s="46">
        <f t="shared" ref="D12:N12" si="3">D10+D11</f>
        <v>95540.966239999994</v>
      </c>
      <c r="E12" s="46">
        <f t="shared" si="3"/>
        <v>-53666.742400000003</v>
      </c>
      <c r="F12" s="46">
        <f t="shared" si="3"/>
        <v>-44753.497920000002</v>
      </c>
      <c r="G12" s="46">
        <f t="shared" si="3"/>
        <v>-33891.625919999999</v>
      </c>
      <c r="H12" s="46">
        <f t="shared" si="3"/>
        <v>-36007.032800000001</v>
      </c>
      <c r="I12" s="46">
        <f t="shared" si="3"/>
        <v>-14806.681199999997</v>
      </c>
      <c r="J12" s="46">
        <f t="shared" si="3"/>
        <v>-53954.183519999999</v>
      </c>
      <c r="K12" s="46">
        <f t="shared" si="3"/>
        <v>2882.0617999999981</v>
      </c>
      <c r="L12" s="46">
        <f t="shared" si="3"/>
        <v>-793.53599999999665</v>
      </c>
      <c r="M12" s="46">
        <f t="shared" si="3"/>
        <v>-1231.9024000000018</v>
      </c>
      <c r="N12" s="46">
        <f t="shared" si="3"/>
        <v>94120.965279999989</v>
      </c>
      <c r="O12" s="32">
        <f>SUM(C12:N12)</f>
        <v>29127.178919999977</v>
      </c>
    </row>
    <row r="14" spans="1:15" x14ac:dyDescent="0.3">
      <c r="N14" s="38" t="s">
        <v>31</v>
      </c>
      <c r="O14" s="40">
        <f>O12-'P1 GAS PURCH'!N12</f>
        <v>5539.929999999993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0409-C412-4F9F-BCD8-8D61C92B18C0}">
  <dimension ref="A1:O14"/>
  <sheetViews>
    <sheetView workbookViewId="0">
      <selection activeCell="O11" sqref="O11"/>
    </sheetView>
  </sheetViews>
  <sheetFormatPr defaultRowHeight="13" x14ac:dyDescent="0.3"/>
  <cols>
    <col min="1" max="1" width="2.69921875" customWidth="1"/>
    <col min="2" max="2" width="39.8984375" customWidth="1"/>
    <col min="3" max="3" width="12.3984375" customWidth="1"/>
    <col min="4" max="4" width="10.796875" customWidth="1"/>
    <col min="5" max="5" width="10.3984375" customWidth="1"/>
    <col min="6" max="7" width="9.3984375" customWidth="1"/>
    <col min="8" max="8" width="10.296875" customWidth="1"/>
    <col min="9" max="9" width="9.796875" customWidth="1"/>
    <col min="10" max="10" width="9.3984375" customWidth="1"/>
    <col min="11" max="11" width="10.69921875" customWidth="1"/>
    <col min="12" max="12" width="12.5" customWidth="1"/>
    <col min="13" max="13" width="10.69921875" customWidth="1"/>
    <col min="14" max="14" width="9.5" customWidth="1"/>
    <col min="15" max="15" width="10.69921875" customWidth="1"/>
  </cols>
  <sheetData>
    <row r="1" spans="1:15" x14ac:dyDescent="0.3">
      <c r="A1" s="1"/>
      <c r="B1" s="34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8" t="s">
        <v>30</v>
      </c>
      <c r="O2" s="6">
        <f>125291/366</f>
        <v>342.32513661202188</v>
      </c>
    </row>
    <row r="3" spans="1:15" ht="18" customHeight="1" x14ac:dyDescent="0.3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</v>
      </c>
      <c r="H3" s="9" t="s">
        <v>15</v>
      </c>
      <c r="I3" s="9" t="s">
        <v>16</v>
      </c>
      <c r="J3" s="9" t="s">
        <v>17</v>
      </c>
      <c r="K3" s="9" t="s">
        <v>18</v>
      </c>
      <c r="L3" s="10" t="s">
        <v>19</v>
      </c>
      <c r="M3" s="9" t="s">
        <v>20</v>
      </c>
      <c r="N3" s="9" t="s">
        <v>21</v>
      </c>
      <c r="O3" s="11" t="s">
        <v>26</v>
      </c>
    </row>
    <row r="4" spans="1:15" ht="18" customHeight="1" x14ac:dyDescent="0.3">
      <c r="A4" s="7">
        <v>2</v>
      </c>
      <c r="B4" s="8" t="s">
        <v>2</v>
      </c>
      <c r="C4" s="12">
        <v>31</v>
      </c>
      <c r="D4" s="12">
        <v>29</v>
      </c>
      <c r="E4" s="12">
        <v>30</v>
      </c>
      <c r="F4" s="12">
        <v>31</v>
      </c>
      <c r="G4" s="12">
        <v>31</v>
      </c>
      <c r="H4" s="12">
        <v>30</v>
      </c>
      <c r="I4" s="12">
        <v>31</v>
      </c>
      <c r="J4" s="12">
        <v>31</v>
      </c>
      <c r="K4" s="12">
        <v>30</v>
      </c>
      <c r="L4" s="12">
        <v>31</v>
      </c>
      <c r="M4" s="12">
        <v>30</v>
      </c>
      <c r="N4" s="12">
        <v>31</v>
      </c>
      <c r="O4" s="13">
        <v>365</v>
      </c>
    </row>
    <row r="5" spans="1:15" ht="18" customHeight="1" x14ac:dyDescent="0.3">
      <c r="A5" s="7">
        <v>3</v>
      </c>
      <c r="B5" s="8" t="s">
        <v>3</v>
      </c>
      <c r="C5" s="33">
        <v>10439</v>
      </c>
      <c r="D5" s="14">
        <v>23600</v>
      </c>
      <c r="E5" s="12">
        <v>0</v>
      </c>
      <c r="F5" s="14">
        <v>2012</v>
      </c>
      <c r="G5" s="14">
        <v>4000</v>
      </c>
      <c r="H5" s="18">
        <v>13200</v>
      </c>
      <c r="I5" s="36">
        <v>13640</v>
      </c>
      <c r="J5" s="39">
        <v>2863</v>
      </c>
      <c r="K5" s="36">
        <v>10923</v>
      </c>
      <c r="L5" s="18">
        <v>10440</v>
      </c>
      <c r="M5" s="18">
        <v>10024</v>
      </c>
      <c r="N5" s="18">
        <v>24150</v>
      </c>
      <c r="O5" s="4">
        <f>SUM(C5:N5)</f>
        <v>125291</v>
      </c>
    </row>
    <row r="6" spans="1:15" ht="18" customHeight="1" x14ac:dyDescent="0.3">
      <c r="A6" s="7">
        <v>4</v>
      </c>
      <c r="B6" s="8" t="s">
        <v>4</v>
      </c>
      <c r="C6" s="19">
        <f t="shared" ref="C6:N6" si="0">C4*$O2</f>
        <v>10612.079234972678</v>
      </c>
      <c r="D6" s="19">
        <f t="shared" si="0"/>
        <v>9927.4289617486338</v>
      </c>
      <c r="E6" s="19">
        <f t="shared" si="0"/>
        <v>10269.754098360656</v>
      </c>
      <c r="F6" s="19">
        <f t="shared" si="0"/>
        <v>10612.079234972678</v>
      </c>
      <c r="G6" s="19">
        <f t="shared" si="0"/>
        <v>10612.079234972678</v>
      </c>
      <c r="H6" s="19">
        <f t="shared" si="0"/>
        <v>10269.754098360656</v>
      </c>
      <c r="I6" s="19">
        <f t="shared" si="0"/>
        <v>10612.079234972678</v>
      </c>
      <c r="J6" s="19">
        <f t="shared" si="0"/>
        <v>10612.079234972678</v>
      </c>
      <c r="K6" s="19">
        <f t="shared" si="0"/>
        <v>10269.754098360656</v>
      </c>
      <c r="L6" s="19">
        <f t="shared" si="0"/>
        <v>10612.079234972678</v>
      </c>
      <c r="M6" s="19">
        <f t="shared" si="0"/>
        <v>10269.754098360656</v>
      </c>
      <c r="N6" s="19">
        <f t="shared" si="0"/>
        <v>10612.079234972678</v>
      </c>
      <c r="O6" s="4">
        <v>125291</v>
      </c>
    </row>
    <row r="7" spans="1:15" ht="18" customHeight="1" x14ac:dyDescent="0.3">
      <c r="A7" s="7">
        <v>5</v>
      </c>
      <c r="B7" s="8" t="s">
        <v>5</v>
      </c>
      <c r="C7" s="20">
        <f>C5-C6</f>
        <v>-173.07923497267802</v>
      </c>
      <c r="D7" s="20">
        <f t="shared" ref="D7:N7" si="1">D5-D6</f>
        <v>13672.571038251366</v>
      </c>
      <c r="E7" s="20">
        <f t="shared" si="1"/>
        <v>-10269.754098360656</v>
      </c>
      <c r="F7" s="20">
        <f t="shared" si="1"/>
        <v>-8600.079234972678</v>
      </c>
      <c r="G7" s="20">
        <f t="shared" si="1"/>
        <v>-6612.079234972678</v>
      </c>
      <c r="H7" s="20">
        <f t="shared" si="1"/>
        <v>2930.2459016393441</v>
      </c>
      <c r="I7" s="20">
        <f t="shared" si="1"/>
        <v>3027.920765027322</v>
      </c>
      <c r="J7" s="20">
        <f t="shared" si="1"/>
        <v>-7749.079234972678</v>
      </c>
      <c r="K7" s="20">
        <f t="shared" si="1"/>
        <v>653.24590163934408</v>
      </c>
      <c r="L7" s="20">
        <f t="shared" si="1"/>
        <v>-172.07923497267802</v>
      </c>
      <c r="M7" s="20">
        <f t="shared" si="1"/>
        <v>-245.75409836065592</v>
      </c>
      <c r="N7" s="20">
        <f t="shared" si="1"/>
        <v>13537.920765027322</v>
      </c>
      <c r="O7" s="11"/>
    </row>
    <row r="8" spans="1:15" ht="18" customHeight="1" x14ac:dyDescent="0.3">
      <c r="A8" s="7">
        <v>6</v>
      </c>
      <c r="B8" s="8" t="s">
        <v>6</v>
      </c>
      <c r="C8" s="21">
        <v>5.742</v>
      </c>
      <c r="D8" s="21">
        <v>5.6619999999999999</v>
      </c>
      <c r="E8" s="21">
        <v>5.234</v>
      </c>
      <c r="F8" s="21">
        <v>5.2110000000000003</v>
      </c>
      <c r="G8" s="21">
        <v>5.1360000000000001</v>
      </c>
      <c r="H8" s="21">
        <v>5.0979999999999999</v>
      </c>
      <c r="I8" s="21">
        <v>5.085</v>
      </c>
      <c r="J8" s="21">
        <v>5.0910000000000002</v>
      </c>
      <c r="K8" s="21">
        <v>5.0469999999999997</v>
      </c>
      <c r="L8" s="21">
        <v>5.05</v>
      </c>
      <c r="M8" s="21">
        <v>5.2939999999999996</v>
      </c>
      <c r="N8" s="21">
        <v>5.5510000000000002</v>
      </c>
      <c r="O8" s="11"/>
    </row>
    <row r="9" spans="1:15" ht="18" customHeight="1" x14ac:dyDescent="0.3">
      <c r="A9" s="7">
        <v>7</v>
      </c>
      <c r="B9" s="8" t="s">
        <v>7</v>
      </c>
      <c r="C9" s="45">
        <f>C7*C8</f>
        <v>-993.82096721311723</v>
      </c>
      <c r="D9" s="45">
        <f t="shared" ref="D9:N9" si="2">D7*D8</f>
        <v>77414.097218579234</v>
      </c>
      <c r="E9" s="45">
        <f t="shared" si="2"/>
        <v>-53751.892950819674</v>
      </c>
      <c r="F9" s="45">
        <f t="shared" si="2"/>
        <v>-44815.012893442625</v>
      </c>
      <c r="G9" s="45">
        <f t="shared" si="2"/>
        <v>-33959.638950819673</v>
      </c>
      <c r="H9" s="45">
        <f t="shared" si="2"/>
        <v>14938.393606557376</v>
      </c>
      <c r="I9" s="45">
        <f t="shared" si="2"/>
        <v>15396.977090163931</v>
      </c>
      <c r="J9" s="45">
        <f t="shared" si="2"/>
        <v>-39450.562385245903</v>
      </c>
      <c r="K9" s="45">
        <f t="shared" si="2"/>
        <v>3296.9320655737693</v>
      </c>
      <c r="L9" s="45">
        <f t="shared" si="2"/>
        <v>-869.00013661202399</v>
      </c>
      <c r="M9" s="45">
        <f t="shared" si="2"/>
        <v>-1301.0221967213124</v>
      </c>
      <c r="N9" s="45">
        <f t="shared" si="2"/>
        <v>75148.998166666672</v>
      </c>
      <c r="O9" s="4">
        <f>SUM(C9:N9)</f>
        <v>11054.447666666645</v>
      </c>
    </row>
    <row r="10" spans="1:15" ht="18" customHeight="1" x14ac:dyDescent="0.3">
      <c r="A10" s="7">
        <v>8</v>
      </c>
      <c r="B10" s="8" t="s">
        <v>8</v>
      </c>
      <c r="C10" s="47">
        <v>524</v>
      </c>
      <c r="D10" s="47">
        <v>524</v>
      </c>
      <c r="E10" s="47">
        <v>524</v>
      </c>
      <c r="F10" s="47">
        <v>513</v>
      </c>
      <c r="G10" s="47">
        <v>513</v>
      </c>
      <c r="H10" s="47">
        <v>513</v>
      </c>
      <c r="I10" s="47">
        <v>513</v>
      </c>
      <c r="J10" s="47">
        <v>513</v>
      </c>
      <c r="K10" s="47">
        <v>513</v>
      </c>
      <c r="L10" s="47">
        <v>513</v>
      </c>
      <c r="M10" s="47">
        <v>513</v>
      </c>
      <c r="N10" s="47">
        <v>524</v>
      </c>
      <c r="O10" s="23">
        <v>6201</v>
      </c>
    </row>
    <row r="11" spans="1:15" ht="18" customHeight="1" x14ac:dyDescent="0.3">
      <c r="A11" s="1"/>
      <c r="B11" s="35" t="s">
        <v>9</v>
      </c>
      <c r="C11" s="46">
        <f>C9+C10</f>
        <v>-469.82096721311723</v>
      </c>
      <c r="D11" s="46">
        <f t="shared" ref="D11:N11" si="3">D9+D10</f>
        <v>77938.097218579234</v>
      </c>
      <c r="E11" s="46">
        <f t="shared" si="3"/>
        <v>-53227.892950819674</v>
      </c>
      <c r="F11" s="46">
        <f t="shared" si="3"/>
        <v>-44302.012893442625</v>
      </c>
      <c r="G11" s="46">
        <f t="shared" si="3"/>
        <v>-33446.638950819673</v>
      </c>
      <c r="H11" s="46">
        <f t="shared" si="3"/>
        <v>15451.393606557376</v>
      </c>
      <c r="I11" s="46">
        <f t="shared" si="3"/>
        <v>15909.977090163931</v>
      </c>
      <c r="J11" s="46">
        <f t="shared" si="3"/>
        <v>-38937.562385245903</v>
      </c>
      <c r="K11" s="46">
        <f t="shared" si="3"/>
        <v>3809.9320655737693</v>
      </c>
      <c r="L11" s="46">
        <f t="shared" si="3"/>
        <v>-356.00013661202399</v>
      </c>
      <c r="M11" s="46">
        <f t="shared" si="3"/>
        <v>-788.02219672131241</v>
      </c>
      <c r="N11" s="46">
        <f t="shared" si="3"/>
        <v>75672.998166666672</v>
      </c>
      <c r="O11" s="48">
        <f>SUM(C11:N11)</f>
        <v>17254.447666666645</v>
      </c>
    </row>
    <row r="12" spans="1:15" x14ac:dyDescent="0.3">
      <c r="A12" s="26"/>
      <c r="B12" s="27"/>
      <c r="C12" s="1"/>
      <c r="D12" s="1"/>
      <c r="E12" s="1"/>
      <c r="F12" s="1"/>
      <c r="G12" s="1"/>
      <c r="H12" s="1"/>
      <c r="I12" s="1"/>
      <c r="J12" s="18"/>
      <c r="K12" s="11"/>
      <c r="L12" s="11"/>
      <c r="M12" s="11"/>
      <c r="N12" s="11"/>
      <c r="O12" s="11"/>
    </row>
    <row r="14" spans="1:15" x14ac:dyDescent="0.3">
      <c r="B14" s="1" t="s">
        <v>27</v>
      </c>
      <c r="C14" s="37">
        <f>C5-'P1 GAS PURCH'!B6</f>
        <v>-9940</v>
      </c>
      <c r="D14" s="37"/>
      <c r="E14" s="37"/>
      <c r="F14" s="37"/>
      <c r="G14" s="37"/>
      <c r="H14" s="37"/>
      <c r="I14" s="37">
        <f>I5-'P1 GAS PURCH'!H6</f>
        <v>5954</v>
      </c>
      <c r="J14" s="37">
        <f>J5-'P1 GAS PURCH'!I6</f>
        <v>2863</v>
      </c>
      <c r="K14" s="37">
        <f>K5-'P1 GAS PURCH'!J6</f>
        <v>100</v>
      </c>
      <c r="L14" s="37"/>
      <c r="M14" s="37"/>
      <c r="N14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510E-68BB-4ABD-8BA4-3203191BE99B}">
  <dimension ref="A2:N14"/>
  <sheetViews>
    <sheetView tabSelected="1" workbookViewId="0">
      <selection activeCell="H17" sqref="H17"/>
    </sheetView>
  </sheetViews>
  <sheetFormatPr defaultRowHeight="13" x14ac:dyDescent="0.3"/>
  <cols>
    <col min="1" max="1" width="36.3984375" customWidth="1"/>
    <col min="2" max="2" width="12.3984375" customWidth="1"/>
    <col min="3" max="3" width="10.796875" customWidth="1"/>
    <col min="4" max="4" width="10.3984375" customWidth="1"/>
    <col min="5" max="6" width="9.3984375" customWidth="1"/>
    <col min="7" max="7" width="10.296875" customWidth="1"/>
    <col min="8" max="8" width="9.796875" customWidth="1"/>
    <col min="9" max="9" width="9.3984375" customWidth="1"/>
    <col min="10" max="10" width="10.69921875" customWidth="1"/>
    <col min="11" max="11" width="12.5" customWidth="1"/>
    <col min="12" max="12" width="10.69921875" customWidth="1"/>
    <col min="13" max="13" width="9.5" customWidth="1"/>
    <col min="14" max="14" width="10.69921875" customWidth="1"/>
  </cols>
  <sheetData>
    <row r="2" spans="1:14" x14ac:dyDescent="0.3">
      <c r="A2" s="1" t="s">
        <v>22</v>
      </c>
      <c r="C2" s="1" t="s">
        <v>23</v>
      </c>
      <c r="D2">
        <f>91*110</f>
        <v>10010</v>
      </c>
    </row>
    <row r="3" spans="1:14" ht="18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8" t="s">
        <v>30</v>
      </c>
      <c r="N3" s="6">
        <f>N7/366</f>
        <v>342.32513661202188</v>
      </c>
    </row>
    <row r="4" spans="1:14" ht="18" customHeight="1" x14ac:dyDescent="0.3">
      <c r="A4" s="8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</v>
      </c>
      <c r="G4" s="9" t="s">
        <v>15</v>
      </c>
      <c r="H4" s="9" t="s">
        <v>16</v>
      </c>
      <c r="I4" s="9" t="s">
        <v>17</v>
      </c>
      <c r="J4" s="9" t="s">
        <v>18</v>
      </c>
      <c r="K4" s="10" t="s">
        <v>19</v>
      </c>
      <c r="L4" s="9" t="s">
        <v>20</v>
      </c>
      <c r="M4" s="9" t="s">
        <v>21</v>
      </c>
      <c r="N4" s="11"/>
    </row>
    <row r="5" spans="1:14" ht="18" customHeight="1" x14ac:dyDescent="0.3">
      <c r="A5" s="8" t="s">
        <v>2</v>
      </c>
      <c r="B5" s="12">
        <v>31</v>
      </c>
      <c r="C5" s="12">
        <v>29</v>
      </c>
      <c r="D5" s="12">
        <v>30</v>
      </c>
      <c r="E5" s="12">
        <v>31</v>
      </c>
      <c r="F5" s="12">
        <v>31</v>
      </c>
      <c r="G5" s="12">
        <v>30</v>
      </c>
      <c r="H5" s="12">
        <v>31</v>
      </c>
      <c r="I5" s="12">
        <v>31</v>
      </c>
      <c r="J5" s="12">
        <v>30</v>
      </c>
      <c r="K5" s="12">
        <v>31</v>
      </c>
      <c r="L5" s="12">
        <v>30</v>
      </c>
      <c r="M5" s="12">
        <v>31</v>
      </c>
      <c r="N5" s="13">
        <v>365</v>
      </c>
    </row>
    <row r="6" spans="1:14" ht="18" customHeight="1" x14ac:dyDescent="0.3">
      <c r="A6" s="8" t="s">
        <v>3</v>
      </c>
      <c r="B6" s="41">
        <f>10439+B5*110</f>
        <v>13849</v>
      </c>
      <c r="C6" s="41">
        <f>23600+C5*110</f>
        <v>26790</v>
      </c>
      <c r="D6" s="12">
        <v>0</v>
      </c>
      <c r="E6" s="14">
        <v>2012</v>
      </c>
      <c r="F6" s="14">
        <v>4000</v>
      </c>
      <c r="G6" s="44">
        <f>13200-91*110</f>
        <v>3190</v>
      </c>
      <c r="H6" s="16">
        <v>13640</v>
      </c>
      <c r="I6" s="17">
        <v>2863</v>
      </c>
      <c r="J6" s="16">
        <v>10923</v>
      </c>
      <c r="K6" s="18">
        <v>10440</v>
      </c>
      <c r="L6" s="18">
        <v>10024</v>
      </c>
      <c r="M6" s="44">
        <f>24150+M5*110</f>
        <v>27560</v>
      </c>
      <c r="N6" s="4">
        <f>SUM(B6:M6)</f>
        <v>125291</v>
      </c>
    </row>
    <row r="7" spans="1:14" ht="18" customHeight="1" x14ac:dyDescent="0.3">
      <c r="A7" s="8" t="s">
        <v>4</v>
      </c>
      <c r="B7" s="19">
        <f>B5*$N3</f>
        <v>10612.079234972678</v>
      </c>
      <c r="C7" s="19">
        <f t="shared" ref="C7:M7" si="0">C5*$N3</f>
        <v>9927.4289617486338</v>
      </c>
      <c r="D7" s="19">
        <f t="shared" si="0"/>
        <v>10269.754098360656</v>
      </c>
      <c r="E7" s="19">
        <f t="shared" si="0"/>
        <v>10612.079234972678</v>
      </c>
      <c r="F7" s="19">
        <f t="shared" si="0"/>
        <v>10612.079234972678</v>
      </c>
      <c r="G7" s="19">
        <f t="shared" si="0"/>
        <v>10269.754098360656</v>
      </c>
      <c r="H7" s="19">
        <f t="shared" si="0"/>
        <v>10612.079234972678</v>
      </c>
      <c r="I7" s="19">
        <f t="shared" si="0"/>
        <v>10612.079234972678</v>
      </c>
      <c r="J7" s="19">
        <f t="shared" si="0"/>
        <v>10269.754098360656</v>
      </c>
      <c r="K7" s="19">
        <f t="shared" si="0"/>
        <v>10612.079234972678</v>
      </c>
      <c r="L7" s="19">
        <f t="shared" si="0"/>
        <v>10269.754098360656</v>
      </c>
      <c r="M7" s="19">
        <f t="shared" si="0"/>
        <v>10612.079234972678</v>
      </c>
      <c r="N7" s="4">
        <v>125291</v>
      </c>
    </row>
    <row r="8" spans="1:14" ht="18" customHeight="1" x14ac:dyDescent="0.3">
      <c r="A8" s="8" t="s">
        <v>5</v>
      </c>
      <c r="B8" s="20">
        <f>B6-B7</f>
        <v>3236.920765027322</v>
      </c>
      <c r="C8" s="20">
        <f t="shared" ref="C8:M8" si="1">C6-C7</f>
        <v>16862.571038251364</v>
      </c>
      <c r="D8" s="20">
        <f t="shared" si="1"/>
        <v>-10269.754098360656</v>
      </c>
      <c r="E8" s="20">
        <f t="shared" si="1"/>
        <v>-8600.079234972678</v>
      </c>
      <c r="F8" s="20">
        <f t="shared" si="1"/>
        <v>-6612.079234972678</v>
      </c>
      <c r="G8" s="20">
        <f t="shared" si="1"/>
        <v>-7079.7540983606559</v>
      </c>
      <c r="H8" s="20">
        <f t="shared" si="1"/>
        <v>3027.920765027322</v>
      </c>
      <c r="I8" s="20">
        <f t="shared" si="1"/>
        <v>-7749.079234972678</v>
      </c>
      <c r="J8" s="20">
        <f t="shared" si="1"/>
        <v>653.24590163934408</v>
      </c>
      <c r="K8" s="20">
        <f t="shared" si="1"/>
        <v>-172.07923497267802</v>
      </c>
      <c r="L8" s="20">
        <f t="shared" si="1"/>
        <v>-245.75409836065592</v>
      </c>
      <c r="M8" s="20">
        <f t="shared" si="1"/>
        <v>16947.920765027324</v>
      </c>
      <c r="N8" s="11"/>
    </row>
    <row r="9" spans="1:14" ht="18" customHeight="1" x14ac:dyDescent="0.3">
      <c r="A9" s="8" t="s">
        <v>6</v>
      </c>
      <c r="B9" s="21">
        <v>5.742</v>
      </c>
      <c r="C9" s="21">
        <v>5.6619999999999999</v>
      </c>
      <c r="D9" s="21">
        <v>5.234</v>
      </c>
      <c r="E9" s="21">
        <v>5.2110000000000003</v>
      </c>
      <c r="F9" s="21">
        <v>5.1360000000000001</v>
      </c>
      <c r="G9" s="21">
        <v>5.0979999999999999</v>
      </c>
      <c r="H9" s="21">
        <v>5.085</v>
      </c>
      <c r="I9" s="21">
        <v>5.0910000000000002</v>
      </c>
      <c r="J9" s="21">
        <v>5.0469999999999997</v>
      </c>
      <c r="K9" s="21">
        <v>5.05</v>
      </c>
      <c r="L9" s="21">
        <v>5.2939999999999996</v>
      </c>
      <c r="M9" s="21">
        <v>5.5510000000000002</v>
      </c>
      <c r="N9" s="11"/>
    </row>
    <row r="10" spans="1:14" ht="18" customHeight="1" x14ac:dyDescent="0.3">
      <c r="A10" s="8" t="s">
        <v>7</v>
      </c>
      <c r="B10" s="45">
        <f>B8*B9</f>
        <v>18586.399032786881</v>
      </c>
      <c r="C10" s="45">
        <f t="shared" ref="C10:M10" si="2">C8*C9</f>
        <v>95475.877218579219</v>
      </c>
      <c r="D10" s="45">
        <f t="shared" si="2"/>
        <v>-53751.892950819674</v>
      </c>
      <c r="E10" s="45">
        <f t="shared" si="2"/>
        <v>-44815.012893442625</v>
      </c>
      <c r="F10" s="45">
        <f t="shared" si="2"/>
        <v>-33959.638950819673</v>
      </c>
      <c r="G10" s="45">
        <f t="shared" si="2"/>
        <v>-36092.586393442623</v>
      </c>
      <c r="H10" s="45">
        <f t="shared" si="2"/>
        <v>15396.977090163931</v>
      </c>
      <c r="I10" s="45">
        <f t="shared" si="2"/>
        <v>-39450.562385245903</v>
      </c>
      <c r="J10" s="45">
        <f t="shared" si="2"/>
        <v>3296.9320655737693</v>
      </c>
      <c r="K10" s="45">
        <f t="shared" si="2"/>
        <v>-869.00013661202399</v>
      </c>
      <c r="L10" s="45">
        <f t="shared" si="2"/>
        <v>-1301.0221967213124</v>
      </c>
      <c r="M10" s="45">
        <f t="shared" si="2"/>
        <v>94077.908166666675</v>
      </c>
      <c r="N10" s="4">
        <f>SUM(B10:M10)</f>
        <v>16594.377666666624</v>
      </c>
    </row>
    <row r="11" spans="1:14" ht="18" customHeight="1" x14ac:dyDescent="0.3">
      <c r="A11" s="8" t="s">
        <v>8</v>
      </c>
      <c r="B11" s="47">
        <v>524</v>
      </c>
      <c r="C11" s="47">
        <v>524</v>
      </c>
      <c r="D11" s="47">
        <v>524</v>
      </c>
      <c r="E11" s="47">
        <v>513</v>
      </c>
      <c r="F11" s="47">
        <v>513</v>
      </c>
      <c r="G11" s="47">
        <v>513</v>
      </c>
      <c r="H11" s="47">
        <v>513</v>
      </c>
      <c r="I11" s="47">
        <v>513</v>
      </c>
      <c r="J11" s="47">
        <v>513</v>
      </c>
      <c r="K11" s="47">
        <v>513</v>
      </c>
      <c r="L11" s="47">
        <v>513</v>
      </c>
      <c r="M11" s="47">
        <v>524</v>
      </c>
      <c r="N11" s="47">
        <v>6201</v>
      </c>
    </row>
    <row r="12" spans="1:14" ht="18" customHeight="1" x14ac:dyDescent="0.3">
      <c r="A12" s="24" t="s">
        <v>9</v>
      </c>
      <c r="B12" s="46">
        <f>B10+B11</f>
        <v>19110.399032786881</v>
      </c>
      <c r="C12" s="46">
        <f t="shared" ref="C12:M12" si="3">C10+C11</f>
        <v>95999.877218579219</v>
      </c>
      <c r="D12" s="46">
        <f t="shared" si="3"/>
        <v>-53227.892950819674</v>
      </c>
      <c r="E12" s="46">
        <f t="shared" si="3"/>
        <v>-44302.012893442625</v>
      </c>
      <c r="F12" s="46">
        <f t="shared" si="3"/>
        <v>-33446.638950819673</v>
      </c>
      <c r="G12" s="46">
        <f t="shared" si="3"/>
        <v>-35579.586393442623</v>
      </c>
      <c r="H12" s="46">
        <f t="shared" si="3"/>
        <v>15909.977090163931</v>
      </c>
      <c r="I12" s="46">
        <f t="shared" si="3"/>
        <v>-38937.562385245903</v>
      </c>
      <c r="J12" s="46">
        <f t="shared" si="3"/>
        <v>3809.9320655737693</v>
      </c>
      <c r="K12" s="46">
        <f t="shared" si="3"/>
        <v>-356.00013661202399</v>
      </c>
      <c r="L12" s="46">
        <f t="shared" si="3"/>
        <v>-788.02219672131241</v>
      </c>
      <c r="M12" s="46">
        <f t="shared" si="3"/>
        <v>94601.908166666675</v>
      </c>
      <c r="N12" s="42">
        <f>SUM(B12:M12)</f>
        <v>22794.377666666624</v>
      </c>
    </row>
    <row r="13" spans="1:14" ht="18" customHeight="1" x14ac:dyDescent="0.3"/>
    <row r="14" spans="1:14" ht="18" customHeight="1" x14ac:dyDescent="0.3">
      <c r="M14" s="38" t="s">
        <v>31</v>
      </c>
      <c r="N14" s="43">
        <f>N12-'P2 GAS PURCH'!O11</f>
        <v>5539.9299999999785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QUANTITY</vt:lpstr>
      <vt:lpstr>P1 GAS PURCH</vt:lpstr>
      <vt:lpstr>GSP P1+ 10TJ</vt:lpstr>
      <vt:lpstr>P2 GAS PURCH</vt:lpstr>
      <vt:lpstr>GSP P2 + 10 TJ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Chiasson</dc:creator>
  <cp:lastModifiedBy>Dwayne Quinn</cp:lastModifiedBy>
  <dcterms:created xsi:type="dcterms:W3CDTF">2023-05-18T11:41:14Z</dcterms:created>
  <dcterms:modified xsi:type="dcterms:W3CDTF">2024-07-23T00:30:39Z</dcterms:modified>
</cp:coreProperties>
</file>