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mmon3\CostofService\IRs\Submission 07252024\"/>
    </mc:Choice>
  </mc:AlternateContent>
  <bookViews>
    <workbookView xWindow="0" yWindow="0" windowWidth="15530" windowHeight="5480"/>
  </bookViews>
  <sheets>
    <sheet name="2-AA" sheetId="1" r:id="rId1"/>
  </sheets>
  <externalReferences>
    <externalReference r:id="rId2"/>
  </externalReferences>
  <definedNames>
    <definedName name="BridgeYear">'[1]LDC Info'!$E$26</definedName>
    <definedName name="EBNUMBER">'[1]LDC Info'!$E$16</definedName>
    <definedName name="TestYear">'[1]LDC Info'!$E$24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L21" i="1" s="1"/>
  <c r="L23" i="1" s="1"/>
  <c r="L53" i="1"/>
  <c r="L55" i="1" s="1"/>
  <c r="L43" i="1"/>
  <c r="L45" i="1" s="1"/>
  <c r="L34" i="1"/>
  <c r="L36" i="1" s="1"/>
  <c r="O53" i="1"/>
  <c r="O55" i="1" s="1"/>
  <c r="O43" i="1"/>
  <c r="O45" i="1" s="1"/>
  <c r="O34" i="1"/>
  <c r="O36" i="1" s="1"/>
  <c r="O21" i="1"/>
  <c r="O23" i="1" s="1"/>
  <c r="M53" i="1"/>
  <c r="M55" i="1" s="1"/>
  <c r="M43" i="1"/>
  <c r="M45" i="1" s="1"/>
  <c r="M34" i="1"/>
  <c r="M21" i="1"/>
  <c r="M23" i="1" s="1"/>
  <c r="S53" i="1"/>
  <c r="S55" i="1" s="1"/>
  <c r="R53" i="1"/>
  <c r="R55" i="1" s="1"/>
  <c r="Q53" i="1"/>
  <c r="Q55" i="1" s="1"/>
  <c r="P53" i="1"/>
  <c r="P55" i="1" s="1"/>
  <c r="N53" i="1"/>
  <c r="N55" i="1" s="1"/>
  <c r="K53" i="1"/>
  <c r="K55" i="1" s="1"/>
  <c r="J53" i="1"/>
  <c r="J55" i="1" s="1"/>
  <c r="I53" i="1"/>
  <c r="I55" i="1" s="1"/>
  <c r="H53" i="1"/>
  <c r="H55" i="1" s="1"/>
  <c r="G53" i="1"/>
  <c r="G55" i="1" s="1"/>
  <c r="F53" i="1"/>
  <c r="F55" i="1" s="1"/>
  <c r="E53" i="1"/>
  <c r="E55" i="1" s="1"/>
  <c r="D53" i="1"/>
  <c r="D55" i="1" s="1"/>
  <c r="C53" i="1"/>
  <c r="C55" i="1" s="1"/>
  <c r="B53" i="1"/>
  <c r="B55" i="1" s="1"/>
  <c r="S43" i="1"/>
  <c r="S45" i="1" s="1"/>
  <c r="R43" i="1"/>
  <c r="R45" i="1" s="1"/>
  <c r="Q43" i="1"/>
  <c r="Q45" i="1" s="1"/>
  <c r="P43" i="1"/>
  <c r="P45" i="1" s="1"/>
  <c r="N43" i="1"/>
  <c r="N45" i="1" s="1"/>
  <c r="K43" i="1"/>
  <c r="K45" i="1" s="1"/>
  <c r="J43" i="1"/>
  <c r="J45" i="1" s="1"/>
  <c r="I43" i="1"/>
  <c r="I45" i="1" s="1"/>
  <c r="H43" i="1"/>
  <c r="H45" i="1" s="1"/>
  <c r="G43" i="1"/>
  <c r="G45" i="1" s="1"/>
  <c r="F43" i="1"/>
  <c r="F45" i="1" s="1"/>
  <c r="E43" i="1"/>
  <c r="E45" i="1" s="1"/>
  <c r="D43" i="1"/>
  <c r="D45" i="1" s="1"/>
  <c r="C43" i="1"/>
  <c r="C45" i="1" s="1"/>
  <c r="B43" i="1"/>
  <c r="B45" i="1" s="1"/>
  <c r="S34" i="1"/>
  <c r="S36" i="1" s="1"/>
  <c r="R34" i="1"/>
  <c r="R36" i="1" s="1"/>
  <c r="Q34" i="1"/>
  <c r="Q36" i="1" s="1"/>
  <c r="P34" i="1"/>
  <c r="P36" i="1" s="1"/>
  <c r="N34" i="1"/>
  <c r="N36" i="1" s="1"/>
  <c r="K34" i="1"/>
  <c r="K36" i="1" s="1"/>
  <c r="J34" i="1"/>
  <c r="J36" i="1" s="1"/>
  <c r="I34" i="1"/>
  <c r="I36" i="1" s="1"/>
  <c r="H34" i="1"/>
  <c r="H36" i="1" s="1"/>
  <c r="G34" i="1"/>
  <c r="G36" i="1" s="1"/>
  <c r="F34" i="1"/>
  <c r="F36" i="1" s="1"/>
  <c r="E34" i="1"/>
  <c r="E36" i="1" s="1"/>
  <c r="D34" i="1"/>
  <c r="D36" i="1" s="1"/>
  <c r="C34" i="1"/>
  <c r="C36" i="1" s="1"/>
  <c r="B34" i="1"/>
  <c r="B36" i="1" s="1"/>
  <c r="S21" i="1"/>
  <c r="R21" i="1"/>
  <c r="Q21" i="1"/>
  <c r="Q23" i="1" s="1"/>
  <c r="P21" i="1"/>
  <c r="P23" i="1" s="1"/>
  <c r="N21" i="1"/>
  <c r="N23" i="1" s="1"/>
  <c r="K21" i="1"/>
  <c r="K23" i="1" s="1"/>
  <c r="J21" i="1"/>
  <c r="J23" i="1" s="1"/>
  <c r="I21" i="1"/>
  <c r="I23" i="1" s="1"/>
  <c r="H21" i="1"/>
  <c r="H23" i="1" s="1"/>
  <c r="G21" i="1"/>
  <c r="G23" i="1" s="1"/>
  <c r="F21" i="1"/>
  <c r="F23" i="1" s="1"/>
  <c r="E21" i="1"/>
  <c r="E23" i="1" s="1"/>
  <c r="D21" i="1"/>
  <c r="D23" i="1" s="1"/>
  <c r="C21" i="1"/>
  <c r="C23" i="1" s="1"/>
  <c r="B21" i="1"/>
  <c r="B23" i="1" s="1"/>
  <c r="I13" i="1"/>
  <c r="H13" i="1" s="1"/>
  <c r="G13" i="1" s="1"/>
  <c r="F13" i="1" s="1"/>
  <c r="E13" i="1" s="1"/>
  <c r="D13" i="1" s="1"/>
  <c r="C13" i="1" s="1"/>
  <c r="B13" i="1" s="1"/>
  <c r="O57" i="1" l="1"/>
  <c r="O59" i="1" s="1"/>
  <c r="L57" i="1"/>
  <c r="L59" i="1" s="1"/>
  <c r="M36" i="1"/>
  <c r="M57" i="1"/>
  <c r="M59" i="1" s="1"/>
  <c r="E57" i="1"/>
  <c r="E59" i="1" s="1"/>
  <c r="F57" i="1"/>
  <c r="F59" i="1" s="1"/>
  <c r="K57" i="1"/>
  <c r="K59" i="1" s="1"/>
  <c r="B57" i="1"/>
  <c r="B59" i="1" s="1"/>
  <c r="I57" i="1"/>
  <c r="I59" i="1" s="1"/>
  <c r="J57" i="1"/>
  <c r="J59" i="1" s="1"/>
  <c r="C57" i="1"/>
  <c r="C59" i="1" s="1"/>
  <c r="G57" i="1"/>
  <c r="G59" i="1" s="1"/>
  <c r="P57" i="1"/>
  <c r="P59" i="1" s="1"/>
  <c r="D57" i="1"/>
  <c r="D59" i="1" s="1"/>
  <c r="H57" i="1"/>
  <c r="H59" i="1" s="1"/>
  <c r="R23" i="1"/>
  <c r="R57" i="1" s="1"/>
  <c r="R59" i="1" s="1"/>
  <c r="S23" i="1"/>
  <c r="S57" i="1" s="1"/>
  <c r="S59" i="1" s="1"/>
  <c r="N57" i="1"/>
  <c r="N59" i="1" s="1"/>
  <c r="Q57" i="1"/>
  <c r="Q59" i="1" s="1"/>
</calcChain>
</file>

<file path=xl/comments1.xml><?xml version="1.0" encoding="utf-8"?>
<comments xmlns="http://schemas.openxmlformats.org/spreadsheetml/2006/main">
  <authors>
    <author>tc={A1C36FC9-F376-47AD-BB9A-D688CAC204C8}</author>
  </authors>
  <commentList>
    <comment ref="M51" authorId="0"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CIS total for 2024 753,722</t>
        </r>
      </text>
    </comment>
  </commentList>
</comments>
</file>

<file path=xl/sharedStrings.xml><?xml version="1.0" encoding="utf-8"?>
<sst xmlns="http://schemas.openxmlformats.org/spreadsheetml/2006/main" count="80" uniqueCount="61">
  <si>
    <t>File Number:</t>
  </si>
  <si>
    <t>Exhibit:</t>
  </si>
  <si>
    <t>Tab:</t>
  </si>
  <si>
    <t>Schedule:</t>
  </si>
  <si>
    <t>Table 2-42</t>
  </si>
  <si>
    <t>Page:</t>
  </si>
  <si>
    <t>Date:</t>
  </si>
  <si>
    <t>Net Capital/Gross Capital</t>
  </si>
  <si>
    <t>Net Capital</t>
  </si>
  <si>
    <t>Appendix 2-AA</t>
  </si>
  <si>
    <t>Capital Projects Table</t>
  </si>
  <si>
    <t>Projects</t>
  </si>
  <si>
    <t>Reporting Basis</t>
  </si>
  <si>
    <t>MIFRS</t>
  </si>
  <si>
    <t>System Access</t>
  </si>
  <si>
    <t>Subdivisions</t>
  </si>
  <si>
    <t>New Services</t>
  </si>
  <si>
    <t>Metering</t>
  </si>
  <si>
    <t>AMI 2.0</t>
  </si>
  <si>
    <t>Other Recoverable Work</t>
  </si>
  <si>
    <t>System Access Gross Expenditures</t>
  </si>
  <si>
    <t>System Access Capital Contributions</t>
  </si>
  <si>
    <t>Sub-Total</t>
  </si>
  <si>
    <t>System Renewal</t>
  </si>
  <si>
    <t>Animal Mitigation</t>
  </si>
  <si>
    <t>UG Renewal</t>
  </si>
  <si>
    <t>OH Renewal</t>
  </si>
  <si>
    <t>Switchgear Replacement</t>
  </si>
  <si>
    <t>System Re-establishment</t>
  </si>
  <si>
    <t>TS Renewal</t>
  </si>
  <si>
    <t>Small Replacements</t>
  </si>
  <si>
    <t>DS Renewal</t>
  </si>
  <si>
    <t>Misc/Other</t>
  </si>
  <si>
    <t>System Renewal Gross Expenditures</t>
  </si>
  <si>
    <t>System Renewal Capital Contributions</t>
  </si>
  <si>
    <t>System Service</t>
  </si>
  <si>
    <t>Voltage Conversion</t>
  </si>
  <si>
    <t>Distribution Automation</t>
  </si>
  <si>
    <t>System Service Gross Expenditures</t>
  </si>
  <si>
    <t>System Service Capital Contributions</t>
  </si>
  <si>
    <t>General Plant</t>
  </si>
  <si>
    <t>Fleet</t>
  </si>
  <si>
    <t>Tools</t>
  </si>
  <si>
    <t>Building&amp;Equipment</t>
  </si>
  <si>
    <t>IT Hardware</t>
  </si>
  <si>
    <t>IT Software</t>
  </si>
  <si>
    <t>ERP</t>
  </si>
  <si>
    <t>General Plant Gross Expenditures</t>
  </si>
  <si>
    <t>General Plant Capital Contributions</t>
  </si>
  <si>
    <t>Miscellaneous</t>
  </si>
  <si>
    <t>Total</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</si>
  <si>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</si>
  <si>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</si>
  <si>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</si>
  <si>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</si>
  <si>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2025 Test Year (Updated)</t>
  </si>
  <si>
    <t>2024 Bridge Year (Updated YE Forecast)</t>
  </si>
  <si>
    <t>2024 YTD @ June 30, 2024</t>
  </si>
  <si>
    <t>2024
Bridge Year</t>
  </si>
  <si>
    <t>EB-2024-0023</t>
  </si>
  <si>
    <t>2025
Test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</si>
</sst>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1">
    <font>
      <sz val="11"/>
      <color theme="1"/>
      <name val="Aptos Narrow"/>
      <family val="2"/>
      <scheme val="minor"/>
    </font>
    <font>
      <sz val="11"/>
      <color theme="1"/>
      <name val="Aptos Narrow"/>
      <family val="2"/>
      <scheme val="minor"/>
    </font>
    <font>
      <sz val="11"/>
      <color rgb="FFFF0000"/>
      <name val="Aptos Narrow"/>
      <family val="2"/>
      <scheme val="minor"/>
    </font>
    <font>
      <b/>
      <sz val="10"/>
      <name val="Arial"/>
      <family val="2"/>
    </font>
    <font>
      <sz val="8"/>
      <name val="Arial"/>
      <family val="2"/>
    </font>
    <font>
      <b/>
      <sz val="14"/>
      <name val="Arial"/>
      <family val="2"/>
    </font>
    <font>
      <sz val="10"/>
      <name val="Arial"/>
      <family val="2"/>
    </font>
    <font>
      <b/>
      <i/>
      <sz val="10"/>
      <color rgb="FFFF0000"/>
      <name val="Arial"/>
      <family val="2"/>
    </font>
    <font>
      <b/>
      <i/>
      <sz val="10"/>
      <name val="Arial"/>
      <family val="2"/>
    </font>
    <font>
      <b/>
      <sz val="10"/>
      <color rgb="FFFF0000"/>
      <name val="Arial"/>
      <family val="2"/>
    </font>
    <font>
      <sz val="10"/>
      <color rgb="FFFF000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12">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0" fillId="0" borderId="0" xfId="0" applyProtection="1">
      <protection locked="0"/>
    </xf>
    <xf numFmtId="0" fontId="3" fillId="0" borderId="0" xfId="0" applyFont="1" applyProtection="1">
      <protection locked="0"/>
    </xf>
    <xf numFmtId="0" fontId="4" fillId="0" borderId="0" xfId="0" applyFont="1" applyAlignment="1">
      <alignment horizontal="right" vertical="top"/>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0" fontId="4" fillId="0" borderId="0" xfId="0" applyFont="1" applyAlignment="1" applyProtection="1">
      <alignment horizontal="right" vertical="top"/>
      <protection locked="0"/>
    </xf>
    <xf numFmtId="14" fontId="4" fillId="2" borderId="0" xfId="0" applyNumberFormat="1" applyFont="1" applyFill="1" applyAlignment="1" applyProtection="1">
      <alignment horizontal="right" vertical="top"/>
      <protection locked="0"/>
    </xf>
    <xf numFmtId="0" fontId="3" fillId="0" borderId="0" xfId="0" applyFont="1" applyAlignment="1" applyProtection="1">
      <alignment horizontal="right"/>
      <protection locked="0"/>
    </xf>
    <xf numFmtId="0" fontId="3" fillId="3" borderId="2" xfId="0" applyFont="1" applyFill="1" applyBorder="1" applyAlignment="1" applyProtection="1">
      <alignment horizontal="center"/>
      <protection locked="0"/>
    </xf>
    <xf numFmtId="0" fontId="5" fillId="0" borderId="0" xfId="0" applyFont="1" applyProtection="1">
      <protection locked="0"/>
    </xf>
    <xf numFmtId="0" fontId="0" fillId="0" borderId="0" xfId="0" applyAlignment="1" applyProtection="1">
      <alignment horizontal="left" wrapText="1"/>
      <protection locked="0"/>
    </xf>
    <xf numFmtId="0" fontId="3" fillId="0" borderId="3" xfId="0" applyFont="1" applyBorder="1" applyProtection="1">
      <protection locked="0"/>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5" xfId="0" applyFont="1" applyBorder="1" applyProtection="1">
      <protection locked="0"/>
    </xf>
    <xf numFmtId="0" fontId="3" fillId="3" borderId="6" xfId="0" applyFont="1" applyFill="1" applyBorder="1" applyAlignment="1" applyProtection="1">
      <alignment horizontal="center"/>
      <protection locked="0"/>
    </xf>
    <xf numFmtId="0" fontId="3" fillId="2" borderId="7" xfId="0" applyFont="1" applyFill="1" applyBorder="1" applyProtection="1">
      <protection locked="0"/>
    </xf>
    <xf numFmtId="3" fontId="0" fillId="0" borderId="2" xfId="1" applyNumberFormat="1" applyFont="1" applyFill="1" applyBorder="1" applyProtection="1">
      <protection locked="0"/>
    </xf>
    <xf numFmtId="3" fontId="0" fillId="2" borderId="8" xfId="1" applyNumberFormat="1" applyFont="1" applyFill="1" applyBorder="1" applyProtection="1">
      <protection locked="0"/>
    </xf>
    <xf numFmtId="3" fontId="0" fillId="2" borderId="2" xfId="1" applyNumberFormat="1" applyFont="1" applyFill="1" applyBorder="1" applyProtection="1">
      <protection locked="0"/>
    </xf>
    <xf numFmtId="3" fontId="0" fillId="2" borderId="9" xfId="1" applyNumberFormat="1" applyFont="1" applyFill="1" applyBorder="1" applyProtection="1">
      <protection locked="0"/>
    </xf>
    <xf numFmtId="0" fontId="3" fillId="0" borderId="7" xfId="0" applyFont="1" applyBorder="1" applyProtection="1">
      <protection locked="0"/>
    </xf>
    <xf numFmtId="3" fontId="0" fillId="0" borderId="2" xfId="0" applyNumberFormat="1" applyBorder="1"/>
    <xf numFmtId="3" fontId="0" fillId="0" borderId="2" xfId="0" applyNumberFormat="1" applyBorder="1" applyProtection="1">
      <protection locked="0"/>
    </xf>
    <xf numFmtId="0" fontId="3" fillId="2" borderId="7" xfId="0" applyFont="1" applyFill="1" applyBorder="1" applyAlignment="1" applyProtection="1">
      <alignment wrapText="1"/>
      <protection locked="0"/>
    </xf>
    <xf numFmtId="3" fontId="0" fillId="0" borderId="6" xfId="1" applyNumberFormat="1" applyFont="1" applyFill="1" applyBorder="1" applyProtection="1">
      <protection locked="0"/>
    </xf>
    <xf numFmtId="0" fontId="3" fillId="0" borderId="10" xfId="0" applyFont="1" applyBorder="1" applyProtection="1">
      <protection locked="0"/>
    </xf>
    <xf numFmtId="3" fontId="3" fillId="0" borderId="11" xfId="0" applyNumberFormat="1" applyFont="1" applyBorder="1"/>
    <xf numFmtId="3" fontId="3" fillId="0" borderId="11" xfId="0" applyNumberFormat="1" applyFont="1" applyBorder="1" applyProtection="1">
      <protection locked="0"/>
    </xf>
    <xf numFmtId="0" fontId="3" fillId="0" borderId="2" xfId="0" applyFont="1" applyBorder="1" applyAlignment="1" applyProtection="1">
      <alignment vertical="top" wrapText="1"/>
      <protection locked="0"/>
    </xf>
    <xf numFmtId="0" fontId="3" fillId="0" borderId="11" xfId="0" applyFont="1" applyBorder="1" applyProtection="1">
      <protection locked="0"/>
    </xf>
    <xf numFmtId="0" fontId="8" fillId="0" borderId="0" xfId="0" applyFont="1" applyAlignment="1" applyProtection="1">
      <alignment horizontal="left" vertical="top"/>
      <protection locked="0"/>
    </xf>
    <xf numFmtId="0" fontId="6" fillId="0" borderId="0" xfId="0" applyFont="1" applyProtection="1">
      <protection locked="0"/>
    </xf>
    <xf numFmtId="0" fontId="6" fillId="0" borderId="0" xfId="0" applyFont="1" applyAlignment="1" applyProtection="1">
      <alignment horizontal="left" vertical="top" wrapText="1"/>
      <protection locked="0"/>
    </xf>
    <xf numFmtId="0" fontId="9" fillId="0" borderId="4" xfId="0" applyFont="1" applyBorder="1" applyAlignment="1">
      <alignment horizontal="center" vertical="center" wrapText="1"/>
    </xf>
    <xf numFmtId="0" fontId="9" fillId="3" borderId="6" xfId="0" applyFont="1" applyFill="1" applyBorder="1" applyAlignment="1" applyProtection="1">
      <alignment horizontal="center"/>
      <protection locked="0"/>
    </xf>
    <xf numFmtId="3" fontId="2" fillId="0" borderId="2" xfId="1" applyNumberFormat="1" applyFont="1" applyFill="1" applyBorder="1" applyProtection="1">
      <protection locked="0"/>
    </xf>
    <xf numFmtId="3" fontId="2" fillId="2" borderId="8" xfId="1" applyNumberFormat="1" applyFont="1" applyFill="1" applyBorder="1" applyProtection="1">
      <protection locked="0"/>
    </xf>
    <xf numFmtId="3" fontId="2" fillId="2" borderId="2" xfId="1" applyNumberFormat="1" applyFont="1" applyFill="1" applyBorder="1" applyProtection="1">
      <protection locked="0"/>
    </xf>
    <xf numFmtId="3" fontId="2" fillId="2" borderId="9" xfId="1" applyNumberFormat="1" applyFont="1" applyFill="1" applyBorder="1" applyProtection="1">
      <protection locked="0"/>
    </xf>
    <xf numFmtId="3" fontId="2" fillId="0" borderId="2" xfId="0" applyNumberFormat="1" applyFont="1" applyBorder="1"/>
    <xf numFmtId="3" fontId="2" fillId="0" borderId="6" xfId="1" applyNumberFormat="1" applyFont="1" applyFill="1" applyBorder="1" applyProtection="1">
      <protection locked="0"/>
    </xf>
    <xf numFmtId="3" fontId="9" fillId="0" borderId="11" xfId="0" applyNumberFormat="1" applyFont="1" applyBorder="1"/>
    <xf numFmtId="0" fontId="9" fillId="0" borderId="0" xfId="0" applyFont="1" applyProtection="1">
      <protection locked="0"/>
    </xf>
    <xf numFmtId="0" fontId="9" fillId="0" borderId="0" xfId="0" applyFont="1" applyAlignment="1" applyProtection="1">
      <alignment horizontal="right"/>
      <protection locked="0"/>
    </xf>
    <xf numFmtId="0" fontId="2" fillId="0" borderId="0" xfId="0" applyFont="1" applyAlignment="1" applyProtection="1">
      <alignment horizontal="left" wrapText="1"/>
      <protection locked="0"/>
    </xf>
    <xf numFmtId="0" fontId="10" fillId="0" borderId="0" xfId="0" applyFont="1" applyProtection="1">
      <protection locked="0"/>
    </xf>
    <xf numFmtId="0" fontId="2" fillId="0" borderId="0" xfId="0" applyFont="1" applyProtection="1">
      <protection locked="0"/>
    </xf>
    <xf numFmtId="0" fontId="3" fillId="0" borderId="0" xfId="0" applyFont="1" applyAlignment="1" applyProtection="1">
      <alignment horizontal="left" wrapText="1"/>
      <protection locked="0"/>
    </xf>
    <xf numFmtId="0" fontId="5" fillId="0" borderId="0" xfId="0" applyFont="1" applyAlignment="1">
      <alignment horizontal="center" vertical="top"/>
    </xf>
    <xf numFmtId="0" fontId="6" fillId="0" borderId="0" xfId="0" applyFont="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dministration\BHartung-Admin\Cost%20of%20Service\2024%20COS%20Filing\IR's\FHI_2025_Filing_Requirements_Chapter2_Appendices_BH%20Updates%20July%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14">
          <cell r="E14" t="str">
            <v>Festival Hydro Inc.</v>
          </cell>
        </row>
        <row r="16">
          <cell r="E16" t="str">
            <v>EB-2024-0023</v>
          </cell>
        </row>
        <row r="24">
          <cell r="E24">
            <v>2025</v>
          </cell>
        </row>
        <row r="26">
          <cell r="E26">
            <v>2024</v>
          </cell>
        </row>
      </sheetData>
      <sheetData sheetId="1" refreshError="1"/>
      <sheetData sheetId="2" refreshError="1"/>
      <sheetData sheetId="3" refreshError="1"/>
      <sheetData sheetId="4" refreshError="1"/>
      <sheetData sheetId="5" refreshError="1"/>
      <sheetData sheetId="6" refreshError="1"/>
      <sheetData sheetId="7">
        <row r="1">
          <cell r="A1" t="str">
            <v>Company Name (Merged or Current)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persons/person.xml><?xml version="1.0" encoding="utf-8"?>
<personList xmlns="http://schemas.microsoft.com/office/spreadsheetml/2018/threadedcomments" xmlns:x="http://schemas.openxmlformats.org/spreadsheetml/2006/main">
  <person displayName="Bryon Hartung" id="{5DE3BBFA-0BB5-4367-A4DF-E9B5F6BAA2D8}" userId="S::bhartung@festivalhydro.com::8089f66f-6e23-4c5d-81d2-5d839842a36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51" dT="2024-07-18T13:25:21.64" personId="{5DE3BBFA-0BB5-4367-A4DF-E9B5F6BAA2D8}" id="{A1C36FC9-F376-47AD-BB9A-D688CAC204C8}">
    <text>CIS total for 2024 753,722</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0"/>
  <sheetViews>
    <sheetView tabSelected="1" workbookViewId="0">
      <selection activeCell="C5" sqref="C5"/>
    </sheetView>
  </sheetViews>
  <sheetFormatPr defaultColWidth="9.4140625" defaultRowHeight="14"/>
  <cols>
    <col min="1" max="1" width="35.1640625" style="1" customWidth="1"/>
    <col min="2" max="12" width="13.58203125" style="1" customWidth="1"/>
    <col min="13" max="13" width="13.58203125" style="48" customWidth="1"/>
    <col min="14" max="14" width="13.58203125" style="1" customWidth="1"/>
    <col min="15" max="15" width="13.58203125" style="48" customWidth="1"/>
    <col min="16" max="19" width="13.58203125" style="1" customWidth="1"/>
    <col min="20" max="16384" width="9.4140625" style="1"/>
  </cols>
  <sheetData>
    <row r="1" spans="1:19">
      <c r="N1" s="2" t="s">
        <v>0</v>
      </c>
      <c r="O1" s="44"/>
      <c r="P1" s="3" t="s">
        <v>59</v>
      </c>
    </row>
    <row r="2" spans="1:19">
      <c r="N2" s="2" t="s">
        <v>1</v>
      </c>
      <c r="O2" s="44"/>
      <c r="P2" s="4">
        <v>2</v>
      </c>
    </row>
    <row r="3" spans="1:19">
      <c r="N3" s="2" t="s">
        <v>2</v>
      </c>
      <c r="O3" s="44"/>
      <c r="P3" s="4"/>
    </row>
    <row r="4" spans="1:19">
      <c r="N4" s="2" t="s">
        <v>3</v>
      </c>
      <c r="O4" s="44"/>
      <c r="P4" s="4" t="s">
        <v>4</v>
      </c>
    </row>
    <row r="5" spans="1:19">
      <c r="N5" s="2" t="s">
        <v>5</v>
      </c>
      <c r="O5" s="44"/>
      <c r="P5" s="5">
        <v>57</v>
      </c>
    </row>
    <row r="6" spans="1:19">
      <c r="N6" s="2"/>
      <c r="O6" s="44"/>
      <c r="P6" s="6"/>
    </row>
    <row r="7" spans="1:19">
      <c r="N7" s="2" t="s">
        <v>6</v>
      </c>
      <c r="O7" s="44"/>
      <c r="P7" s="7">
        <v>45498</v>
      </c>
    </row>
    <row r="8" spans="1:19">
      <c r="N8" s="8" t="s">
        <v>7</v>
      </c>
      <c r="O8" s="45"/>
      <c r="P8" s="9" t="s">
        <v>8</v>
      </c>
    </row>
    <row r="9" spans="1:19" ht="18">
      <c r="A9" s="50" t="s">
        <v>9</v>
      </c>
      <c r="B9" s="50"/>
      <c r="C9" s="50"/>
      <c r="D9" s="50"/>
      <c r="E9" s="50"/>
      <c r="F9" s="50"/>
      <c r="G9" s="50"/>
      <c r="H9" s="50"/>
      <c r="I9" s="50"/>
      <c r="J9" s="50"/>
      <c r="K9" s="50"/>
      <c r="L9" s="50"/>
      <c r="M9" s="50"/>
      <c r="N9" s="50"/>
      <c r="O9" s="50"/>
      <c r="P9" s="50"/>
      <c r="Q9" s="10"/>
    </row>
    <row r="10" spans="1:19" ht="18">
      <c r="A10" s="50" t="s">
        <v>10</v>
      </c>
      <c r="B10" s="50"/>
      <c r="C10" s="50"/>
      <c r="D10" s="50"/>
      <c r="E10" s="50"/>
      <c r="F10" s="50"/>
      <c r="G10" s="50"/>
      <c r="H10" s="50"/>
      <c r="I10" s="50"/>
      <c r="J10" s="50"/>
      <c r="K10" s="50"/>
      <c r="L10" s="50"/>
      <c r="M10" s="50"/>
      <c r="N10" s="50"/>
      <c r="O10" s="50"/>
      <c r="P10" s="50"/>
      <c r="Q10" s="10"/>
    </row>
    <row r="12" spans="1:19" ht="14.5" thickBot="1">
      <c r="A12" s="11"/>
      <c r="B12" s="11"/>
      <c r="C12" s="11"/>
      <c r="D12" s="11"/>
      <c r="E12" s="11"/>
      <c r="F12" s="11"/>
      <c r="G12" s="11"/>
      <c r="H12" s="11"/>
      <c r="I12" s="11"/>
      <c r="J12" s="11"/>
      <c r="K12" s="11"/>
      <c r="L12" s="11"/>
      <c r="M12" s="46"/>
      <c r="N12" s="11"/>
      <c r="O12" s="46"/>
      <c r="P12" s="11"/>
    </row>
    <row r="13" spans="1:19" ht="39">
      <c r="A13" s="12" t="s">
        <v>11</v>
      </c>
      <c r="B13" s="13">
        <f t="shared" ref="B13:G13" si="0">C13-1</f>
        <v>2015</v>
      </c>
      <c r="C13" s="13">
        <f t="shared" si="0"/>
        <v>2016</v>
      </c>
      <c r="D13" s="13">
        <f t="shared" si="0"/>
        <v>2017</v>
      </c>
      <c r="E13" s="13">
        <f t="shared" si="0"/>
        <v>2018</v>
      </c>
      <c r="F13" s="13">
        <f t="shared" si="0"/>
        <v>2019</v>
      </c>
      <c r="G13" s="13">
        <f t="shared" si="0"/>
        <v>2020</v>
      </c>
      <c r="H13" s="13">
        <f>I13-1</f>
        <v>2021</v>
      </c>
      <c r="I13" s="13">
        <f>J13-1</f>
        <v>2022</v>
      </c>
      <c r="J13" s="13">
        <v>2023</v>
      </c>
      <c r="K13" s="13" t="s">
        <v>58</v>
      </c>
      <c r="L13" s="13" t="s">
        <v>57</v>
      </c>
      <c r="M13" s="35" t="s">
        <v>56</v>
      </c>
      <c r="N13" s="13" t="s">
        <v>60</v>
      </c>
      <c r="O13" s="35" t="s">
        <v>55</v>
      </c>
      <c r="P13" s="14">
        <v>2026</v>
      </c>
      <c r="Q13" s="14">
        <v>2027</v>
      </c>
      <c r="R13" s="14">
        <v>2028</v>
      </c>
      <c r="S13" s="14">
        <v>2029</v>
      </c>
    </row>
    <row r="14" spans="1:19">
      <c r="A14" s="15" t="s">
        <v>12</v>
      </c>
      <c r="B14" s="16" t="s">
        <v>13</v>
      </c>
      <c r="C14" s="16" t="s">
        <v>13</v>
      </c>
      <c r="D14" s="16" t="s">
        <v>13</v>
      </c>
      <c r="E14" s="16" t="s">
        <v>13</v>
      </c>
      <c r="F14" s="16" t="s">
        <v>13</v>
      </c>
      <c r="G14" s="16" t="s">
        <v>13</v>
      </c>
      <c r="H14" s="16" t="s">
        <v>13</v>
      </c>
      <c r="I14" s="16" t="s">
        <v>13</v>
      </c>
      <c r="J14" s="16" t="s">
        <v>13</v>
      </c>
      <c r="K14" s="16" t="s">
        <v>13</v>
      </c>
      <c r="L14" s="16"/>
      <c r="M14" s="36"/>
      <c r="N14" s="16" t="s">
        <v>13</v>
      </c>
      <c r="O14" s="36"/>
      <c r="P14" s="16" t="s">
        <v>13</v>
      </c>
      <c r="Q14" s="16" t="s">
        <v>13</v>
      </c>
      <c r="R14" s="16" t="s">
        <v>13</v>
      </c>
      <c r="S14" s="16" t="s">
        <v>13</v>
      </c>
    </row>
    <row r="15" spans="1:19">
      <c r="A15" s="17" t="s">
        <v>14</v>
      </c>
      <c r="B15" s="18"/>
      <c r="C15" s="18"/>
      <c r="D15" s="18"/>
      <c r="E15" s="18"/>
      <c r="F15" s="18"/>
      <c r="G15" s="18"/>
      <c r="H15" s="18"/>
      <c r="I15" s="18"/>
      <c r="J15" s="18"/>
      <c r="K15" s="18"/>
      <c r="L15" s="18"/>
      <c r="M15" s="37"/>
      <c r="N15" s="18"/>
      <c r="O15" s="37"/>
      <c r="P15" s="18"/>
      <c r="Q15" s="18"/>
      <c r="R15" s="18"/>
      <c r="S15" s="18"/>
    </row>
    <row r="16" spans="1:19">
      <c r="A16" s="17" t="s">
        <v>15</v>
      </c>
      <c r="B16" s="19">
        <v>377706.89</v>
      </c>
      <c r="C16" s="19">
        <v>229754.28513763967</v>
      </c>
      <c r="D16" s="19">
        <v>118893.62875102353</v>
      </c>
      <c r="E16" s="19">
        <v>550809.28132753621</v>
      </c>
      <c r="F16" s="19">
        <v>89052.285377858178</v>
      </c>
      <c r="G16" s="19">
        <v>455635.03835872782</v>
      </c>
      <c r="H16" s="19">
        <v>232455.60577718378</v>
      </c>
      <c r="I16" s="19">
        <v>222963.27697671985</v>
      </c>
      <c r="J16" s="19">
        <v>379021.48629916046</v>
      </c>
      <c r="K16" s="19">
        <v>369616.06473122881</v>
      </c>
      <c r="L16" s="38">
        <f>167598+7503</f>
        <v>175101</v>
      </c>
      <c r="M16" s="38">
        <v>297598</v>
      </c>
      <c r="N16" s="19">
        <v>406900</v>
      </c>
      <c r="O16" s="38">
        <v>406900</v>
      </c>
      <c r="P16" s="19">
        <v>312000</v>
      </c>
      <c r="Q16" s="19">
        <v>334750</v>
      </c>
      <c r="R16" s="19">
        <v>337800</v>
      </c>
      <c r="S16" s="19">
        <v>351000</v>
      </c>
    </row>
    <row r="17" spans="1:19">
      <c r="A17" s="17" t="s">
        <v>16</v>
      </c>
      <c r="B17" s="20">
        <v>231002.75</v>
      </c>
      <c r="C17" s="20">
        <v>248663.65486236039</v>
      </c>
      <c r="D17" s="20">
        <v>471579.92468162533</v>
      </c>
      <c r="E17" s="20">
        <v>419148.31867246376</v>
      </c>
      <c r="F17" s="20">
        <v>453933.37462214171</v>
      </c>
      <c r="G17" s="20">
        <v>335760.49164127221</v>
      </c>
      <c r="H17" s="20">
        <v>478141.28422281629</v>
      </c>
      <c r="I17" s="20">
        <v>410285</v>
      </c>
      <c r="J17" s="20">
        <v>371153.92370083946</v>
      </c>
      <c r="K17" s="20">
        <v>300295.3498370641</v>
      </c>
      <c r="L17" s="39">
        <v>372880</v>
      </c>
      <c r="M17" s="39">
        <v>469785</v>
      </c>
      <c r="N17" s="20">
        <v>375000</v>
      </c>
      <c r="O17" s="39">
        <v>375000</v>
      </c>
      <c r="P17" s="20">
        <v>378750</v>
      </c>
      <c r="Q17" s="20">
        <v>371250</v>
      </c>
      <c r="R17" s="20">
        <v>382500</v>
      </c>
      <c r="S17" s="20">
        <v>386330</v>
      </c>
    </row>
    <row r="18" spans="1:19">
      <c r="A18" s="17" t="s">
        <v>17</v>
      </c>
      <c r="B18" s="21">
        <v>70979.759999999995</v>
      </c>
      <c r="C18" s="21">
        <v>104045.48999999998</v>
      </c>
      <c r="D18" s="21">
        <v>104360.16</v>
      </c>
      <c r="E18" s="21">
        <v>230483.99000000002</v>
      </c>
      <c r="F18" s="21">
        <v>492664.59999999992</v>
      </c>
      <c r="G18" s="21">
        <v>207218.64000000004</v>
      </c>
      <c r="H18" s="21">
        <v>96888.98</v>
      </c>
      <c r="I18" s="21">
        <v>362299.13</v>
      </c>
      <c r="J18" s="21">
        <v>314013.14</v>
      </c>
      <c r="K18" s="21">
        <v>200000</v>
      </c>
      <c r="L18" s="40">
        <v>96882</v>
      </c>
      <c r="M18" s="40">
        <v>200000</v>
      </c>
      <c r="N18" s="21">
        <v>112000</v>
      </c>
      <c r="O18" s="40">
        <v>112000</v>
      </c>
      <c r="P18" s="21">
        <v>122595</v>
      </c>
      <c r="Q18" s="21">
        <v>127499</v>
      </c>
      <c r="R18" s="21">
        <v>132599</v>
      </c>
      <c r="S18" s="21">
        <v>184762</v>
      </c>
    </row>
    <row r="19" spans="1:19">
      <c r="A19" s="17" t="s">
        <v>18</v>
      </c>
      <c r="B19" s="21">
        <v>0</v>
      </c>
      <c r="C19" s="21">
        <v>0</v>
      </c>
      <c r="D19" s="21">
        <v>0</v>
      </c>
      <c r="E19" s="21">
        <v>0</v>
      </c>
      <c r="F19" s="21">
        <v>0</v>
      </c>
      <c r="G19" s="21">
        <v>0</v>
      </c>
      <c r="H19" s="21">
        <v>0</v>
      </c>
      <c r="I19" s="21">
        <v>0</v>
      </c>
      <c r="J19" s="21">
        <v>96466</v>
      </c>
      <c r="K19" s="21">
        <v>200000</v>
      </c>
      <c r="L19" s="40">
        <v>13033</v>
      </c>
      <c r="M19" s="40">
        <v>200000</v>
      </c>
      <c r="N19" s="21">
        <v>1316337</v>
      </c>
      <c r="O19" s="40">
        <v>1316337</v>
      </c>
      <c r="P19" s="21">
        <v>1540000</v>
      </c>
      <c r="Q19" s="21">
        <v>1585000</v>
      </c>
      <c r="R19" s="21">
        <v>1631350</v>
      </c>
      <c r="S19" s="21">
        <v>701830</v>
      </c>
    </row>
    <row r="20" spans="1:19">
      <c r="A20" s="17" t="s">
        <v>19</v>
      </c>
      <c r="B20" s="21">
        <v>33027.61</v>
      </c>
      <c r="C20" s="21">
        <v>0</v>
      </c>
      <c r="D20" s="21">
        <v>38660.239999999998</v>
      </c>
      <c r="E20" s="21">
        <v>177542.29999999996</v>
      </c>
      <c r="F20" s="21">
        <v>164262.41000000003</v>
      </c>
      <c r="G20" s="21">
        <v>87660.800000000003</v>
      </c>
      <c r="H20" s="21">
        <v>283622.19999999995</v>
      </c>
      <c r="I20" s="21">
        <v>17441.600000000002</v>
      </c>
      <c r="J20" s="21">
        <v>25635.95</v>
      </c>
      <c r="K20" s="21">
        <v>142000</v>
      </c>
      <c r="L20" s="40">
        <v>203265</v>
      </c>
      <c r="M20" s="40">
        <v>220454</v>
      </c>
      <c r="N20" s="21">
        <v>189000</v>
      </c>
      <c r="O20" s="40">
        <v>189000</v>
      </c>
      <c r="P20" s="21">
        <v>110000</v>
      </c>
      <c r="Q20" s="21">
        <v>113000</v>
      </c>
      <c r="R20" s="21">
        <v>117000</v>
      </c>
      <c r="S20" s="21">
        <v>120000</v>
      </c>
    </row>
    <row r="21" spans="1:19">
      <c r="A21" s="22" t="s">
        <v>20</v>
      </c>
      <c r="B21" s="23">
        <f>SUM(B16:B20)</f>
        <v>712717.01</v>
      </c>
      <c r="C21" s="23">
        <f>SUM(C16:C20)</f>
        <v>582463.43000000005</v>
      </c>
      <c r="D21" s="23">
        <f>SUM(D16:D20)</f>
        <v>733493.95343264891</v>
      </c>
      <c r="E21" s="23">
        <f>SUM(E16:E20)</f>
        <v>1377983.8900000001</v>
      </c>
      <c r="F21" s="23">
        <f>SUM(F16:F20)</f>
        <v>1199912.67</v>
      </c>
      <c r="G21" s="23">
        <f t="shared" ref="G21:S21" si="1">SUM(G16:G20)</f>
        <v>1086274.97</v>
      </c>
      <c r="H21" s="23">
        <f t="shared" si="1"/>
        <v>1091108.07</v>
      </c>
      <c r="I21" s="23">
        <f t="shared" si="1"/>
        <v>1012989.0069767198</v>
      </c>
      <c r="J21" s="23">
        <f t="shared" si="1"/>
        <v>1186290.4999999998</v>
      </c>
      <c r="K21" s="23">
        <f t="shared" si="1"/>
        <v>1211911.4145682929</v>
      </c>
      <c r="L21" s="41">
        <f t="shared" ref="L21" si="2">SUM(L16:L20)</f>
        <v>861161</v>
      </c>
      <c r="M21" s="41">
        <f t="shared" si="1"/>
        <v>1387837</v>
      </c>
      <c r="N21" s="23">
        <f t="shared" si="1"/>
        <v>2399237</v>
      </c>
      <c r="O21" s="41">
        <f t="shared" ref="O21" si="3">SUM(O16:O20)</f>
        <v>2399237</v>
      </c>
      <c r="P21" s="24">
        <f t="shared" si="1"/>
        <v>2463345</v>
      </c>
      <c r="Q21" s="24">
        <f t="shared" si="1"/>
        <v>2531499</v>
      </c>
      <c r="R21" s="24">
        <f t="shared" si="1"/>
        <v>2601249</v>
      </c>
      <c r="S21" s="24">
        <f t="shared" si="1"/>
        <v>1743922</v>
      </c>
    </row>
    <row r="22" spans="1:19">
      <c r="A22" s="22" t="s">
        <v>21</v>
      </c>
      <c r="B22" s="19">
        <v>333945</v>
      </c>
      <c r="C22" s="19">
        <v>206585</v>
      </c>
      <c r="D22" s="19">
        <v>371810</v>
      </c>
      <c r="E22" s="19">
        <v>585308</v>
      </c>
      <c r="F22" s="19">
        <v>443731</v>
      </c>
      <c r="G22" s="19">
        <v>465828</v>
      </c>
      <c r="H22" s="19">
        <v>481457</v>
      </c>
      <c r="I22" s="19">
        <v>343410</v>
      </c>
      <c r="J22" s="19">
        <v>446781</v>
      </c>
      <c r="K22" s="19">
        <v>219113</v>
      </c>
      <c r="L22" s="38">
        <v>157249</v>
      </c>
      <c r="M22" s="38">
        <v>335000</v>
      </c>
      <c r="N22" s="19">
        <v>327188</v>
      </c>
      <c r="O22" s="38">
        <v>327188</v>
      </c>
      <c r="P22" s="19">
        <v>331500</v>
      </c>
      <c r="Q22" s="19">
        <v>338130</v>
      </c>
      <c r="R22" s="19">
        <v>344893</v>
      </c>
      <c r="S22" s="19">
        <v>351790</v>
      </c>
    </row>
    <row r="23" spans="1:19">
      <c r="A23" s="22" t="s">
        <v>22</v>
      </c>
      <c r="B23" s="23">
        <f>B21-B22</f>
        <v>378772.01</v>
      </c>
      <c r="C23" s="23">
        <f>C21-C22</f>
        <v>375878.43000000005</v>
      </c>
      <c r="D23" s="23">
        <f t="shared" ref="D23:S23" si="4">D21-D22</f>
        <v>361683.95343264891</v>
      </c>
      <c r="E23" s="23">
        <f t="shared" si="4"/>
        <v>792675.89000000013</v>
      </c>
      <c r="F23" s="23">
        <f t="shared" si="4"/>
        <v>756181.66999999993</v>
      </c>
      <c r="G23" s="23">
        <f t="shared" si="4"/>
        <v>620446.97</v>
      </c>
      <c r="H23" s="23">
        <f t="shared" si="4"/>
        <v>609651.07000000007</v>
      </c>
      <c r="I23" s="23">
        <f t="shared" si="4"/>
        <v>669579.00697671983</v>
      </c>
      <c r="J23" s="23">
        <f t="shared" si="4"/>
        <v>739509.49999999977</v>
      </c>
      <c r="K23" s="23">
        <f t="shared" si="4"/>
        <v>992798.41456829291</v>
      </c>
      <c r="L23" s="41">
        <f t="shared" ref="L23" si="5">L21-L22</f>
        <v>703912</v>
      </c>
      <c r="M23" s="41">
        <f t="shared" si="4"/>
        <v>1052837</v>
      </c>
      <c r="N23" s="23">
        <f t="shared" si="4"/>
        <v>2072049</v>
      </c>
      <c r="O23" s="41">
        <f t="shared" ref="O23" si="6">O21-O22</f>
        <v>2072049</v>
      </c>
      <c r="P23" s="23">
        <f t="shared" si="4"/>
        <v>2131845</v>
      </c>
      <c r="Q23" s="23">
        <f t="shared" si="4"/>
        <v>2193369</v>
      </c>
      <c r="R23" s="23">
        <f t="shared" si="4"/>
        <v>2256356</v>
      </c>
      <c r="S23" s="23">
        <f t="shared" si="4"/>
        <v>1392132</v>
      </c>
    </row>
    <row r="24" spans="1:19">
      <c r="A24" s="25" t="s">
        <v>23</v>
      </c>
      <c r="B24" s="18"/>
      <c r="C24" s="18"/>
      <c r="D24" s="18"/>
      <c r="E24" s="18"/>
      <c r="F24" s="18"/>
      <c r="G24" s="18"/>
      <c r="H24" s="18"/>
      <c r="I24" s="18"/>
      <c r="J24" s="18"/>
      <c r="K24" s="18"/>
      <c r="L24" s="37"/>
      <c r="M24" s="37"/>
      <c r="N24" s="18"/>
      <c r="O24" s="37"/>
      <c r="P24" s="18"/>
      <c r="Q24" s="18"/>
      <c r="R24" s="18"/>
      <c r="S24" s="18"/>
    </row>
    <row r="25" spans="1:19">
      <c r="A25" s="17" t="s">
        <v>24</v>
      </c>
      <c r="B25" s="19">
        <v>89260.3</v>
      </c>
      <c r="C25" s="19">
        <v>39935.11</v>
      </c>
      <c r="D25" s="19">
        <v>14565.06</v>
      </c>
      <c r="E25" s="19">
        <v>3141.87</v>
      </c>
      <c r="F25" s="19">
        <v>80355.549999999988</v>
      </c>
      <c r="G25" s="19">
        <v>30343.48</v>
      </c>
      <c r="H25" s="19">
        <v>65810.51999999999</v>
      </c>
      <c r="I25" s="19">
        <v>81196.899999999994</v>
      </c>
      <c r="J25" s="19">
        <v>65100.99</v>
      </c>
      <c r="K25" s="19">
        <v>85000</v>
      </c>
      <c r="L25" s="40">
        <v>114285</v>
      </c>
      <c r="M25" s="38">
        <v>114285</v>
      </c>
      <c r="N25" s="19">
        <v>75000</v>
      </c>
      <c r="O25" s="38">
        <v>75000</v>
      </c>
      <c r="P25" s="19">
        <v>75000</v>
      </c>
      <c r="Q25" s="19">
        <v>75000</v>
      </c>
      <c r="R25" s="19">
        <v>75000</v>
      </c>
      <c r="S25" s="19">
        <v>75000</v>
      </c>
    </row>
    <row r="26" spans="1:19">
      <c r="A26" s="17" t="s">
        <v>25</v>
      </c>
      <c r="B26" s="20">
        <v>379235.02486198151</v>
      </c>
      <c r="C26" s="20">
        <v>280540.96319186641</v>
      </c>
      <c r="D26" s="20">
        <v>360584.61569360888</v>
      </c>
      <c r="E26" s="20">
        <v>426275.95000000007</v>
      </c>
      <c r="F26" s="20">
        <v>422449.07393724483</v>
      </c>
      <c r="G26" s="20">
        <v>364501.13953879877</v>
      </c>
      <c r="H26" s="20">
        <v>441142.13334367785</v>
      </c>
      <c r="I26" s="20">
        <v>708273.92720767041</v>
      </c>
      <c r="J26" s="20">
        <v>541749.9999198505</v>
      </c>
      <c r="K26" s="20">
        <v>808898.19924480631</v>
      </c>
      <c r="L26" s="40">
        <v>232953</v>
      </c>
      <c r="M26" s="39">
        <v>808898</v>
      </c>
      <c r="N26" s="20">
        <v>1188450</v>
      </c>
      <c r="O26" s="39">
        <v>1188450</v>
      </c>
      <c r="P26" s="20">
        <v>1231500</v>
      </c>
      <c r="Q26" s="20">
        <v>1534000</v>
      </c>
      <c r="R26" s="20">
        <v>1602500</v>
      </c>
      <c r="S26" s="20">
        <v>1614000</v>
      </c>
    </row>
    <row r="27" spans="1:19">
      <c r="A27" s="17" t="s">
        <v>26</v>
      </c>
      <c r="B27" s="21">
        <v>627854.34994623356</v>
      </c>
      <c r="C27" s="21">
        <v>571314.15462829964</v>
      </c>
      <c r="D27" s="21">
        <v>813336.00802534341</v>
      </c>
      <c r="E27" s="21">
        <v>654018.57999999996</v>
      </c>
      <c r="F27" s="21">
        <v>623619.54446229024</v>
      </c>
      <c r="G27" s="21">
        <v>326703.36761741922</v>
      </c>
      <c r="H27" s="21">
        <v>443454.87762009096</v>
      </c>
      <c r="I27" s="21">
        <v>673464.63564506487</v>
      </c>
      <c r="J27" s="21">
        <v>873796.07651420741</v>
      </c>
      <c r="K27" s="21">
        <v>636999.25522280543</v>
      </c>
      <c r="L27" s="40">
        <v>247170</v>
      </c>
      <c r="M27" s="40">
        <v>676999</v>
      </c>
      <c r="N27" s="21">
        <v>847750</v>
      </c>
      <c r="O27" s="40">
        <v>847750</v>
      </c>
      <c r="P27" s="21">
        <v>1081663</v>
      </c>
      <c r="Q27" s="21">
        <v>1059122.223</v>
      </c>
      <c r="R27" s="21">
        <v>1055028.8156900001</v>
      </c>
      <c r="S27" s="21">
        <v>1109580.1033607</v>
      </c>
    </row>
    <row r="28" spans="1:19">
      <c r="A28" s="17" t="s">
        <v>27</v>
      </c>
      <c r="B28" s="21">
        <v>170280.08000000002</v>
      </c>
      <c r="C28" s="21">
        <v>153073.31999999998</v>
      </c>
      <c r="D28" s="21">
        <v>136108.97</v>
      </c>
      <c r="E28" s="21">
        <v>172641.93</v>
      </c>
      <c r="F28" s="21">
        <v>361224.99999999994</v>
      </c>
      <c r="G28" s="21">
        <v>224129.41000000003</v>
      </c>
      <c r="H28" s="21">
        <v>297366.78999999998</v>
      </c>
      <c r="I28" s="21">
        <v>112103.63</v>
      </c>
      <c r="J28" s="21">
        <v>41929.660000000003</v>
      </c>
      <c r="K28" s="21">
        <v>205800</v>
      </c>
      <c r="L28" s="40">
        <v>358805</v>
      </c>
      <c r="M28" s="40">
        <v>378000</v>
      </c>
      <c r="N28" s="21">
        <v>244200</v>
      </c>
      <c r="O28" s="40">
        <v>244200</v>
      </c>
      <c r="P28" s="21">
        <v>244200</v>
      </c>
      <c r="Q28" s="21">
        <v>0</v>
      </c>
      <c r="R28" s="21">
        <v>0</v>
      </c>
      <c r="S28" s="21">
        <v>0</v>
      </c>
    </row>
    <row r="29" spans="1:19">
      <c r="A29" s="17" t="s">
        <v>28</v>
      </c>
      <c r="B29" s="21">
        <v>0</v>
      </c>
      <c r="C29" s="21">
        <v>0</v>
      </c>
      <c r="D29" s="21">
        <v>0</v>
      </c>
      <c r="E29" s="21">
        <v>0</v>
      </c>
      <c r="F29" s="21">
        <v>0</v>
      </c>
      <c r="G29" s="21">
        <v>0</v>
      </c>
      <c r="H29" s="21">
        <v>0</v>
      </c>
      <c r="I29" s="21">
        <v>0</v>
      </c>
      <c r="J29" s="21">
        <v>0</v>
      </c>
      <c r="K29" s="21">
        <v>0</v>
      </c>
      <c r="L29" s="40">
        <v>0</v>
      </c>
      <c r="M29" s="40">
        <v>0</v>
      </c>
      <c r="N29" s="21">
        <v>122000</v>
      </c>
      <c r="O29" s="40">
        <v>122000</v>
      </c>
      <c r="P29" s="21">
        <v>90000</v>
      </c>
      <c r="Q29" s="21">
        <v>111000</v>
      </c>
      <c r="R29" s="21">
        <v>113000</v>
      </c>
      <c r="S29" s="21">
        <v>115000</v>
      </c>
    </row>
    <row r="30" spans="1:19">
      <c r="A30" s="17" t="s">
        <v>29</v>
      </c>
      <c r="B30" s="21">
        <v>0</v>
      </c>
      <c r="C30" s="21">
        <v>0</v>
      </c>
      <c r="D30" s="21">
        <v>0</v>
      </c>
      <c r="E30" s="21">
        <v>5300</v>
      </c>
      <c r="F30" s="21">
        <v>35855.129999999997</v>
      </c>
      <c r="G30" s="21">
        <v>72696.86</v>
      </c>
      <c r="H30" s="21">
        <v>137500.88</v>
      </c>
      <c r="I30" s="21">
        <v>86263.4</v>
      </c>
      <c r="J30" s="21">
        <v>212042.5</v>
      </c>
      <c r="K30" s="21">
        <v>150000</v>
      </c>
      <c r="L30" s="40">
        <v>66495</v>
      </c>
      <c r="M30" s="40">
        <v>150000</v>
      </c>
      <c r="N30" s="21">
        <v>274600</v>
      </c>
      <c r="O30" s="40">
        <v>274600</v>
      </c>
      <c r="P30" s="21">
        <v>272600</v>
      </c>
      <c r="Q30" s="21">
        <v>278632</v>
      </c>
      <c r="R30" s="21">
        <v>289497</v>
      </c>
      <c r="S30" s="21">
        <v>298397</v>
      </c>
    </row>
    <row r="31" spans="1:19">
      <c r="A31" s="17" t="s">
        <v>30</v>
      </c>
      <c r="B31" s="21">
        <v>296538.89519178489</v>
      </c>
      <c r="C31" s="21">
        <v>386386.49217983405</v>
      </c>
      <c r="D31" s="21">
        <v>272112.80284839886</v>
      </c>
      <c r="E31" s="21">
        <v>247255.12</v>
      </c>
      <c r="F31" s="21">
        <v>222157.03160046483</v>
      </c>
      <c r="G31" s="21">
        <v>381714.10284378205</v>
      </c>
      <c r="H31" s="21">
        <v>505532.56903623126</v>
      </c>
      <c r="I31" s="21">
        <v>324642.97714726464</v>
      </c>
      <c r="J31" s="21">
        <v>379065.25783445948</v>
      </c>
      <c r="K31" s="21">
        <v>349163.63096409536</v>
      </c>
      <c r="L31" s="40">
        <v>210528</v>
      </c>
      <c r="M31" s="40">
        <v>349164</v>
      </c>
      <c r="N31" s="21">
        <v>348965</v>
      </c>
      <c r="O31" s="40">
        <v>348965</v>
      </c>
      <c r="P31" s="21">
        <v>355944.3</v>
      </c>
      <c r="Q31" s="21">
        <v>363063.18599999999</v>
      </c>
      <c r="R31" s="21">
        <v>370324.44971999998</v>
      </c>
      <c r="S31" s="21">
        <v>377730.93871439999</v>
      </c>
    </row>
    <row r="32" spans="1:19">
      <c r="A32" s="17" t="s">
        <v>31</v>
      </c>
      <c r="B32" s="21">
        <v>0</v>
      </c>
      <c r="C32" s="21">
        <v>0</v>
      </c>
      <c r="D32" s="21">
        <v>0</v>
      </c>
      <c r="E32" s="21">
        <v>0</v>
      </c>
      <c r="F32" s="21">
        <v>17480.999999999996</v>
      </c>
      <c r="G32" s="21">
        <v>227076</v>
      </c>
      <c r="H32" s="21">
        <v>1886.65</v>
      </c>
      <c r="I32" s="21">
        <v>0</v>
      </c>
      <c r="J32" s="21">
        <v>0</v>
      </c>
      <c r="K32" s="21">
        <v>0</v>
      </c>
      <c r="L32" s="40">
        <v>5444</v>
      </c>
      <c r="M32" s="40">
        <v>5444</v>
      </c>
      <c r="N32" s="21">
        <v>0</v>
      </c>
      <c r="O32" s="40">
        <v>0</v>
      </c>
      <c r="P32" s="21">
        <v>0</v>
      </c>
      <c r="Q32" s="21">
        <v>0</v>
      </c>
      <c r="R32" s="21">
        <v>0</v>
      </c>
      <c r="S32" s="21">
        <v>0</v>
      </c>
    </row>
    <row r="33" spans="1:19">
      <c r="A33" s="17" t="s">
        <v>32</v>
      </c>
      <c r="B33" s="21">
        <v>142342</v>
      </c>
      <c r="C33" s="21">
        <v>-4053</v>
      </c>
      <c r="D33" s="21">
        <v>47427</v>
      </c>
      <c r="E33" s="21">
        <v>56832.93</v>
      </c>
      <c r="F33" s="21">
        <v>5260</v>
      </c>
      <c r="G33" s="21">
        <v>0</v>
      </c>
      <c r="H33" s="21">
        <v>134657.07999999999</v>
      </c>
      <c r="I33" s="21">
        <v>235831.77</v>
      </c>
      <c r="J33" s="21">
        <v>0</v>
      </c>
      <c r="K33" s="21">
        <v>0</v>
      </c>
      <c r="L33" s="40">
        <v>0</v>
      </c>
      <c r="M33" s="40">
        <v>0</v>
      </c>
      <c r="N33" s="21">
        <v>0</v>
      </c>
      <c r="O33" s="40">
        <v>0</v>
      </c>
      <c r="P33" s="21">
        <v>0</v>
      </c>
      <c r="Q33" s="21">
        <v>0</v>
      </c>
      <c r="R33" s="21">
        <v>0</v>
      </c>
      <c r="S33" s="21">
        <v>0</v>
      </c>
    </row>
    <row r="34" spans="1:19">
      <c r="A34" s="22" t="s">
        <v>33</v>
      </c>
      <c r="B34" s="23">
        <f>SUM(B25:B33)</f>
        <v>1705510.6500000001</v>
      </c>
      <c r="C34" s="23">
        <f>SUM(C25:C33)</f>
        <v>1427197.04</v>
      </c>
      <c r="D34" s="23">
        <f>SUM(D25:D33)</f>
        <v>1644134.4565673512</v>
      </c>
      <c r="E34" s="23">
        <f>SUM(E25:E33)</f>
        <v>1565466.3799999997</v>
      </c>
      <c r="F34" s="23">
        <f>SUM(F25:F33)</f>
        <v>1768402.3299999998</v>
      </c>
      <c r="G34" s="23">
        <f t="shared" ref="G34:S34" si="7">SUM(G25:G33)</f>
        <v>1627164.3599999999</v>
      </c>
      <c r="H34" s="23">
        <f t="shared" si="7"/>
        <v>2027351.5</v>
      </c>
      <c r="I34" s="23">
        <f t="shared" si="7"/>
        <v>2221777.2399999998</v>
      </c>
      <c r="J34" s="23">
        <f t="shared" si="7"/>
        <v>2113684.4842685172</v>
      </c>
      <c r="K34" s="23">
        <f t="shared" si="7"/>
        <v>2235861.0854317071</v>
      </c>
      <c r="L34" s="41">
        <f t="shared" ref="L34:M34" si="8">SUM(L25:L33)</f>
        <v>1235680</v>
      </c>
      <c r="M34" s="41">
        <f t="shared" si="8"/>
        <v>2482790</v>
      </c>
      <c r="N34" s="23">
        <f t="shared" si="7"/>
        <v>3100965</v>
      </c>
      <c r="O34" s="41">
        <f t="shared" ref="O34" si="9">SUM(O25:O33)</f>
        <v>3100965</v>
      </c>
      <c r="P34" s="24">
        <f t="shared" si="7"/>
        <v>3350907.3</v>
      </c>
      <c r="Q34" s="24">
        <f t="shared" si="7"/>
        <v>3420817.409</v>
      </c>
      <c r="R34" s="24">
        <f t="shared" si="7"/>
        <v>3505350.26541</v>
      </c>
      <c r="S34" s="24">
        <f t="shared" si="7"/>
        <v>3589708.0420750999</v>
      </c>
    </row>
    <row r="35" spans="1:19">
      <c r="A35" s="22" t="s">
        <v>34</v>
      </c>
      <c r="B35" s="21">
        <v>0</v>
      </c>
      <c r="C35" s="21">
        <v>0</v>
      </c>
      <c r="D35" s="21">
        <v>0</v>
      </c>
      <c r="E35" s="21">
        <v>0</v>
      </c>
      <c r="F35" s="21">
        <v>0</v>
      </c>
      <c r="G35" s="21">
        <v>0</v>
      </c>
      <c r="H35" s="21">
        <v>0</v>
      </c>
      <c r="I35" s="21">
        <v>0</v>
      </c>
      <c r="J35" s="21">
        <v>0</v>
      </c>
      <c r="K35" s="21">
        <v>0</v>
      </c>
      <c r="L35" s="40">
        <v>0</v>
      </c>
      <c r="M35" s="40">
        <v>0</v>
      </c>
      <c r="N35" s="21">
        <v>0</v>
      </c>
      <c r="O35" s="40">
        <v>0</v>
      </c>
      <c r="P35" s="21">
        <v>0</v>
      </c>
      <c r="Q35" s="21">
        <v>0</v>
      </c>
      <c r="R35" s="21">
        <v>0</v>
      </c>
      <c r="S35" s="21">
        <v>0</v>
      </c>
    </row>
    <row r="36" spans="1:19">
      <c r="A36" s="22" t="s">
        <v>22</v>
      </c>
      <c r="B36" s="23">
        <f>B34-B35</f>
        <v>1705510.6500000001</v>
      </c>
      <c r="C36" s="23">
        <f>C34-C35</f>
        <v>1427197.04</v>
      </c>
      <c r="D36" s="23">
        <f t="shared" ref="D36:S36" si="10">D34-D35</f>
        <v>1644134.4565673512</v>
      </c>
      <c r="E36" s="23">
        <f t="shared" si="10"/>
        <v>1565466.3799999997</v>
      </c>
      <c r="F36" s="23">
        <f t="shared" si="10"/>
        <v>1768402.3299999998</v>
      </c>
      <c r="G36" s="23">
        <f t="shared" si="10"/>
        <v>1627164.3599999999</v>
      </c>
      <c r="H36" s="23">
        <f t="shared" si="10"/>
        <v>2027351.5</v>
      </c>
      <c r="I36" s="23">
        <f t="shared" si="10"/>
        <v>2221777.2399999998</v>
      </c>
      <c r="J36" s="23">
        <f t="shared" si="10"/>
        <v>2113684.4842685172</v>
      </c>
      <c r="K36" s="23">
        <f t="shared" si="10"/>
        <v>2235861.0854317071</v>
      </c>
      <c r="L36" s="41">
        <f t="shared" ref="L36:M36" si="11">L34-L35</f>
        <v>1235680</v>
      </c>
      <c r="M36" s="41">
        <f t="shared" si="11"/>
        <v>2482790</v>
      </c>
      <c r="N36" s="23">
        <f t="shared" si="10"/>
        <v>3100965</v>
      </c>
      <c r="O36" s="41">
        <f t="shared" ref="O36" si="12">O34-O35</f>
        <v>3100965</v>
      </c>
      <c r="P36" s="23">
        <f t="shared" si="10"/>
        <v>3350907.3</v>
      </c>
      <c r="Q36" s="23">
        <f t="shared" si="10"/>
        <v>3420817.409</v>
      </c>
      <c r="R36" s="23">
        <f t="shared" si="10"/>
        <v>3505350.26541</v>
      </c>
      <c r="S36" s="23">
        <f t="shared" si="10"/>
        <v>3589708.0420750999</v>
      </c>
    </row>
    <row r="37" spans="1:19">
      <c r="A37" s="25" t="s">
        <v>35</v>
      </c>
      <c r="B37" s="18"/>
      <c r="C37" s="18"/>
      <c r="D37" s="18"/>
      <c r="E37" s="18"/>
      <c r="F37" s="18"/>
      <c r="G37" s="18"/>
      <c r="H37" s="18"/>
      <c r="I37" s="18"/>
      <c r="J37" s="18"/>
      <c r="K37" s="18"/>
      <c r="L37" s="18"/>
      <c r="M37" s="37"/>
      <c r="N37" s="18"/>
      <c r="O37" s="37"/>
      <c r="P37" s="18"/>
      <c r="Q37" s="18"/>
      <c r="R37" s="18"/>
      <c r="S37" s="18"/>
    </row>
    <row r="38" spans="1:19">
      <c r="A38" s="17" t="s">
        <v>36</v>
      </c>
      <c r="B38" s="19">
        <v>0</v>
      </c>
      <c r="C38" s="19">
        <v>0</v>
      </c>
      <c r="D38" s="19">
        <v>0</v>
      </c>
      <c r="E38" s="19">
        <v>0</v>
      </c>
      <c r="F38" s="19">
        <v>0</v>
      </c>
      <c r="G38" s="19">
        <v>0</v>
      </c>
      <c r="H38" s="19">
        <v>0</v>
      </c>
      <c r="I38" s="19">
        <v>0</v>
      </c>
      <c r="J38" s="19">
        <v>0</v>
      </c>
      <c r="K38" s="19">
        <v>0</v>
      </c>
      <c r="L38" s="38">
        <v>0</v>
      </c>
      <c r="M38" s="38">
        <v>0</v>
      </c>
      <c r="N38" s="19">
        <v>217000</v>
      </c>
      <c r="O38" s="38">
        <v>217000</v>
      </c>
      <c r="P38" s="19">
        <v>223510</v>
      </c>
      <c r="Q38" s="19">
        <v>227980</v>
      </c>
      <c r="R38" s="19">
        <v>234820</v>
      </c>
      <c r="S38" s="19">
        <v>239816</v>
      </c>
    </row>
    <row r="39" spans="1:19">
      <c r="A39" s="17" t="s">
        <v>37</v>
      </c>
      <c r="B39" s="20">
        <v>167466</v>
      </c>
      <c r="C39" s="20">
        <v>38212.93</v>
      </c>
      <c r="D39" s="20">
        <v>29384.67</v>
      </c>
      <c r="E39" s="20">
        <v>37782.349999999991</v>
      </c>
      <c r="F39" s="20">
        <v>27143.590000000004</v>
      </c>
      <c r="G39" s="20">
        <v>50900.130000000005</v>
      </c>
      <c r="H39" s="20">
        <v>5689.27</v>
      </c>
      <c r="I39" s="20">
        <v>33846.399999999994</v>
      </c>
      <c r="J39" s="20">
        <v>110159.03999999999</v>
      </c>
      <c r="K39" s="20">
        <v>76500</v>
      </c>
      <c r="L39" s="39">
        <v>25103</v>
      </c>
      <c r="M39" s="39">
        <v>76500</v>
      </c>
      <c r="N39" s="20">
        <v>141500</v>
      </c>
      <c r="O39" s="39">
        <v>141500</v>
      </c>
      <c r="P39" s="20">
        <v>149984</v>
      </c>
      <c r="Q39" s="20">
        <v>155966.72</v>
      </c>
      <c r="R39" s="20">
        <v>162205.38880000002</v>
      </c>
      <c r="S39" s="20">
        <v>168693.60435200002</v>
      </c>
    </row>
    <row r="40" spans="1:19">
      <c r="A40" s="17" t="s">
        <v>32</v>
      </c>
      <c r="B40" s="21">
        <v>70200</v>
      </c>
      <c r="C40" s="21">
        <v>0</v>
      </c>
      <c r="D40" s="21">
        <v>0</v>
      </c>
      <c r="E40" s="21">
        <v>0</v>
      </c>
      <c r="F40" s="21">
        <v>2589</v>
      </c>
      <c r="G40" s="21">
        <v>0</v>
      </c>
      <c r="H40" s="21">
        <v>0</v>
      </c>
      <c r="I40" s="21">
        <v>0</v>
      </c>
      <c r="J40" s="21">
        <v>0</v>
      </c>
      <c r="K40" s="21">
        <v>0</v>
      </c>
      <c r="L40" s="40"/>
      <c r="M40" s="40"/>
      <c r="N40" s="21">
        <v>0</v>
      </c>
      <c r="O40" s="40">
        <v>0</v>
      </c>
      <c r="P40" s="21">
        <v>0</v>
      </c>
      <c r="Q40" s="21">
        <v>0</v>
      </c>
      <c r="R40" s="21">
        <v>0</v>
      </c>
      <c r="S40" s="21">
        <v>0</v>
      </c>
    </row>
    <row r="41" spans="1:19">
      <c r="A41" s="17"/>
      <c r="B41" s="21"/>
      <c r="C41" s="21"/>
      <c r="D41" s="21"/>
      <c r="E41" s="21"/>
      <c r="F41" s="21"/>
      <c r="G41" s="21"/>
      <c r="H41" s="21"/>
      <c r="I41" s="21"/>
      <c r="J41" s="21"/>
      <c r="K41" s="21"/>
      <c r="L41" s="40"/>
      <c r="M41" s="40"/>
      <c r="N41" s="21"/>
      <c r="O41" s="40"/>
      <c r="P41" s="21"/>
      <c r="Q41" s="21"/>
      <c r="R41" s="21"/>
      <c r="S41" s="21"/>
    </row>
    <row r="42" spans="1:19">
      <c r="A42" s="17"/>
      <c r="B42" s="21"/>
      <c r="C42" s="21"/>
      <c r="D42" s="21"/>
      <c r="E42" s="21"/>
      <c r="F42" s="21"/>
      <c r="G42" s="21"/>
      <c r="H42" s="21"/>
      <c r="I42" s="21"/>
      <c r="J42" s="21"/>
      <c r="K42" s="21"/>
      <c r="L42" s="40"/>
      <c r="M42" s="40"/>
      <c r="N42" s="21"/>
      <c r="O42" s="40"/>
      <c r="P42" s="21"/>
      <c r="Q42" s="21"/>
      <c r="R42" s="21"/>
      <c r="S42" s="21"/>
    </row>
    <row r="43" spans="1:19">
      <c r="A43" s="22" t="s">
        <v>38</v>
      </c>
      <c r="B43" s="23">
        <f>SUM(B38:B42)</f>
        <v>237666</v>
      </c>
      <c r="C43" s="23">
        <f>SUM(C38:C42)</f>
        <v>38212.93</v>
      </c>
      <c r="D43" s="23">
        <f>SUM(D38:D42)</f>
        <v>29384.67</v>
      </c>
      <c r="E43" s="23">
        <f>SUM(E38:E42)</f>
        <v>37782.349999999991</v>
      </c>
      <c r="F43" s="23">
        <f>SUM(F38:F42)</f>
        <v>29732.590000000004</v>
      </c>
      <c r="G43" s="23">
        <f t="shared" ref="G43:S43" si="13">SUM(G38:G42)</f>
        <v>50900.130000000005</v>
      </c>
      <c r="H43" s="23">
        <f t="shared" si="13"/>
        <v>5689.27</v>
      </c>
      <c r="I43" s="23">
        <f t="shared" si="13"/>
        <v>33846.399999999994</v>
      </c>
      <c r="J43" s="23">
        <f t="shared" si="13"/>
        <v>110159.03999999999</v>
      </c>
      <c r="K43" s="23">
        <f t="shared" si="13"/>
        <v>76500</v>
      </c>
      <c r="L43" s="41">
        <f t="shared" ref="L43:M43" si="14">SUM(L38:L42)</f>
        <v>25103</v>
      </c>
      <c r="M43" s="41">
        <f t="shared" si="14"/>
        <v>76500</v>
      </c>
      <c r="N43" s="23">
        <f t="shared" si="13"/>
        <v>358500</v>
      </c>
      <c r="O43" s="41">
        <f t="shared" ref="O43" si="15">SUM(O38:O42)</f>
        <v>358500</v>
      </c>
      <c r="P43" s="24">
        <f t="shared" si="13"/>
        <v>373494</v>
      </c>
      <c r="Q43" s="24">
        <f t="shared" si="13"/>
        <v>383946.72</v>
      </c>
      <c r="R43" s="24">
        <f t="shared" si="13"/>
        <v>397025.38880000002</v>
      </c>
      <c r="S43" s="24">
        <f t="shared" si="13"/>
        <v>408509.60435200005</v>
      </c>
    </row>
    <row r="44" spans="1:19">
      <c r="A44" s="22" t="s">
        <v>39</v>
      </c>
      <c r="B44" s="21"/>
      <c r="C44" s="21"/>
      <c r="D44" s="21"/>
      <c r="E44" s="21"/>
      <c r="F44" s="21"/>
      <c r="G44" s="21"/>
      <c r="H44" s="21"/>
      <c r="I44" s="21"/>
      <c r="J44" s="21"/>
      <c r="K44" s="21"/>
      <c r="L44" s="40"/>
      <c r="M44" s="40"/>
      <c r="N44" s="21"/>
      <c r="O44" s="40"/>
      <c r="P44" s="21"/>
      <c r="Q44" s="21"/>
      <c r="R44" s="21"/>
      <c r="S44" s="21"/>
    </row>
    <row r="45" spans="1:19">
      <c r="A45" s="22" t="s">
        <v>22</v>
      </c>
      <c r="B45" s="23">
        <f>B43-B44</f>
        <v>237666</v>
      </c>
      <c r="C45" s="23">
        <f>C43-C44</f>
        <v>38212.93</v>
      </c>
      <c r="D45" s="23">
        <f t="shared" ref="D45:S45" si="16">D43-D44</f>
        <v>29384.67</v>
      </c>
      <c r="E45" s="23">
        <f t="shared" si="16"/>
        <v>37782.349999999991</v>
      </c>
      <c r="F45" s="23">
        <f t="shared" si="16"/>
        <v>29732.590000000004</v>
      </c>
      <c r="G45" s="23">
        <f t="shared" si="16"/>
        <v>50900.130000000005</v>
      </c>
      <c r="H45" s="23">
        <f t="shared" si="16"/>
        <v>5689.27</v>
      </c>
      <c r="I45" s="23">
        <f t="shared" si="16"/>
        <v>33846.399999999994</v>
      </c>
      <c r="J45" s="23">
        <f t="shared" si="16"/>
        <v>110159.03999999999</v>
      </c>
      <c r="K45" s="23">
        <f t="shared" si="16"/>
        <v>76500</v>
      </c>
      <c r="L45" s="41">
        <f t="shared" ref="L45:M45" si="17">L43-L44</f>
        <v>25103</v>
      </c>
      <c r="M45" s="41">
        <f t="shared" si="17"/>
        <v>76500</v>
      </c>
      <c r="N45" s="23">
        <f t="shared" si="16"/>
        <v>358500</v>
      </c>
      <c r="O45" s="41">
        <f t="shared" ref="O45" si="18">O43-O44</f>
        <v>358500</v>
      </c>
      <c r="P45" s="23">
        <f t="shared" si="16"/>
        <v>373494</v>
      </c>
      <c r="Q45" s="23">
        <f t="shared" si="16"/>
        <v>383946.72</v>
      </c>
      <c r="R45" s="23">
        <f t="shared" si="16"/>
        <v>397025.38880000002</v>
      </c>
      <c r="S45" s="23">
        <f t="shared" si="16"/>
        <v>408509.60435200005</v>
      </c>
    </row>
    <row r="46" spans="1:19">
      <c r="A46" s="25" t="s">
        <v>40</v>
      </c>
      <c r="B46" s="26"/>
      <c r="C46" s="26"/>
      <c r="D46" s="26"/>
      <c r="E46" s="26"/>
      <c r="F46" s="26"/>
      <c r="G46" s="26"/>
      <c r="H46" s="26"/>
      <c r="I46" s="26"/>
      <c r="J46" s="26"/>
      <c r="K46" s="26"/>
      <c r="L46" s="26"/>
      <c r="M46" s="42"/>
      <c r="N46" s="26"/>
      <c r="O46" s="42"/>
      <c r="P46" s="26"/>
      <c r="Q46" s="26"/>
      <c r="R46" s="26"/>
      <c r="S46" s="26"/>
    </row>
    <row r="47" spans="1:19">
      <c r="A47" s="17" t="s">
        <v>41</v>
      </c>
      <c r="B47" s="19">
        <v>40679.58</v>
      </c>
      <c r="C47" s="19">
        <v>30426</v>
      </c>
      <c r="D47" s="19">
        <v>7389.7900000000009</v>
      </c>
      <c r="E47" s="19">
        <v>334227.19</v>
      </c>
      <c r="F47" s="19">
        <v>56424.85</v>
      </c>
      <c r="G47" s="19">
        <v>0</v>
      </c>
      <c r="H47" s="19">
        <v>16510.88</v>
      </c>
      <c r="I47" s="19">
        <v>68634.92</v>
      </c>
      <c r="J47" s="19">
        <v>92935.07</v>
      </c>
      <c r="K47" s="19">
        <v>450000</v>
      </c>
      <c r="L47" s="40">
        <v>9043</v>
      </c>
      <c r="M47" s="38">
        <v>192000</v>
      </c>
      <c r="N47" s="19">
        <v>125000</v>
      </c>
      <c r="O47" s="38">
        <v>370000</v>
      </c>
      <c r="P47" s="19">
        <v>575000</v>
      </c>
      <c r="Q47" s="19">
        <v>220000</v>
      </c>
      <c r="R47" s="19">
        <v>477543.60000000003</v>
      </c>
      <c r="S47" s="19">
        <v>598230</v>
      </c>
    </row>
    <row r="48" spans="1:19">
      <c r="A48" s="17" t="s">
        <v>42</v>
      </c>
      <c r="B48" s="20">
        <v>15433.630000000001</v>
      </c>
      <c r="C48" s="20">
        <v>22343.919999999998</v>
      </c>
      <c r="D48" s="20">
        <v>29482.01</v>
      </c>
      <c r="E48" s="20">
        <v>35756.660000000003</v>
      </c>
      <c r="F48" s="20">
        <v>29367.06</v>
      </c>
      <c r="G48" s="20">
        <v>26793.18</v>
      </c>
      <c r="H48" s="20">
        <v>26796.32</v>
      </c>
      <c r="I48" s="20">
        <v>28199.79</v>
      </c>
      <c r="J48" s="20">
        <v>36453.15</v>
      </c>
      <c r="K48" s="20">
        <v>45000</v>
      </c>
      <c r="L48" s="40">
        <v>8613</v>
      </c>
      <c r="M48" s="39">
        <v>45000</v>
      </c>
      <c r="N48" s="20">
        <v>46200</v>
      </c>
      <c r="O48" s="39">
        <v>46200</v>
      </c>
      <c r="P48" s="20">
        <v>47436</v>
      </c>
      <c r="Q48" s="20">
        <v>48709.08</v>
      </c>
      <c r="R48" s="20">
        <v>50020.352400000003</v>
      </c>
      <c r="S48" s="20">
        <v>51370.962972000001</v>
      </c>
    </row>
    <row r="49" spans="1:19">
      <c r="A49" s="17" t="s">
        <v>43</v>
      </c>
      <c r="B49" s="21">
        <v>232892.93</v>
      </c>
      <c r="C49" s="21">
        <v>153022.99</v>
      </c>
      <c r="D49" s="21">
        <v>136177.74000000002</v>
      </c>
      <c r="E49" s="21">
        <v>193351.57</v>
      </c>
      <c r="F49" s="21">
        <v>225096.85</v>
      </c>
      <c r="G49" s="21">
        <v>156731.23000000001</v>
      </c>
      <c r="H49" s="21">
        <v>491839.95</v>
      </c>
      <c r="I49" s="21">
        <v>365903.55999999994</v>
      </c>
      <c r="J49" s="21">
        <v>1060506.03</v>
      </c>
      <c r="K49" s="21">
        <v>2165000</v>
      </c>
      <c r="L49" s="40">
        <v>501090</v>
      </c>
      <c r="M49" s="40">
        <v>2235000</v>
      </c>
      <c r="N49" s="21">
        <v>505000</v>
      </c>
      <c r="O49" s="40">
        <v>505000</v>
      </c>
      <c r="P49" s="21">
        <v>315000</v>
      </c>
      <c r="Q49" s="21">
        <v>535000</v>
      </c>
      <c r="R49" s="21">
        <v>270000</v>
      </c>
      <c r="S49" s="21">
        <v>440000</v>
      </c>
    </row>
    <row r="50" spans="1:19">
      <c r="A50" s="17" t="s">
        <v>44</v>
      </c>
      <c r="B50" s="21">
        <v>306328</v>
      </c>
      <c r="C50" s="21">
        <v>115873</v>
      </c>
      <c r="D50" s="21">
        <v>93309</v>
      </c>
      <c r="E50" s="21">
        <v>94549</v>
      </c>
      <c r="F50" s="21">
        <v>75790</v>
      </c>
      <c r="G50" s="21">
        <v>60193</v>
      </c>
      <c r="H50" s="21">
        <v>275020</v>
      </c>
      <c r="I50" s="21">
        <v>176461</v>
      </c>
      <c r="J50" s="21">
        <v>290629</v>
      </c>
      <c r="K50" s="21">
        <v>193069</v>
      </c>
      <c r="L50" s="40">
        <v>66171</v>
      </c>
      <c r="M50" s="40">
        <v>153069</v>
      </c>
      <c r="N50" s="21">
        <v>296636</v>
      </c>
      <c r="O50" s="40">
        <v>296636</v>
      </c>
      <c r="P50" s="21">
        <v>288892</v>
      </c>
      <c r="Q50" s="21">
        <v>366656.8</v>
      </c>
      <c r="R50" s="21">
        <v>381323.2</v>
      </c>
      <c r="S50" s="21">
        <v>396576.12800000003</v>
      </c>
    </row>
    <row r="51" spans="1:19">
      <c r="A51" s="17" t="s">
        <v>45</v>
      </c>
      <c r="B51" s="21">
        <v>58144</v>
      </c>
      <c r="C51" s="21">
        <v>233363</v>
      </c>
      <c r="D51" s="21">
        <v>282383</v>
      </c>
      <c r="E51" s="21">
        <v>178912</v>
      </c>
      <c r="F51" s="21">
        <v>226526</v>
      </c>
      <c r="G51" s="21">
        <v>216420</v>
      </c>
      <c r="H51" s="21">
        <v>66063</v>
      </c>
      <c r="I51" s="21">
        <v>267546</v>
      </c>
      <c r="J51" s="21">
        <v>446552</v>
      </c>
      <c r="K51" s="21">
        <v>464598</v>
      </c>
      <c r="L51" s="40">
        <v>510542</v>
      </c>
      <c r="M51" s="40">
        <v>927779</v>
      </c>
      <c r="N51" s="21">
        <v>30000</v>
      </c>
      <c r="O51" s="40">
        <v>30000</v>
      </c>
      <c r="P51" s="21">
        <v>72223</v>
      </c>
      <c r="Q51" s="21">
        <v>91664.200000000012</v>
      </c>
      <c r="R51" s="21">
        <v>95330.8</v>
      </c>
      <c r="S51" s="21">
        <v>99144.032000000007</v>
      </c>
    </row>
    <row r="52" spans="1:19">
      <c r="A52" s="17" t="s">
        <v>46</v>
      </c>
      <c r="B52" s="21">
        <v>0</v>
      </c>
      <c r="C52" s="21">
        <v>0</v>
      </c>
      <c r="D52" s="21">
        <v>0</v>
      </c>
      <c r="E52" s="21">
        <v>0</v>
      </c>
      <c r="F52" s="21">
        <v>0</v>
      </c>
      <c r="G52" s="21">
        <v>0</v>
      </c>
      <c r="H52" s="21">
        <v>0</v>
      </c>
      <c r="I52" s="21">
        <v>0</v>
      </c>
      <c r="J52" s="21">
        <v>0</v>
      </c>
      <c r="K52" s="21">
        <v>875000</v>
      </c>
      <c r="L52" s="40">
        <v>7843</v>
      </c>
      <c r="M52" s="40">
        <v>551567</v>
      </c>
      <c r="N52" s="21">
        <v>875000</v>
      </c>
      <c r="O52" s="40">
        <v>803247</v>
      </c>
      <c r="P52" s="21">
        <v>0</v>
      </c>
      <c r="Q52" s="21">
        <v>0</v>
      </c>
      <c r="R52" s="21">
        <v>0</v>
      </c>
      <c r="S52" s="21">
        <v>0</v>
      </c>
    </row>
    <row r="53" spans="1:19">
      <c r="A53" s="22" t="s">
        <v>47</v>
      </c>
      <c r="B53" s="23">
        <f>SUM(B47:B52)</f>
        <v>653478.14</v>
      </c>
      <c r="C53" s="23">
        <f>SUM(C47:C52)</f>
        <v>555028.90999999992</v>
      </c>
      <c r="D53" s="23">
        <f>SUM(D47:D52)</f>
        <v>548741.54</v>
      </c>
      <c r="E53" s="23">
        <f>SUM(E47:E52)</f>
        <v>836796.41999999993</v>
      </c>
      <c r="F53" s="23">
        <f>SUM(F47:F52)</f>
        <v>613204.76</v>
      </c>
      <c r="G53" s="23">
        <f t="shared" ref="G53:S53" si="19">SUM(G47:G52)</f>
        <v>460137.41000000003</v>
      </c>
      <c r="H53" s="23">
        <f t="shared" si="19"/>
        <v>876230.15</v>
      </c>
      <c r="I53" s="23">
        <f t="shared" si="19"/>
        <v>906745.2699999999</v>
      </c>
      <c r="J53" s="23">
        <f t="shared" si="19"/>
        <v>1927075.25</v>
      </c>
      <c r="K53" s="23">
        <f t="shared" si="19"/>
        <v>4192667</v>
      </c>
      <c r="L53" s="41">
        <f t="shared" ref="L53:M53" si="20">SUM(L47:L52)</f>
        <v>1103302</v>
      </c>
      <c r="M53" s="41">
        <f t="shared" si="20"/>
        <v>4104415</v>
      </c>
      <c r="N53" s="23">
        <f t="shared" si="19"/>
        <v>1877836</v>
      </c>
      <c r="O53" s="41">
        <f t="shared" ref="O53" si="21">SUM(O47:O52)</f>
        <v>2051083</v>
      </c>
      <c r="P53" s="24">
        <f t="shared" si="19"/>
        <v>1298551</v>
      </c>
      <c r="Q53" s="24">
        <f t="shared" si="19"/>
        <v>1262030.08</v>
      </c>
      <c r="R53" s="24">
        <f t="shared" si="19"/>
        <v>1274217.9524000001</v>
      </c>
      <c r="S53" s="24">
        <f t="shared" si="19"/>
        <v>1585321.1229719999</v>
      </c>
    </row>
    <row r="54" spans="1:19">
      <c r="A54" s="22" t="s">
        <v>48</v>
      </c>
      <c r="B54" s="21"/>
      <c r="C54" s="21"/>
      <c r="D54" s="21"/>
      <c r="E54" s="21"/>
      <c r="F54" s="21"/>
      <c r="G54" s="21"/>
      <c r="H54" s="21"/>
      <c r="I54" s="21"/>
      <c r="J54" s="21"/>
      <c r="K54" s="21"/>
      <c r="L54" s="40"/>
      <c r="M54" s="40"/>
      <c r="N54" s="21"/>
      <c r="O54" s="40"/>
      <c r="P54" s="21"/>
      <c r="Q54" s="21"/>
      <c r="R54" s="21"/>
      <c r="S54" s="21"/>
    </row>
    <row r="55" spans="1:19">
      <c r="A55" s="22" t="s">
        <v>22</v>
      </c>
      <c r="B55" s="23">
        <f>B53-B54</f>
        <v>653478.14</v>
      </c>
      <c r="C55" s="23">
        <f>C53-C54</f>
        <v>555028.90999999992</v>
      </c>
      <c r="D55" s="23">
        <f t="shared" ref="D55:S55" si="22">D53-D54</f>
        <v>548741.54</v>
      </c>
      <c r="E55" s="23">
        <f t="shared" si="22"/>
        <v>836796.41999999993</v>
      </c>
      <c r="F55" s="23">
        <f t="shared" si="22"/>
        <v>613204.76</v>
      </c>
      <c r="G55" s="23">
        <f t="shared" si="22"/>
        <v>460137.41000000003</v>
      </c>
      <c r="H55" s="23">
        <f t="shared" si="22"/>
        <v>876230.15</v>
      </c>
      <c r="I55" s="23">
        <f t="shared" si="22"/>
        <v>906745.2699999999</v>
      </c>
      <c r="J55" s="23">
        <f t="shared" si="22"/>
        <v>1927075.25</v>
      </c>
      <c r="K55" s="23">
        <f t="shared" si="22"/>
        <v>4192667</v>
      </c>
      <c r="L55" s="41">
        <f t="shared" ref="L55:M55" si="23">L53-L54</f>
        <v>1103302</v>
      </c>
      <c r="M55" s="41">
        <f t="shared" si="23"/>
        <v>4104415</v>
      </c>
      <c r="N55" s="23">
        <f t="shared" si="22"/>
        <v>1877836</v>
      </c>
      <c r="O55" s="41">
        <f t="shared" ref="O55" si="24">O53-O54</f>
        <v>2051083</v>
      </c>
      <c r="P55" s="23">
        <f t="shared" si="22"/>
        <v>1298551</v>
      </c>
      <c r="Q55" s="23">
        <f t="shared" si="22"/>
        <v>1262030.08</v>
      </c>
      <c r="R55" s="23">
        <f t="shared" si="22"/>
        <v>1274217.9524000001</v>
      </c>
      <c r="S55" s="23">
        <f t="shared" si="22"/>
        <v>1585321.1229719999</v>
      </c>
    </row>
    <row r="56" spans="1:19" ht="14.5" thickBot="1">
      <c r="A56" s="25" t="s">
        <v>49</v>
      </c>
      <c r="B56" s="20"/>
      <c r="C56" s="20"/>
      <c r="D56" s="20"/>
      <c r="E56" s="20"/>
      <c r="F56" s="20"/>
      <c r="G56" s="20"/>
      <c r="H56" s="20"/>
      <c r="I56" s="20"/>
      <c r="J56" s="20"/>
      <c r="K56" s="20"/>
      <c r="L56" s="39"/>
      <c r="M56" s="39"/>
      <c r="N56" s="20"/>
      <c r="O56" s="39"/>
      <c r="P56" s="20"/>
      <c r="Q56" s="20"/>
      <c r="R56" s="20"/>
      <c r="S56" s="20"/>
    </row>
    <row r="57" spans="1:19" ht="15" thickTop="1" thickBot="1">
      <c r="A57" s="27" t="s">
        <v>50</v>
      </c>
      <c r="B57" s="28">
        <f>SUMPRODUCT(--($A15:$A56="Sub-Total"), B$15:B$56)+B56</f>
        <v>2975426.8000000003</v>
      </c>
      <c r="C57" s="28">
        <f>SUMPRODUCT(--($A15:$A56="Sub-Total"), C$15:C$56)+C56</f>
        <v>2396317.31</v>
      </c>
      <c r="D57" s="28">
        <f>SUMPRODUCT(--($A15:$A56="Sub-Total"), D$15:D$56)+D56</f>
        <v>2583944.62</v>
      </c>
      <c r="E57" s="28">
        <f>SUMPRODUCT(--($A15:$A56="Sub-Total"), E$15:E$56)+E56</f>
        <v>3232721.0399999996</v>
      </c>
      <c r="F57" s="28">
        <f>SUMPRODUCT(--($A15:$A56="Sub-Total"), F$15:F$56)+F56</f>
        <v>3167521.3499999996</v>
      </c>
      <c r="G57" s="28">
        <f t="shared" ref="G57:S57" si="25">SUMPRODUCT(--($A15:$A56="Sub-Total"), G$15:G$56)+G56</f>
        <v>2758648.87</v>
      </c>
      <c r="H57" s="28">
        <f t="shared" si="25"/>
        <v>3518921.99</v>
      </c>
      <c r="I57" s="28">
        <f t="shared" si="25"/>
        <v>3831947.9169767196</v>
      </c>
      <c r="J57" s="28">
        <f t="shared" si="25"/>
        <v>4890428.2742685173</v>
      </c>
      <c r="K57" s="28">
        <f t="shared" si="25"/>
        <v>7497826.5</v>
      </c>
      <c r="L57" s="43">
        <f t="shared" ref="L57" si="26">SUMPRODUCT(--($A15:$A56="Sub-Total"), L$15:L$56)+L56</f>
        <v>3067997</v>
      </c>
      <c r="M57" s="43">
        <f t="shared" si="25"/>
        <v>7716542</v>
      </c>
      <c r="N57" s="28">
        <f t="shared" si="25"/>
        <v>7409350</v>
      </c>
      <c r="O57" s="43">
        <f t="shared" si="25"/>
        <v>7582597</v>
      </c>
      <c r="P57" s="29">
        <f t="shared" si="25"/>
        <v>7154797.2999999998</v>
      </c>
      <c r="Q57" s="29">
        <f t="shared" si="25"/>
        <v>7260163.2089999998</v>
      </c>
      <c r="R57" s="29">
        <f t="shared" si="25"/>
        <v>7432949.6066100001</v>
      </c>
      <c r="S57" s="29">
        <f t="shared" si="25"/>
        <v>6975670.7693990991</v>
      </c>
    </row>
    <row r="58" spans="1:19" ht="39.5" thickBot="1">
      <c r="A58" s="30" t="s">
        <v>51</v>
      </c>
      <c r="B58" s="20"/>
      <c r="C58" s="20"/>
      <c r="D58" s="20"/>
      <c r="E58" s="20"/>
      <c r="F58" s="20"/>
      <c r="G58" s="20"/>
      <c r="H58" s="20"/>
      <c r="I58" s="20"/>
      <c r="J58" s="20"/>
      <c r="K58" s="20"/>
      <c r="L58" s="20"/>
      <c r="M58" s="39"/>
      <c r="N58" s="20"/>
      <c r="O58" s="39"/>
      <c r="P58" s="20"/>
      <c r="Q58" s="20"/>
      <c r="R58" s="20"/>
      <c r="S58" s="20"/>
    </row>
    <row r="59" spans="1:19" ht="15" thickTop="1" thickBot="1">
      <c r="A59" s="31" t="s">
        <v>50</v>
      </c>
      <c r="B59" s="28">
        <f>B57+B58</f>
        <v>2975426.8000000003</v>
      </c>
      <c r="C59" s="28">
        <f>C57+C58</f>
        <v>2396317.31</v>
      </c>
      <c r="D59" s="28">
        <f>D57+D58</f>
        <v>2583944.62</v>
      </c>
      <c r="E59" s="28">
        <f>E57+E58</f>
        <v>3232721.0399999996</v>
      </c>
      <c r="F59" s="28">
        <f>F57+F58</f>
        <v>3167521.3499999996</v>
      </c>
      <c r="G59" s="28">
        <f t="shared" ref="G59:S59" si="27">G57+G58</f>
        <v>2758648.87</v>
      </c>
      <c r="H59" s="28">
        <f t="shared" si="27"/>
        <v>3518921.99</v>
      </c>
      <c r="I59" s="28">
        <f t="shared" si="27"/>
        <v>3831947.9169767196</v>
      </c>
      <c r="J59" s="28">
        <f t="shared" si="27"/>
        <v>4890428.2742685173</v>
      </c>
      <c r="K59" s="28">
        <f t="shared" si="27"/>
        <v>7497826.5</v>
      </c>
      <c r="L59" s="43">
        <f t="shared" si="27"/>
        <v>3067997</v>
      </c>
      <c r="M59" s="43">
        <f t="shared" si="27"/>
        <v>7716542</v>
      </c>
      <c r="N59" s="28">
        <f t="shared" si="27"/>
        <v>7409350</v>
      </c>
      <c r="O59" s="43">
        <f t="shared" si="27"/>
        <v>7582597</v>
      </c>
      <c r="P59" s="29">
        <f t="shared" si="27"/>
        <v>7154797.2999999998</v>
      </c>
      <c r="Q59" s="29">
        <f t="shared" si="27"/>
        <v>7260163.2089999998</v>
      </c>
      <c r="R59" s="29">
        <f t="shared" si="27"/>
        <v>7432949.6066100001</v>
      </c>
      <c r="S59" s="29">
        <f t="shared" si="27"/>
        <v>6975670.7693990991</v>
      </c>
    </row>
    <row r="61" spans="1:19">
      <c r="A61" s="32" t="s">
        <v>52</v>
      </c>
      <c r="B61" s="32"/>
      <c r="C61" s="32"/>
      <c r="D61" s="32"/>
      <c r="E61" s="32"/>
      <c r="F61" s="32"/>
      <c r="N61" s="33"/>
      <c r="O61" s="47"/>
    </row>
    <row r="63" spans="1:19" ht="28" customHeight="1">
      <c r="A63" s="51" t="s">
        <v>53</v>
      </c>
      <c r="B63" s="51"/>
      <c r="C63" s="51"/>
      <c r="D63" s="51"/>
      <c r="E63" s="51"/>
      <c r="F63" s="51"/>
      <c r="G63" s="51"/>
      <c r="H63" s="51"/>
      <c r="I63" s="51"/>
      <c r="J63" s="51"/>
      <c r="K63" s="51"/>
      <c r="L63" s="51"/>
      <c r="M63" s="51"/>
      <c r="N63" s="51"/>
      <c r="O63" s="51"/>
      <c r="P63" s="51"/>
    </row>
    <row r="64" spans="1:19" ht="28.5" customHeight="1">
      <c r="A64" s="51" t="s">
        <v>54</v>
      </c>
      <c r="B64" s="51"/>
      <c r="C64" s="51"/>
      <c r="D64" s="51"/>
      <c r="E64" s="51"/>
      <c r="F64" s="51"/>
      <c r="G64" s="51"/>
      <c r="H64" s="51"/>
      <c r="I64" s="51"/>
      <c r="J64" s="51"/>
      <c r="K64" s="51"/>
      <c r="L64" s="51"/>
      <c r="M64" s="51"/>
      <c r="N64" s="51"/>
      <c r="O64" s="51"/>
      <c r="P64" s="51"/>
      <c r="Q64" s="34"/>
    </row>
    <row r="65" spans="1:17" ht="27" customHeight="1">
      <c r="A65" s="51"/>
      <c r="B65" s="51"/>
      <c r="C65" s="51"/>
      <c r="D65" s="51"/>
      <c r="E65" s="51"/>
      <c r="F65" s="51"/>
      <c r="G65" s="51"/>
      <c r="H65" s="51"/>
      <c r="I65" s="51"/>
      <c r="J65" s="51"/>
      <c r="K65" s="51"/>
      <c r="L65" s="51"/>
      <c r="M65" s="51"/>
      <c r="N65" s="51"/>
      <c r="O65" s="51"/>
      <c r="P65" s="51"/>
    </row>
    <row r="67" spans="1:17">
      <c r="A67" s="49"/>
      <c r="B67" s="49"/>
      <c r="C67" s="49"/>
      <c r="D67" s="49"/>
      <c r="E67" s="49"/>
      <c r="F67" s="49"/>
      <c r="G67" s="49"/>
      <c r="H67" s="49"/>
      <c r="I67" s="49"/>
      <c r="J67" s="49"/>
      <c r="K67" s="49"/>
      <c r="L67" s="49"/>
      <c r="M67" s="49"/>
      <c r="N67" s="49"/>
      <c r="O67" s="49"/>
      <c r="P67" s="49"/>
      <c r="Q67" s="49"/>
    </row>
    <row r="68" spans="1:17">
      <c r="A68" s="49"/>
      <c r="B68" s="49"/>
      <c r="C68" s="49"/>
      <c r="D68" s="49"/>
      <c r="E68" s="49"/>
      <c r="F68" s="49"/>
      <c r="G68" s="49"/>
      <c r="H68" s="49"/>
      <c r="I68" s="49"/>
      <c r="J68" s="49"/>
      <c r="K68" s="49"/>
      <c r="L68" s="49"/>
      <c r="M68" s="49"/>
      <c r="N68" s="49"/>
      <c r="O68" s="49"/>
      <c r="P68" s="49"/>
      <c r="Q68" s="49"/>
    </row>
    <row r="70" spans="1:17">
      <c r="A70" s="2"/>
      <c r="B70" s="2"/>
      <c r="C70" s="2"/>
      <c r="D70" s="2"/>
      <c r="E70" s="2"/>
      <c r="F70" s="2"/>
    </row>
  </sheetData>
  <mergeCells count="6">
    <mergeCell ref="A67:Q68"/>
    <mergeCell ref="A9:P9"/>
    <mergeCell ref="A10:P10"/>
    <mergeCell ref="A63:P63"/>
    <mergeCell ref="A64:P64"/>
    <mergeCell ref="A65:P65"/>
  </mergeCells>
  <dataValidations count="2">
    <dataValidation type="list" allowBlank="1" showInputMessage="1" showErrorMessage="1" sqref="P8">
      <formula1>"Net Capital, Gross Capital"</formula1>
    </dataValidation>
    <dataValidation type="list" allowBlank="1" showInputMessage="1" showErrorMessage="1" sqref="B14:S14">
      <formula1>"CGAAP, MIFRS, USGAAP, ASPE"</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2-AA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Bryon Hartung</dc:creator>
  <cp:lastModifiedBy>Megan Gooding</cp:lastModifiedBy>
  <dcterms:created xsi:type="dcterms:W3CDTF">2024-07-16T13:41:31Z</dcterms:created>
  <dcterms:modified xsi:type="dcterms:W3CDTF">2024-07-25T17:38:28Z</dcterms:modified>
</cp:coreProperties>
</file>