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66925"/>
  <xr:revisionPtr revIDLastSave="0" documentId="13_ncr:1_{20FFC1DF-50C4-4F55-8076-B321247F014D}" xr6:coauthVersionLast="47" xr6:coauthVersionMax="47" xr10:uidLastSave="{00000000-0000-0000-0000-000000000000}"/>
  <bookViews>
    <workbookView xWindow="-108" yWindow="-108" windowWidth="23256" windowHeight="12576" tabRatio="703" activeTab="5" xr2:uid="{3ED53BF7-5F04-4DEF-9FF3-DE550E556B8B}"/>
  </bookViews>
  <sheets>
    <sheet name="Customer Count" sheetId="1" r:id="rId1"/>
    <sheet name="Deliveries" sheetId="4" r:id="rId2"/>
    <sheet name="UG Customers" sheetId="6" r:id="rId3"/>
    <sheet name="UG Deliveries" sheetId="5" r:id="rId4"/>
    <sheet name="EGD Customers" sheetId="8" r:id="rId5"/>
    <sheet name="EGD Deliveries" sheetId="7" r:id="rId6"/>
  </sheets>
  <definedNames>
    <definedName name="__FPMExcelClient_CellBasedFunctionStatus" localSheetId="0" hidden="1">"2_2_2_2_2_2"</definedName>
    <definedName name="__FPMExcelClient_CellBasedFunctionStatus" localSheetId="1" hidden="1">"2_2_2_2_2_2"</definedName>
    <definedName name="__FPMExcelClient_CellBasedFunctionStatus" localSheetId="2" hidden="1">"2_1_1_2_2_2"</definedName>
    <definedName name="__FPMExcelClient_CellBasedFunctionStatus" localSheetId="3" hidden="1">"2_1_1_2_2_2"</definedName>
    <definedName name="__FPMExcelClient_RefreshTime" localSheetId="2">637604969942747000</definedName>
    <definedName name="__FPMExcelClient_RefreshTime" localSheetId="3">637647104865067000</definedName>
    <definedName name="_xlnm._FilterDatabase" localSheetId="2" hidden="1">'UG Customers'!$P$20:$AR$20</definedName>
    <definedName name="_xlnm._FilterDatabase" localSheetId="3" hidden="1">'UG Deliveries'!$P$20:$AR$20</definedName>
    <definedName name="EV__EVCOM_OPTIONS__" hidden="1">8</definedName>
    <definedName name="EV__EXPOPTIONS__" hidden="1">0</definedName>
    <definedName name="EV__LASTREFTIME__" hidden="1">42530.4048958333</definedName>
    <definedName name="EV__MAXEXPCOLS__" hidden="1">10000</definedName>
    <definedName name="EV__MAXEXPROWS__" hidden="1">1000000</definedName>
    <definedName name="EV__USERCHANGEOPTIONS__" hidden="1">1</definedName>
    <definedName name="EV__WBEVMODE__" hidden="1">0</definedName>
    <definedName name="EV__WBREFOPTIONS__" hidden="1">134217728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32" i="6" l="1"/>
  <c r="AP34" i="6"/>
  <c r="AG6" i="8"/>
  <c r="AP39" i="5"/>
  <c r="AQ39" i="5"/>
  <c r="AQ34" i="6"/>
  <c r="Q6" i="7" l="1"/>
  <c r="E20" i="4"/>
  <c r="G20" i="4" s="1"/>
  <c r="L20" i="4"/>
  <c r="N20" i="4" s="1"/>
  <c r="T20" i="4"/>
  <c r="P20" i="4"/>
  <c r="Q20" i="4"/>
  <c r="R20" i="4"/>
  <c r="T36" i="1"/>
  <c r="P36" i="1"/>
  <c r="Q36" i="1"/>
  <c r="R36" i="1"/>
  <c r="L36" i="1"/>
  <c r="N36" i="1" s="1"/>
  <c r="E36" i="1"/>
  <c r="S36" i="1" l="1"/>
  <c r="U36" i="1" s="1"/>
  <c r="S20" i="4"/>
  <c r="U20" i="4" s="1"/>
  <c r="G36" i="1"/>
  <c r="AQ20" i="5" l="1"/>
  <c r="AP20" i="5"/>
  <c r="AO20" i="5"/>
  <c r="AN20" i="5"/>
  <c r="AM20" i="5"/>
  <c r="AL20" i="5"/>
  <c r="AK20" i="5"/>
  <c r="AJ20" i="5"/>
  <c r="AI20" i="5"/>
  <c r="AH20" i="5"/>
  <c r="AG20" i="5"/>
  <c r="AF20" i="5"/>
  <c r="AE20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L29" i="6"/>
  <c r="AL32" i="6" s="1"/>
  <c r="AE30" i="6"/>
  <c r="AE29" i="6" s="1"/>
  <c r="AE32" i="6" s="1"/>
  <c r="AF30" i="6"/>
  <c r="AF29" i="6" s="1"/>
  <c r="AF32" i="6" s="1"/>
  <c r="AG30" i="6"/>
  <c r="AG29" i="6" s="1"/>
  <c r="AG32" i="6" s="1"/>
  <c r="AH30" i="6"/>
  <c r="AH29" i="6" s="1"/>
  <c r="AH32" i="6" s="1"/>
  <c r="AI30" i="6"/>
  <c r="AI29" i="6" s="1"/>
  <c r="AI32" i="6" s="1"/>
  <c r="AJ30" i="6"/>
  <c r="AJ29" i="6" s="1"/>
  <c r="AJ32" i="6" s="1"/>
  <c r="AK30" i="6"/>
  <c r="AK29" i="6" s="1"/>
  <c r="AK32" i="6" s="1"/>
  <c r="AL30" i="6"/>
  <c r="AM30" i="6"/>
  <c r="AM29" i="6" s="1"/>
  <c r="AM32" i="6" s="1"/>
  <c r="AN30" i="6"/>
  <c r="AN29" i="6" s="1"/>
  <c r="AN32" i="6" s="1"/>
  <c r="AO30" i="6"/>
  <c r="AO29" i="6" s="1"/>
  <c r="AO32" i="6" s="1"/>
  <c r="AP30" i="6"/>
  <c r="AP29" i="6" s="1"/>
  <c r="AQ30" i="6"/>
  <c r="AQ29" i="6" s="1"/>
  <c r="AQ32" i="6" s="1"/>
  <c r="AE31" i="6"/>
  <c r="AF31" i="6"/>
  <c r="AG31" i="6"/>
  <c r="AH31" i="6"/>
  <c r="AI31" i="6"/>
  <c r="AJ31" i="6"/>
  <c r="AK31" i="6"/>
  <c r="AL31" i="6"/>
  <c r="AM31" i="6"/>
  <c r="AN31" i="6"/>
  <c r="AO31" i="6"/>
  <c r="AP31" i="6"/>
  <c r="AQ31" i="6"/>
  <c r="AA26" i="5" a="1"/>
  <c r="AC30" i="5" a="1"/>
  <c r="AB29" i="5" a="1"/>
  <c r="AA28" i="5" a="1"/>
  <c r="AC26" i="5" a="1"/>
  <c r="AB25" i="5" a="1"/>
  <c r="AA24" i="5" a="1"/>
  <c r="AC22" i="5" a="1"/>
  <c r="AB24" i="5" a="1"/>
  <c r="AB27" i="5" a="1"/>
  <c r="AA22" i="5" a="1"/>
  <c r="AB30" i="5" a="1"/>
  <c r="AA29" i="5" a="1"/>
  <c r="AC27" i="5" a="1"/>
  <c r="AB26" i="5" a="1"/>
  <c r="AA25" i="5" a="1"/>
  <c r="AC23" i="5" a="1"/>
  <c r="AB22" i="5" a="1"/>
  <c r="AA23" i="5" a="1"/>
  <c r="AC28" i="5" a="1"/>
  <c r="AC24" i="5" a="1"/>
  <c r="AB23" i="5" a="1"/>
  <c r="AA30" i="5" a="1"/>
  <c r="AB28" i="5" a="1"/>
  <c r="AA27" i="5" a="1"/>
  <c r="AC29" i="5" a="1"/>
  <c r="AC25" i="5" a="1"/>
  <c r="AC25" i="5" l="1"/>
  <c r="AC29" i="5"/>
  <c r="AA27" i="5"/>
  <c r="AB28" i="5"/>
  <c r="AA30" i="5"/>
  <c r="AB23" i="5"/>
  <c r="AC24" i="5"/>
  <c r="AC28" i="5"/>
  <c r="AA23" i="5"/>
  <c r="AB22" i="5"/>
  <c r="AC23" i="5"/>
  <c r="AA25" i="5"/>
  <c r="AB26" i="5"/>
  <c r="AC27" i="5"/>
  <c r="AA29" i="5"/>
  <c r="AB30" i="5"/>
  <c r="AA22" i="5"/>
  <c r="AB27" i="5"/>
  <c r="AB24" i="5"/>
  <c r="AC22" i="5"/>
  <c r="AA24" i="5"/>
  <c r="AB25" i="5"/>
  <c r="AC26" i="5"/>
  <c r="AA28" i="5"/>
  <c r="AB29" i="5"/>
  <c r="AC30" i="5"/>
  <c r="AA26" i="5"/>
  <c r="AQ20" i="6" l="1"/>
  <c r="AP20" i="6"/>
  <c r="AO20" i="6"/>
  <c r="AN20" i="6"/>
  <c r="AM20" i="6"/>
  <c r="AL20" i="6"/>
  <c r="AK20" i="6"/>
  <c r="AJ20" i="6"/>
  <c r="AI20" i="6"/>
  <c r="AH20" i="6"/>
  <c r="AG20" i="6"/>
  <c r="AF20" i="6"/>
  <c r="AE20" i="6"/>
  <c r="AQ32" i="5"/>
  <c r="AP32" i="5"/>
  <c r="AO32" i="5"/>
  <c r="AN32" i="5"/>
  <c r="AM32" i="5"/>
  <c r="AL32" i="5"/>
  <c r="AK32" i="5"/>
  <c r="AJ32" i="5"/>
  <c r="AI32" i="5"/>
  <c r="AH32" i="5"/>
  <c r="AG32" i="5"/>
  <c r="AF32" i="5"/>
  <c r="AE32" i="5"/>
  <c r="M19" i="4"/>
  <c r="J19" i="4"/>
  <c r="I19" i="4"/>
  <c r="AC25" i="6" a="1"/>
  <c r="AB24" i="6" a="1"/>
  <c r="AA23" i="6" a="1"/>
  <c r="AC22" i="6" a="1"/>
  <c r="AA22" i="6" a="1"/>
  <c r="AA24" i="6" a="1"/>
  <c r="AC24" i="6" a="1"/>
  <c r="AB25" i="6" a="1"/>
  <c r="AA25" i="6" a="1"/>
  <c r="AC23" i="6" a="1"/>
  <c r="AB22" i="6" a="1"/>
  <c r="AB23" i="6" a="1"/>
  <c r="AB23" i="6" l="1"/>
  <c r="AB22" i="6"/>
  <c r="AC23" i="6"/>
  <c r="AA25" i="6"/>
  <c r="AB25" i="6"/>
  <c r="AC24" i="6"/>
  <c r="AA24" i="6"/>
  <c r="AA22" i="6"/>
  <c r="AC22" i="6"/>
  <c r="AA23" i="6"/>
  <c r="AB24" i="6"/>
  <c r="AC25" i="6"/>
  <c r="L19" i="4"/>
  <c r="N19" i="4" s="1"/>
  <c r="P19" i="4"/>
  <c r="Q19" i="4"/>
  <c r="R19" i="4"/>
  <c r="T19" i="4"/>
  <c r="P35" i="1"/>
  <c r="Q35" i="1"/>
  <c r="N35" i="1"/>
  <c r="T35" i="1"/>
  <c r="U35" i="1"/>
  <c r="L35" i="1"/>
  <c r="S35" i="1" s="1"/>
  <c r="R35" i="1"/>
  <c r="S19" i="4" l="1"/>
  <c r="U19" i="4" s="1"/>
  <c r="G19" i="4"/>
  <c r="E19" i="4"/>
  <c r="G35" i="1"/>
  <c r="E35" i="1"/>
  <c r="AF6" i="8" l="1"/>
  <c r="P6" i="7"/>
  <c r="M18" i="4" l="1"/>
  <c r="T18" i="4" s="1"/>
  <c r="J18" i="4"/>
  <c r="Q18" i="4" s="1"/>
  <c r="I18" i="4"/>
  <c r="P18" i="4" s="1"/>
  <c r="O6" i="7"/>
  <c r="AE6" i="8"/>
  <c r="R18" i="4"/>
  <c r="E18" i="4"/>
  <c r="T34" i="1"/>
  <c r="R34" i="1"/>
  <c r="Q34" i="1"/>
  <c r="P34" i="1"/>
  <c r="L34" i="1"/>
  <c r="N34" i="1" s="1"/>
  <c r="E34" i="1"/>
  <c r="G34" i="1" s="1"/>
  <c r="B5" i="4"/>
  <c r="F5" i="4"/>
  <c r="B6" i="4"/>
  <c r="F6" i="4"/>
  <c r="M9" i="4"/>
  <c r="M5" i="4"/>
  <c r="R5" i="4"/>
  <c r="I5" i="4"/>
  <c r="J5" i="4"/>
  <c r="Q5" i="4" s="1"/>
  <c r="I6" i="4"/>
  <c r="P6" i="4" s="1"/>
  <c r="M6" i="4"/>
  <c r="I7" i="4"/>
  <c r="M7" i="4"/>
  <c r="T7" i="4" s="1"/>
  <c r="J7" i="4"/>
  <c r="Q7" i="4" s="1"/>
  <c r="I8" i="4"/>
  <c r="M8" i="4"/>
  <c r="T8" i="4" s="1"/>
  <c r="J8" i="4"/>
  <c r="Q8" i="4" s="1"/>
  <c r="I9" i="4"/>
  <c r="P9" i="4" s="1"/>
  <c r="I10" i="4"/>
  <c r="P10" i="4" s="1"/>
  <c r="M10" i="4"/>
  <c r="T10" i="4" s="1"/>
  <c r="J10" i="4"/>
  <c r="Q10" i="4" s="1"/>
  <c r="M11" i="4"/>
  <c r="T11" i="4" s="1"/>
  <c r="J11" i="4"/>
  <c r="Q11" i="4" s="1"/>
  <c r="E6" i="7"/>
  <c r="R11" i="4"/>
  <c r="R10" i="4"/>
  <c r="R9" i="4"/>
  <c r="R8" i="4"/>
  <c r="R7" i="4"/>
  <c r="R6" i="4"/>
  <c r="T9" i="4"/>
  <c r="E6" i="4"/>
  <c r="G11" i="4"/>
  <c r="G10" i="4"/>
  <c r="G9" i="4"/>
  <c r="G8" i="4"/>
  <c r="G7" i="4"/>
  <c r="E11" i="4"/>
  <c r="E10" i="4"/>
  <c r="E9" i="4"/>
  <c r="E8" i="4"/>
  <c r="E7" i="4"/>
  <c r="AD19" i="5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V6" i="8"/>
  <c r="AD6" i="8"/>
  <c r="I12" i="4"/>
  <c r="I13" i="4"/>
  <c r="I15" i="4"/>
  <c r="I16" i="4"/>
  <c r="I17" i="4"/>
  <c r="J12" i="4"/>
  <c r="J13" i="4"/>
  <c r="J14" i="4"/>
  <c r="J15" i="4"/>
  <c r="J16" i="4"/>
  <c r="J17" i="4"/>
  <c r="M12" i="4"/>
  <c r="M13" i="4"/>
  <c r="M14" i="4"/>
  <c r="M15" i="4"/>
  <c r="M16" i="4"/>
  <c r="N6" i="7"/>
  <c r="M6" i="7"/>
  <c r="AC21" i="6" a="1"/>
  <c r="AB21" i="6" a="1"/>
  <c r="AA21" i="6" a="1"/>
  <c r="AC21" i="5" a="1"/>
  <c r="AA21" i="5" a="1"/>
  <c r="AB21" i="5" a="1"/>
  <c r="L18" i="4" l="1"/>
  <c r="N18" i="4" s="1"/>
  <c r="G18" i="4"/>
  <c r="S34" i="1"/>
  <c r="U34" i="1" s="1"/>
  <c r="AC21" i="5"/>
  <c r="AB21" i="5"/>
  <c r="AA21" i="5"/>
  <c r="AC21" i="6"/>
  <c r="AB21" i="6"/>
  <c r="AA21" i="6"/>
  <c r="G6" i="7"/>
  <c r="H6" i="7"/>
  <c r="F6" i="7"/>
  <c r="C6" i="7"/>
  <c r="D6" i="7"/>
  <c r="E5" i="4"/>
  <c r="G5" i="4" s="1"/>
  <c r="P5" i="4"/>
  <c r="G6" i="4"/>
  <c r="T6" i="4"/>
  <c r="L8" i="4"/>
  <c r="S8" i="4" s="1"/>
  <c r="U8" i="4" s="1"/>
  <c r="P8" i="4"/>
  <c r="P7" i="4"/>
  <c r="L7" i="4"/>
  <c r="N7" i="4" s="1"/>
  <c r="L10" i="4"/>
  <c r="S10" i="4" s="1"/>
  <c r="U10" i="4" s="1"/>
  <c r="J9" i="4"/>
  <c r="Q9" i="4" s="1"/>
  <c r="B6" i="7"/>
  <c r="J6" i="4"/>
  <c r="I11" i="4"/>
  <c r="F6" i="8"/>
  <c r="L5" i="4"/>
  <c r="S5" i="4" s="1"/>
  <c r="L9" i="4"/>
  <c r="S9" i="4" s="1"/>
  <c r="U9" i="4" s="1"/>
  <c r="T5" i="4"/>
  <c r="AC6" i="8"/>
  <c r="I6" i="7"/>
  <c r="M17" i="4"/>
  <c r="L6" i="7"/>
  <c r="Z6" i="8"/>
  <c r="R6" i="8"/>
  <c r="N6" i="8"/>
  <c r="J6" i="8"/>
  <c r="B6" i="8"/>
  <c r="Q6" i="8"/>
  <c r="I6" i="8"/>
  <c r="J6" i="7"/>
  <c r="AA6" i="8"/>
  <c r="W6" i="8"/>
  <c r="S6" i="8"/>
  <c r="O6" i="8"/>
  <c r="K6" i="8"/>
  <c r="G6" i="8"/>
  <c r="C6" i="8"/>
  <c r="AB6" i="8"/>
  <c r="X6" i="8"/>
  <c r="T6" i="8"/>
  <c r="P6" i="8"/>
  <c r="L6" i="8"/>
  <c r="H6" i="8"/>
  <c r="D6" i="8"/>
  <c r="Y6" i="8"/>
  <c r="U6" i="8"/>
  <c r="M6" i="8"/>
  <c r="E6" i="8"/>
  <c r="K6" i="7"/>
  <c r="I14" i="4"/>
  <c r="AD20" i="6"/>
  <c r="AD27" i="6" s="1"/>
  <c r="AD20" i="5"/>
  <c r="AD32" i="5" s="1"/>
  <c r="B6" i="6"/>
  <c r="B10" i="6"/>
  <c r="E16" i="6" a="1"/>
  <c r="E16" i="5" a="1"/>
  <c r="B10" i="5"/>
  <c r="B6" i="5"/>
  <c r="R13" i="6"/>
  <c r="B4" i="6"/>
  <c r="R14" i="6"/>
  <c r="R4" i="6"/>
  <c r="R6" i="6"/>
  <c r="R8" i="6"/>
  <c r="R15" i="6"/>
  <c r="R7" i="6"/>
  <c r="R5" i="6"/>
  <c r="R3" i="6"/>
  <c r="R10" i="6"/>
  <c r="R9" i="6"/>
  <c r="R11" i="6"/>
  <c r="R12" i="6"/>
  <c r="R2" i="6"/>
  <c r="R7" i="5"/>
  <c r="B4" i="5"/>
  <c r="R2" i="5"/>
  <c r="R5" i="5"/>
  <c r="R8" i="5"/>
  <c r="R15" i="5"/>
  <c r="R4" i="5"/>
  <c r="R9" i="5"/>
  <c r="R6" i="5"/>
  <c r="R14" i="5"/>
  <c r="R3" i="5"/>
  <c r="R11" i="5"/>
  <c r="R13" i="5"/>
  <c r="R10" i="5"/>
  <c r="R12" i="5"/>
  <c r="B5" i="6"/>
  <c r="B5" i="5"/>
  <c r="AH33" i="5" l="1"/>
  <c r="AP33" i="5"/>
  <c r="AJ35" i="5"/>
  <c r="AE36" i="5"/>
  <c r="AM36" i="5"/>
  <c r="AJ36" i="5"/>
  <c r="AP35" i="5"/>
  <c r="AI35" i="5"/>
  <c r="AI34" i="5" s="1"/>
  <c r="AI37" i="5" s="1"/>
  <c r="AI33" i="5"/>
  <c r="AQ33" i="5"/>
  <c r="AK35" i="5"/>
  <c r="AF36" i="5"/>
  <c r="AN36" i="5"/>
  <c r="AE35" i="5"/>
  <c r="AH36" i="5"/>
  <c r="AP36" i="5"/>
  <c r="AH35" i="5"/>
  <c r="AG33" i="5"/>
  <c r="AL36" i="5"/>
  <c r="AJ33" i="5"/>
  <c r="AJ34" i="5"/>
  <c r="AJ37" i="5" s="1"/>
  <c r="AL35" i="5"/>
  <c r="AG36" i="5"/>
  <c r="AO36" i="5"/>
  <c r="AO34" i="5" s="1"/>
  <c r="AO37" i="5" s="1"/>
  <c r="AK33" i="5"/>
  <c r="AM35" i="5"/>
  <c r="AO35" i="5"/>
  <c r="AN33" i="5"/>
  <c r="AO33" i="5"/>
  <c r="AL33" i="5"/>
  <c r="AF35" i="5"/>
  <c r="AF34" i="5" s="1"/>
  <c r="AF37" i="5" s="1"/>
  <c r="AN35" i="5"/>
  <c r="AN34" i="5" s="1"/>
  <c r="AN37" i="5" s="1"/>
  <c r="AI36" i="5"/>
  <c r="AQ36" i="5"/>
  <c r="AE33" i="5"/>
  <c r="AM33" i="5"/>
  <c r="AG35" i="5"/>
  <c r="AG34" i="5" s="1"/>
  <c r="AG37" i="5" s="1"/>
  <c r="AF33" i="5"/>
  <c r="AK36" i="5"/>
  <c r="AQ35" i="5"/>
  <c r="AQ34" i="5" s="1"/>
  <c r="AQ37" i="5" s="1"/>
  <c r="AD36" i="5"/>
  <c r="S18" i="4"/>
  <c r="U18" i="4" s="1"/>
  <c r="AD35" i="5"/>
  <c r="AD33" i="5"/>
  <c r="N10" i="4"/>
  <c r="U5" i="4"/>
  <c r="S7" i="4"/>
  <c r="U7" i="4" s="1"/>
  <c r="N8" i="4"/>
  <c r="Q6" i="4"/>
  <c r="L6" i="4"/>
  <c r="L11" i="4"/>
  <c r="P11" i="4"/>
  <c r="N9" i="4"/>
  <c r="N5" i="4"/>
  <c r="Q16" i="4"/>
  <c r="E16" i="6"/>
  <c r="T17" i="4"/>
  <c r="T13" i="4"/>
  <c r="P13" i="4"/>
  <c r="E12" i="4"/>
  <c r="T16" i="4"/>
  <c r="T12" i="4"/>
  <c r="R16" i="4"/>
  <c r="Q15" i="4"/>
  <c r="P14" i="4"/>
  <c r="Q17" i="4"/>
  <c r="E13" i="4"/>
  <c r="T15" i="4"/>
  <c r="R17" i="4"/>
  <c r="P15" i="4"/>
  <c r="Q12" i="4"/>
  <c r="T14" i="4"/>
  <c r="R14" i="4"/>
  <c r="E16" i="5"/>
  <c r="P17" i="4"/>
  <c r="L17" i="4"/>
  <c r="N17" i="4" s="1"/>
  <c r="L16" i="4"/>
  <c r="N16" i="4" s="1"/>
  <c r="R15" i="4"/>
  <c r="L15" i="4"/>
  <c r="N15" i="4" s="1"/>
  <c r="E15" i="4"/>
  <c r="Q14" i="4"/>
  <c r="L14" i="4"/>
  <c r="N14" i="4" s="1"/>
  <c r="R13" i="4"/>
  <c r="L13" i="4"/>
  <c r="N13" i="4" s="1"/>
  <c r="R12" i="4"/>
  <c r="L12" i="4"/>
  <c r="N12" i="4" s="1"/>
  <c r="Q5" i="1"/>
  <c r="R5" i="1"/>
  <c r="Q6" i="1"/>
  <c r="R6" i="1"/>
  <c r="Q7" i="1"/>
  <c r="R7" i="1"/>
  <c r="Q8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L33" i="1"/>
  <c r="N33" i="1" s="1"/>
  <c r="L32" i="1"/>
  <c r="N32" i="1" s="1"/>
  <c r="L31" i="1"/>
  <c r="N31" i="1" s="1"/>
  <c r="L30" i="1"/>
  <c r="N30" i="1" s="1"/>
  <c r="L29" i="1"/>
  <c r="N29" i="1" s="1"/>
  <c r="L28" i="1"/>
  <c r="N28" i="1" s="1"/>
  <c r="L27" i="1"/>
  <c r="N27" i="1" s="1"/>
  <c r="L26" i="1"/>
  <c r="N26" i="1" s="1"/>
  <c r="L25" i="1"/>
  <c r="N25" i="1" s="1"/>
  <c r="L24" i="1"/>
  <c r="N24" i="1" s="1"/>
  <c r="L23" i="1"/>
  <c r="N23" i="1" s="1"/>
  <c r="L22" i="1"/>
  <c r="N22" i="1" s="1"/>
  <c r="L21" i="1"/>
  <c r="N21" i="1" s="1"/>
  <c r="L20" i="1"/>
  <c r="N20" i="1" s="1"/>
  <c r="L19" i="1"/>
  <c r="N19" i="1" s="1"/>
  <c r="L18" i="1"/>
  <c r="N18" i="1" s="1"/>
  <c r="L17" i="1"/>
  <c r="N17" i="1" s="1"/>
  <c r="L16" i="1"/>
  <c r="N16" i="1" s="1"/>
  <c r="L15" i="1"/>
  <c r="N15" i="1" s="1"/>
  <c r="L14" i="1"/>
  <c r="N14" i="1" s="1"/>
  <c r="L13" i="1"/>
  <c r="N13" i="1" s="1"/>
  <c r="L12" i="1"/>
  <c r="N12" i="1" s="1"/>
  <c r="L11" i="1"/>
  <c r="N11" i="1" s="1"/>
  <c r="L10" i="1"/>
  <c r="N10" i="1" s="1"/>
  <c r="L9" i="1"/>
  <c r="N9" i="1" s="1"/>
  <c r="L8" i="1"/>
  <c r="N8" i="1" s="1"/>
  <c r="L7" i="1"/>
  <c r="N7" i="1" s="1"/>
  <c r="L6" i="1"/>
  <c r="N6" i="1" s="1"/>
  <c r="L5" i="1"/>
  <c r="N5" i="1" s="1"/>
  <c r="E5" i="1"/>
  <c r="E6" i="1"/>
  <c r="E7" i="1"/>
  <c r="G7" i="1" s="1"/>
  <c r="E8" i="1"/>
  <c r="E9" i="1"/>
  <c r="E10" i="1"/>
  <c r="E11" i="1"/>
  <c r="G11" i="1" s="1"/>
  <c r="E12" i="1"/>
  <c r="E13" i="1"/>
  <c r="E14" i="1"/>
  <c r="E15" i="1"/>
  <c r="G15" i="1" s="1"/>
  <c r="E16" i="1"/>
  <c r="E17" i="1"/>
  <c r="E18" i="1"/>
  <c r="E19" i="1"/>
  <c r="G19" i="1" s="1"/>
  <c r="E20" i="1"/>
  <c r="E21" i="1"/>
  <c r="E22" i="1"/>
  <c r="E23" i="1"/>
  <c r="G23" i="1" s="1"/>
  <c r="E24" i="1"/>
  <c r="E25" i="1"/>
  <c r="E26" i="1"/>
  <c r="E27" i="1"/>
  <c r="G27" i="1" s="1"/>
  <c r="E28" i="1"/>
  <c r="E29" i="1"/>
  <c r="E30" i="1"/>
  <c r="E31" i="1"/>
  <c r="G31" i="1" s="1"/>
  <c r="E32" i="1"/>
  <c r="E33" i="1"/>
  <c r="AM34" i="5" l="1"/>
  <c r="AM37" i="5" s="1"/>
  <c r="AP34" i="5"/>
  <c r="AP37" i="5" s="1"/>
  <c r="AL34" i="5"/>
  <c r="AL37" i="5" s="1"/>
  <c r="AE34" i="5"/>
  <c r="AE37" i="5" s="1"/>
  <c r="AK34" i="5"/>
  <c r="AK37" i="5" s="1"/>
  <c r="AH34" i="5"/>
  <c r="AH37" i="5" s="1"/>
  <c r="AD34" i="5"/>
  <c r="AD37" i="5" s="1"/>
  <c r="S6" i="4"/>
  <c r="U6" i="4" s="1"/>
  <c r="N6" i="4"/>
  <c r="N11" i="4"/>
  <c r="S11" i="4"/>
  <c r="U11" i="4" s="1"/>
  <c r="S32" i="1"/>
  <c r="U32" i="1" s="1"/>
  <c r="S28" i="1"/>
  <c r="U28" i="1" s="1"/>
  <c r="S24" i="1"/>
  <c r="U24" i="1" s="1"/>
  <c r="S20" i="1"/>
  <c r="U20" i="1" s="1"/>
  <c r="S16" i="1"/>
  <c r="U16" i="1" s="1"/>
  <c r="S12" i="1"/>
  <c r="U12" i="1" s="1"/>
  <c r="S8" i="1"/>
  <c r="U8" i="1" s="1"/>
  <c r="S30" i="1"/>
  <c r="U30" i="1" s="1"/>
  <c r="S26" i="1"/>
  <c r="U26" i="1" s="1"/>
  <c r="S22" i="1"/>
  <c r="U22" i="1" s="1"/>
  <c r="S18" i="1"/>
  <c r="U18" i="1" s="1"/>
  <c r="S14" i="1"/>
  <c r="U14" i="1" s="1"/>
  <c r="S10" i="1"/>
  <c r="U10" i="1" s="1"/>
  <c r="S6" i="1"/>
  <c r="U6" i="1" s="1"/>
  <c r="G15" i="4"/>
  <c r="G13" i="4"/>
  <c r="P12" i="4"/>
  <c r="Q13" i="4"/>
  <c r="S29" i="1"/>
  <c r="U29" i="1" s="1"/>
  <c r="S21" i="1"/>
  <c r="U21" i="1" s="1"/>
  <c r="S13" i="1"/>
  <c r="U13" i="1" s="1"/>
  <c r="S5" i="1"/>
  <c r="U5" i="1" s="1"/>
  <c r="S33" i="1"/>
  <c r="U33" i="1" s="1"/>
  <c r="S25" i="1"/>
  <c r="U25" i="1" s="1"/>
  <c r="S17" i="1"/>
  <c r="U17" i="1" s="1"/>
  <c r="S9" i="1"/>
  <c r="U9" i="1" s="1"/>
  <c r="AD31" i="6"/>
  <c r="AD28" i="6"/>
  <c r="AD30" i="6"/>
  <c r="G32" i="1"/>
  <c r="G28" i="1"/>
  <c r="G24" i="1"/>
  <c r="G20" i="1"/>
  <c r="G16" i="1"/>
  <c r="G12" i="1"/>
  <c r="G8" i="1"/>
  <c r="G30" i="1"/>
  <c r="G26" i="1"/>
  <c r="G22" i="1"/>
  <c r="G18" i="1"/>
  <c r="G14" i="1"/>
  <c r="G10" i="1"/>
  <c r="G6" i="1"/>
  <c r="G33" i="1"/>
  <c r="G29" i="1"/>
  <c r="G25" i="1"/>
  <c r="G21" i="1"/>
  <c r="G17" i="1"/>
  <c r="G13" i="1"/>
  <c r="G9" i="1"/>
  <c r="G5" i="1"/>
  <c r="E17" i="4"/>
  <c r="G17" i="4" s="1"/>
  <c r="E16" i="4"/>
  <c r="S16" i="4" s="1"/>
  <c r="U16" i="4" s="1"/>
  <c r="E14" i="4"/>
  <c r="S14" i="4" s="1"/>
  <c r="U14" i="4" s="1"/>
  <c r="P16" i="4"/>
  <c r="S12" i="4"/>
  <c r="U12" i="4" s="1"/>
  <c r="G12" i="4"/>
  <c r="S13" i="4"/>
  <c r="U13" i="4" s="1"/>
  <c r="S15" i="4"/>
  <c r="U15" i="4" s="1"/>
  <c r="S31" i="1"/>
  <c r="U31" i="1" s="1"/>
  <c r="S27" i="1"/>
  <c r="U27" i="1" s="1"/>
  <c r="S23" i="1"/>
  <c r="U23" i="1" s="1"/>
  <c r="S15" i="1"/>
  <c r="U15" i="1" s="1"/>
  <c r="S11" i="1"/>
  <c r="U11" i="1" s="1"/>
  <c r="S7" i="1"/>
  <c r="U7" i="1" s="1"/>
  <c r="S19" i="1"/>
  <c r="U19" i="1" s="1"/>
  <c r="AD29" i="6" l="1"/>
  <c r="AD32" i="6" s="1"/>
  <c r="G16" i="4"/>
  <c r="S17" i="4"/>
  <c r="U17" i="4" s="1"/>
  <c r="G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<sst xmlns="http://schemas.openxmlformats.org/spreadsheetml/2006/main" count="601" uniqueCount="152">
  <si>
    <t>Average Customer Count</t>
  </si>
  <si>
    <t>LUG</t>
  </si>
  <si>
    <t>LEGD</t>
  </si>
  <si>
    <t>EGI</t>
  </si>
  <si>
    <t>Residential</t>
  </si>
  <si>
    <t xml:space="preserve">Commercial </t>
  </si>
  <si>
    <t>Industrial</t>
  </si>
  <si>
    <t>Total GS</t>
  </si>
  <si>
    <t>Contract (Ind)</t>
  </si>
  <si>
    <t>Total LUG</t>
  </si>
  <si>
    <t>Total LEGD</t>
  </si>
  <si>
    <t>Total EGI</t>
  </si>
  <si>
    <t>Deliveries (10^6 m3)</t>
  </si>
  <si>
    <t>Commercial</t>
  </si>
  <si>
    <t>=@EVDRE($Q$2,A4:B11,A14:N20)</t>
  </si>
  <si>
    <t>BPC Formula examples</t>
  </si>
  <si>
    <t>App</t>
  </si>
  <si>
    <t>REVENUE_COG</t>
  </si>
  <si>
    <t>RANGE</t>
  </si>
  <si>
    <t>VALUE</t>
  </si>
  <si>
    <t>Description:</t>
  </si>
  <si>
    <t xml:space="preserve"> =EVDES("Member"), retruns the description of a member rather than the BPC technical ID</t>
  </si>
  <si>
    <t>ACCOUNT</t>
  </si>
  <si>
    <t>DelVol_xMAV</t>
  </si>
  <si>
    <t>PageKeyRange</t>
  </si>
  <si>
    <t>Property:</t>
  </si>
  <si>
    <t xml:space="preserve"> =EVPRO("REVENUE_COG","Member","Property"), returns a specific property associated with a member based on the available list of properties</t>
  </si>
  <si>
    <t>CATEGORY</t>
  </si>
  <si>
    <t>Actual</t>
  </si>
  <si>
    <t>ColKeyRange</t>
  </si>
  <si>
    <t>Range:</t>
  </si>
  <si>
    <t xml:space="preserve"> =EVRNG("excel range"), used for formula building if necessary to grab ranges of data (mostly for PageKey, RowKey, Column Key)</t>
  </si>
  <si>
    <t>CUSTOMER</t>
  </si>
  <si>
    <t>Distribution_Cust</t>
  </si>
  <si>
    <t>RowKeyRange</t>
  </si>
  <si>
    <t>DATASRC</t>
  </si>
  <si>
    <t>All_Datasrc</t>
  </si>
  <si>
    <t>CellKeyRange</t>
  </si>
  <si>
    <t>BPC MemberSets Explained</t>
  </si>
  <si>
    <t>DSO</t>
  </si>
  <si>
    <t>All_DSO</t>
  </si>
  <si>
    <t>GetOnlyRange</t>
  </si>
  <si>
    <t>Self:</t>
  </si>
  <si>
    <t>(Self) Returns the member as is listed in the page key range on the far right in orange</t>
  </si>
  <si>
    <t>ENTITY</t>
  </si>
  <si>
    <t>UGL_10733</t>
  </si>
  <si>
    <t>FormatRange</t>
  </si>
  <si>
    <t>DEP:</t>
  </si>
  <si>
    <t>(Dependent) Returns all dependent members beneath the parent listed in the page key range on the far right in the orange</t>
  </si>
  <si>
    <t>INTCO</t>
  </si>
  <si>
    <t>All_InterCo</t>
  </si>
  <si>
    <t>OptionRange</t>
  </si>
  <si>
    <t>BAS:</t>
  </si>
  <si>
    <t>(Base Members) Returns all base/bottom members beneath the parent listed in the page key range on the far right in the orange)</t>
  </si>
  <si>
    <t>MEASURES</t>
  </si>
  <si>
    <t>Periodic</t>
  </si>
  <si>
    <t>SortRange</t>
  </si>
  <si>
    <t>PATHS</t>
  </si>
  <si>
    <t>All_Paths</t>
  </si>
  <si>
    <t>PROJECTST</t>
  </si>
  <si>
    <t>All_ProjectST</t>
  </si>
  <si>
    <t>PARAMETER</t>
  </si>
  <si>
    <t>EXPANSION 1</t>
  </si>
  <si>
    <t>EXPANSION 2</t>
  </si>
  <si>
    <t>EXPANSION 3</t>
  </si>
  <si>
    <t>EXPANSION 4</t>
  </si>
  <si>
    <t>EXPANSION 5</t>
  </si>
  <si>
    <t>EXPANSION 6</t>
  </si>
  <si>
    <t>EXPANSION 7</t>
  </si>
  <si>
    <t>EXPANSION 8</t>
  </si>
  <si>
    <t>EXPANSION 9</t>
  </si>
  <si>
    <t>EXPANSION 10</t>
  </si>
  <si>
    <t>EXPANSION 11</t>
  </si>
  <si>
    <t>EXPANSION 12</t>
  </si>
  <si>
    <t>EXPANSION 13</t>
  </si>
  <si>
    <t>RPTCURRENCY</t>
  </si>
  <si>
    <t>LC</t>
  </si>
  <si>
    <t>ExpandIn</t>
  </si>
  <si>
    <t>COL</t>
  </si>
  <si>
    <t>ROW</t>
  </si>
  <si>
    <t>SERVICE</t>
  </si>
  <si>
    <t>All_Service</t>
  </si>
  <si>
    <t>Dimension</t>
  </si>
  <si>
    <t>TIME</t>
  </si>
  <si>
    <t>Account</t>
  </si>
  <si>
    <t>2021.TOTAL</t>
  </si>
  <si>
    <t>MemberSet</t>
  </si>
  <si>
    <t>SELF</t>
  </si>
  <si>
    <t>DEP(All.time)</t>
  </si>
  <si>
    <t>NUMCUST</t>
  </si>
  <si>
    <t>BeforeRange</t>
  </si>
  <si>
    <t>AfterRange</t>
  </si>
  <si>
    <t>2010.TOTAL</t>
  </si>
  <si>
    <t>2011.TOTAL</t>
  </si>
  <si>
    <t>2012.TOTAL</t>
  </si>
  <si>
    <t>2013.TOTAL</t>
  </si>
  <si>
    <t>2014.TOTAL</t>
  </si>
  <si>
    <t>2015.TOTAL</t>
  </si>
  <si>
    <t>2016.TOTAL</t>
  </si>
  <si>
    <t>2017.TOTAL</t>
  </si>
  <si>
    <t>2018.TOTAL</t>
  </si>
  <si>
    <t>2019.TOTAL</t>
  </si>
  <si>
    <t>2020.TOTAL</t>
  </si>
  <si>
    <t>2022.TOTAL</t>
  </si>
  <si>
    <t>2023.TOTAL</t>
  </si>
  <si>
    <t>Suppress</t>
  </si>
  <si>
    <t>y</t>
  </si>
  <si>
    <t>Insert</t>
  </si>
  <si>
    <t>Drivers</t>
  </si>
  <si>
    <t>Customers</t>
  </si>
  <si>
    <t>Service</t>
  </si>
  <si>
    <t>NumCust</t>
  </si>
  <si>
    <t>CM</t>
  </si>
  <si>
    <t>Option</t>
  </si>
  <si>
    <t>Value</t>
  </si>
  <si>
    <t>RS</t>
  </si>
  <si>
    <t>AutoFitCol</t>
  </si>
  <si>
    <t>Y</t>
  </si>
  <si>
    <t>TB</t>
  </si>
  <si>
    <t>Bottom</t>
  </si>
  <si>
    <t>Contract_Cust</t>
  </si>
  <si>
    <t>DumpDataCache</t>
  </si>
  <si>
    <t>DEP(GenServ_Cust)</t>
  </si>
  <si>
    <t>ExpandOnly</t>
  </si>
  <si>
    <t>GroupExpansion</t>
  </si>
  <si>
    <t>Number of Customers</t>
  </si>
  <si>
    <t>HideColKeys</t>
  </si>
  <si>
    <t>*</t>
  </si>
  <si>
    <t>HideRowKeys</t>
  </si>
  <si>
    <t>Industrial (incl CIA)</t>
  </si>
  <si>
    <t>NoRefresh</t>
  </si>
  <si>
    <t>Contract</t>
  </si>
  <si>
    <t>NoSend</t>
  </si>
  <si>
    <t>PctInput</t>
  </si>
  <si>
    <t>QueryEngine</t>
  </si>
  <si>
    <t>QueryType</t>
  </si>
  <si>
    <t>QueryViewName</t>
  </si>
  <si>
    <t>ShowComments</t>
  </si>
  <si>
    <t>ShowNullAsZero</t>
  </si>
  <si>
    <t>SortCol</t>
  </si>
  <si>
    <t>SqlOnly</t>
  </si>
  <si>
    <t>SumParent</t>
  </si>
  <si>
    <t>SuppressDataCol</t>
  </si>
  <si>
    <t>SuppressDataRow</t>
  </si>
  <si>
    <t>SuppressNoData</t>
  </si>
  <si>
    <t>Top</t>
  </si>
  <si>
    <t>all.time</t>
  </si>
  <si>
    <t>DEP</t>
  </si>
  <si>
    <t>DelVol_xMAV,NUMCUST</t>
  </si>
  <si>
    <t>Delivery Volume (Actual)</t>
  </si>
  <si>
    <t>Number of Customers - EGD</t>
  </si>
  <si>
    <r>
      <t>Volumes (10</t>
    </r>
    <r>
      <rPr>
        <b/>
        <u/>
        <vertAlign val="superscript"/>
        <sz val="10"/>
        <rFont val="Arial"/>
        <family val="2"/>
      </rPr>
      <t>6</t>
    </r>
    <r>
      <rPr>
        <b/>
        <u/>
        <sz val="10"/>
        <rFont val="Arial"/>
        <family val="2"/>
      </rPr>
      <t>m</t>
    </r>
    <r>
      <rPr>
        <b/>
        <u/>
        <vertAlign val="superscript"/>
        <sz val="10"/>
        <rFont val="Arial"/>
        <family val="2"/>
      </rPr>
      <t>3</t>
    </r>
    <r>
      <rPr>
        <b/>
        <u/>
        <sz val="10"/>
        <rFont val="Arial"/>
        <family val="2"/>
      </rPr>
      <t>) - EGD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</si>
</sst>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"/>
    <numFmt numFmtId="166" formatCode="_(* #,##0.0_);_(* \(#,##0.0\);_(* &quot;-&quot;??_);_(@_)"/>
  </numFmts>
  <fonts count="1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u/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u/>
      <vertAlign val="superscript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3" fillId="0" borderId="0"/>
    <xf numFmtId="0" fontId="2" fillId="0" borderId="0"/>
  </cellStyleXfs>
  <cellXfs count="43">
    <xf numFmtId="0" fontId="0" fillId="0" borderId="0" xfId="0"/>
    <xf numFmtId="0" fontId="0" fillId="2" borderId="0" xfId="0" applyFill="1"/>
    <xf numFmtId="38" fontId="0" fillId="0" borderId="0" xfId="0" applyNumberFormat="1"/>
    <xf numFmtId="0" fontId="0" fillId="3" borderId="0" xfId="0" applyFill="1"/>
    <xf numFmtId="0" fontId="6" fillId="0" borderId="0" xfId="0" applyFont="1"/>
    <xf numFmtId="0" fontId="3" fillId="5" borderId="0" xfId="2" applyFill="1"/>
    <xf numFmtId="0" fontId="5" fillId="5" borderId="0" xfId="2" applyFont="1" applyFill="1" applyAlignment="1">
      <alignment horizontal="left" indent="1"/>
    </xf>
    <xf numFmtId="0" fontId="5" fillId="5" borderId="0" xfId="2" applyFont="1" applyFill="1"/>
    <xf numFmtId="0" fontId="3" fillId="4" borderId="0" xfId="2" applyFill="1"/>
    <xf numFmtId="0" fontId="5" fillId="4" borderId="2" xfId="2" applyFont="1" applyFill="1" applyBorder="1"/>
    <xf numFmtId="0" fontId="5" fillId="4" borderId="3" xfId="2" applyFont="1" applyFill="1" applyBorder="1"/>
    <xf numFmtId="0" fontId="3" fillId="5" borderId="0" xfId="2" applyFill="1" applyAlignment="1">
      <alignment horizontal="left" indent="1"/>
    </xf>
    <xf numFmtId="0" fontId="3" fillId="5" borderId="0" xfId="2" quotePrefix="1" applyFill="1"/>
    <xf numFmtId="0" fontId="3" fillId="6" borderId="0" xfId="2" applyFill="1"/>
    <xf numFmtId="0" fontId="5" fillId="7" borderId="1" xfId="2" applyFont="1" applyFill="1" applyBorder="1"/>
    <xf numFmtId="0" fontId="3" fillId="5" borderId="1" xfId="2" applyFill="1" applyBorder="1"/>
    <xf numFmtId="0" fontId="5" fillId="4" borderId="4" xfId="2" applyFont="1" applyFill="1" applyBorder="1"/>
    <xf numFmtId="49" fontId="3" fillId="4" borderId="0" xfId="2" applyNumberFormat="1" applyFill="1"/>
    <xf numFmtId="40" fontId="3" fillId="6" borderId="0" xfId="2" applyNumberFormat="1" applyFill="1"/>
    <xf numFmtId="164" fontId="5" fillId="5" borderId="0" xfId="2" applyNumberFormat="1" applyFont="1" applyFill="1"/>
    <xf numFmtId="0" fontId="5" fillId="5" borderId="0" xfId="2" applyFont="1" applyFill="1" applyAlignment="1">
      <alignment horizontal="center"/>
    </xf>
    <xf numFmtId="164" fontId="0" fillId="0" borderId="0" xfId="1" applyNumberFormat="1" applyFont="1"/>
    <xf numFmtId="164" fontId="6" fillId="0" borderId="0" xfId="1" applyNumberFormat="1" applyFont="1" applyBorder="1"/>
    <xf numFmtId="164" fontId="0" fillId="0" borderId="0" xfId="1" applyNumberFormat="1" applyFont="1" applyBorder="1"/>
    <xf numFmtId="164" fontId="6" fillId="0" borderId="0" xfId="1" applyNumberFormat="1" applyFont="1"/>
    <xf numFmtId="0" fontId="2" fillId="0" borderId="0" xfId="3"/>
    <xf numFmtId="165" fontId="2" fillId="0" borderId="5" xfId="3" applyNumberFormat="1" applyBorder="1"/>
    <xf numFmtId="165" fontId="2" fillId="0" borderId="0" xfId="3" applyNumberFormat="1"/>
    <xf numFmtId="165" fontId="2" fillId="0" borderId="6" xfId="3" applyNumberFormat="1" applyBorder="1"/>
    <xf numFmtId="0" fontId="2" fillId="0" borderId="6" xfId="3" applyBorder="1"/>
    <xf numFmtId="0" fontId="7" fillId="0" borderId="0" xfId="3" applyFont="1"/>
    <xf numFmtId="0" fontId="8" fillId="0" borderId="0" xfId="3" applyFont="1" applyAlignment="1">
      <alignment horizontal="left"/>
    </xf>
    <xf numFmtId="3" fontId="2" fillId="0" borderId="5" xfId="3" applyNumberFormat="1" applyBorder="1"/>
    <xf numFmtId="37" fontId="2" fillId="0" borderId="0" xfId="3" applyNumberFormat="1"/>
    <xf numFmtId="49" fontId="3" fillId="5" borderId="0" xfId="2" applyNumberFormat="1" applyFill="1"/>
    <xf numFmtId="0" fontId="1" fillId="5" borderId="0" xfId="2" applyFont="1" applyFill="1"/>
    <xf numFmtId="0" fontId="1" fillId="6" borderId="0" xfId="2" applyFont="1" applyFill="1"/>
    <xf numFmtId="0" fontId="1" fillId="5" borderId="1" xfId="2" applyFont="1" applyFill="1" applyBorder="1"/>
    <xf numFmtId="164" fontId="0" fillId="0" borderId="0" xfId="0" applyNumberFormat="1"/>
    <xf numFmtId="0" fontId="5" fillId="4" borderId="1" xfId="2" quotePrefix="1" applyFont="1" applyFill="1" applyBorder="1"/>
    <xf numFmtId="164" fontId="1" fillId="5" borderId="0" xfId="1" applyNumberFormat="1" applyFont="1" applyFill="1"/>
    <xf numFmtId="166" fontId="1" fillId="0" borderId="0" xfId="1" applyNumberFormat="1" applyFont="1"/>
    <xf numFmtId="0" fontId="6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2" xr:uid="{7CDBDD80-F3FE-4892-B533-AE202F691435}"/>
    <cellStyle name="Normal 3" xfId="3" xr:uid="{7BF6F48A-593A-4A74-9BCC-530F7C5B79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5121" name="FPMExcelClientSheetOptionstb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26</xdr:col>
          <xdr:colOff>198120</xdr:colOff>
          <xdr:row>0</xdr:row>
          <xdr:rowOff>0</xdr:rowOff>
        </xdr:to>
        <xdr:sp macro="" textlink="">
          <xdr:nvSpPr>
            <xdr:cNvPr id="4097" name="FPMExcelClientSheetOptionstb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customProperty" Target="../customProperty6.bin"/><Relationship Id="rId7" Type="http://schemas.openxmlformats.org/officeDocument/2006/relationships/control" Target="../activeX/activeX1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9.bin"/><Relationship Id="rId7" Type="http://schemas.openxmlformats.org/officeDocument/2006/relationships/image" Target="../media/image2.emf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93F4D-AC99-48F4-ABBB-2F69D8F03420}">
  <sheetPr codeName="Sheet3">
    <tabColor rgb="FFFFFF00"/>
  </sheetPr>
  <dimension ref="A1:X36"/>
  <sheetViews>
    <sheetView workbookViewId="0">
      <pane xSplit="1" ySplit="4" topLeftCell="G5" activePane="bottomRight" state="frozen"/>
      <selection pane="topRight" activeCell="U5" sqref="U5"/>
      <selection pane="bottomLeft" activeCell="U5" sqref="U5"/>
      <selection pane="bottomRight" activeCell="G40" sqref="G40"/>
    </sheetView>
  </sheetViews>
  <sheetFormatPr defaultRowHeight="13.8" outlineLevelCol="1" x14ac:dyDescent="0.25"/>
  <cols>
    <col min="1" max="1" width="4.8984375" bestFit="1" customWidth="1"/>
    <col min="2" max="6" width="10.59765625" hidden="1" customWidth="1" outlineLevel="1"/>
    <col min="7" max="7" width="10.59765625" customWidth="1" collapsed="1"/>
    <col min="8" max="8" width="3.59765625" customWidth="1"/>
    <col min="9" max="13" width="10.59765625" hidden="1" customWidth="1" outlineLevel="1"/>
    <col min="14" max="14" width="10.59765625" customWidth="1" collapsed="1"/>
    <col min="15" max="15" width="3.59765625" customWidth="1"/>
    <col min="16" max="20" width="10.59765625" hidden="1" customWidth="1" outlineLevel="1"/>
    <col min="21" max="21" width="10.59765625" customWidth="1" collapsed="1"/>
    <col min="23" max="23" width="9.5" bestFit="1" customWidth="1"/>
  </cols>
  <sheetData>
    <row r="1" spans="1:24" x14ac:dyDescent="0.2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</row>
    <row r="3" spans="1:24" x14ac:dyDescent="0.25">
      <c r="B3" s="42" t="s">
        <v>1</v>
      </c>
      <c r="C3" s="42"/>
      <c r="D3" s="42"/>
      <c r="E3" s="42"/>
      <c r="F3" s="42"/>
      <c r="G3" s="42"/>
      <c r="H3" s="4"/>
      <c r="I3" s="42" t="s">
        <v>2</v>
      </c>
      <c r="J3" s="42"/>
      <c r="K3" s="42"/>
      <c r="L3" s="42"/>
      <c r="M3" s="42"/>
      <c r="N3" s="42"/>
      <c r="O3" s="4"/>
      <c r="P3" s="42" t="s">
        <v>3</v>
      </c>
      <c r="Q3" s="42"/>
      <c r="R3" s="42"/>
      <c r="S3" s="42"/>
      <c r="T3" s="42"/>
      <c r="U3" s="42"/>
    </row>
    <row r="4" spans="1:24" x14ac:dyDescent="0.25">
      <c r="A4" s="1"/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/>
      <c r="I4" s="3" t="s">
        <v>4</v>
      </c>
      <c r="J4" s="3" t="s">
        <v>5</v>
      </c>
      <c r="K4" s="3" t="s">
        <v>6</v>
      </c>
      <c r="L4" s="3" t="s">
        <v>7</v>
      </c>
      <c r="M4" s="3" t="s">
        <v>8</v>
      </c>
      <c r="N4" s="3" t="s">
        <v>10</v>
      </c>
      <c r="O4" s="3"/>
      <c r="P4" s="3" t="s">
        <v>4</v>
      </c>
      <c r="Q4" s="3" t="s">
        <v>5</v>
      </c>
      <c r="R4" s="3" t="s">
        <v>6</v>
      </c>
      <c r="S4" s="3" t="s">
        <v>7</v>
      </c>
      <c r="T4" s="3" t="s">
        <v>8</v>
      </c>
      <c r="U4" s="3" t="s">
        <v>11</v>
      </c>
    </row>
    <row r="5" spans="1:24" x14ac:dyDescent="0.25">
      <c r="A5" s="1">
        <v>1992</v>
      </c>
      <c r="B5" s="23">
        <v>739028.99999999988</v>
      </c>
      <c r="C5" s="23">
        <v>81601.833333333328</v>
      </c>
      <c r="D5" s="23">
        <v>6041.4166666666661</v>
      </c>
      <c r="E5" s="23">
        <f t="shared" ref="E5:E36" si="0">SUM(B5:D5)</f>
        <v>826672.24999999988</v>
      </c>
      <c r="F5" s="23"/>
      <c r="G5" s="23">
        <f t="shared" ref="G5:G36" si="1">E5+F5</f>
        <v>826672.24999999988</v>
      </c>
      <c r="H5" s="23"/>
      <c r="I5" s="23">
        <v>986546</v>
      </c>
      <c r="J5" s="23">
        <v>118011</v>
      </c>
      <c r="K5" s="23">
        <v>0</v>
      </c>
      <c r="L5" s="23">
        <f t="shared" ref="L5:L36" si="2">SUM(I5:K5)</f>
        <v>1104557</v>
      </c>
      <c r="M5" s="23">
        <v>2595</v>
      </c>
      <c r="N5" s="23">
        <f t="shared" ref="N5:N36" si="3">L5+M5</f>
        <v>1107152</v>
      </c>
      <c r="O5" s="23"/>
      <c r="P5" s="23">
        <f t="shared" ref="P5:P33" si="4">B5+I5</f>
        <v>1725575</v>
      </c>
      <c r="Q5" s="23">
        <f t="shared" ref="Q5:Q33" si="5">C5+J5</f>
        <v>199612.83333333331</v>
      </c>
      <c r="R5" s="23">
        <f t="shared" ref="R5:T33" si="6">D5+K5</f>
        <v>6041.4166666666661</v>
      </c>
      <c r="S5" s="23">
        <f t="shared" ref="S5:S33" si="7">E5+L5</f>
        <v>1931229.25</v>
      </c>
      <c r="T5" s="21">
        <f t="shared" si="6"/>
        <v>2595</v>
      </c>
      <c r="U5" s="23">
        <f t="shared" ref="U5:U33" si="8">S5+T5</f>
        <v>1933824.25</v>
      </c>
      <c r="W5" s="2"/>
      <c r="X5" s="2"/>
    </row>
    <row r="6" spans="1:24" x14ac:dyDescent="0.25">
      <c r="A6" s="1">
        <v>1993</v>
      </c>
      <c r="B6" s="23">
        <v>773926.66666666663</v>
      </c>
      <c r="C6" s="23">
        <v>83836.5</v>
      </c>
      <c r="D6" s="23">
        <v>5990.7499999999991</v>
      </c>
      <c r="E6" s="23">
        <f t="shared" si="0"/>
        <v>863753.91666666663</v>
      </c>
      <c r="F6" s="23"/>
      <c r="G6" s="23">
        <f t="shared" si="1"/>
        <v>863753.91666666663</v>
      </c>
      <c r="H6" s="23"/>
      <c r="I6" s="23">
        <v>1014689</v>
      </c>
      <c r="J6" s="23">
        <v>118274</v>
      </c>
      <c r="K6" s="23">
        <v>0</v>
      </c>
      <c r="L6" s="23">
        <f t="shared" si="2"/>
        <v>1132963</v>
      </c>
      <c r="M6" s="23">
        <v>2718</v>
      </c>
      <c r="N6" s="23">
        <f t="shared" si="3"/>
        <v>1135681</v>
      </c>
      <c r="O6" s="23"/>
      <c r="P6" s="23">
        <f t="shared" si="4"/>
        <v>1788615.6666666665</v>
      </c>
      <c r="Q6" s="23">
        <f t="shared" si="5"/>
        <v>202110.5</v>
      </c>
      <c r="R6" s="23">
        <f t="shared" si="6"/>
        <v>5990.7499999999991</v>
      </c>
      <c r="S6" s="23">
        <f t="shared" si="7"/>
        <v>1996716.9166666665</v>
      </c>
      <c r="T6" s="21">
        <f t="shared" si="6"/>
        <v>2718</v>
      </c>
      <c r="U6" s="23">
        <f t="shared" si="8"/>
        <v>1999434.9166666665</v>
      </c>
      <c r="W6" s="2"/>
      <c r="X6" s="2"/>
    </row>
    <row r="7" spans="1:24" x14ac:dyDescent="0.25">
      <c r="A7" s="1">
        <v>1994</v>
      </c>
      <c r="B7" s="23">
        <v>811393.66666666674</v>
      </c>
      <c r="C7" s="23">
        <v>86184.916666666672</v>
      </c>
      <c r="D7" s="23">
        <v>6115.833333333333</v>
      </c>
      <c r="E7" s="23">
        <f t="shared" si="0"/>
        <v>903694.41666666674</v>
      </c>
      <c r="F7" s="23"/>
      <c r="G7" s="23">
        <f t="shared" si="1"/>
        <v>903694.41666666674</v>
      </c>
      <c r="H7" s="23"/>
      <c r="I7" s="23">
        <v>1053951</v>
      </c>
      <c r="J7" s="23">
        <v>121072</v>
      </c>
      <c r="K7" s="23">
        <v>0</v>
      </c>
      <c r="L7" s="23">
        <f t="shared" si="2"/>
        <v>1175023</v>
      </c>
      <c r="M7" s="23">
        <v>2710</v>
      </c>
      <c r="N7" s="23">
        <f t="shared" si="3"/>
        <v>1177733</v>
      </c>
      <c r="O7" s="23"/>
      <c r="P7" s="23">
        <f t="shared" si="4"/>
        <v>1865344.6666666667</v>
      </c>
      <c r="Q7" s="23">
        <f t="shared" si="5"/>
        <v>207256.91666666669</v>
      </c>
      <c r="R7" s="23">
        <f t="shared" si="6"/>
        <v>6115.833333333333</v>
      </c>
      <c r="S7" s="23">
        <f t="shared" si="7"/>
        <v>2078717.4166666667</v>
      </c>
      <c r="T7" s="21">
        <f t="shared" si="6"/>
        <v>2710</v>
      </c>
      <c r="U7" s="23">
        <f t="shared" si="8"/>
        <v>2081427.4166666667</v>
      </c>
      <c r="W7" s="2"/>
      <c r="X7" s="2"/>
    </row>
    <row r="8" spans="1:24" x14ac:dyDescent="0.25">
      <c r="A8" s="1">
        <v>1995</v>
      </c>
      <c r="B8" s="23">
        <v>847633.25</v>
      </c>
      <c r="C8" s="23">
        <v>89043</v>
      </c>
      <c r="D8" s="23">
        <v>5721.5000000000009</v>
      </c>
      <c r="E8" s="23">
        <f t="shared" si="0"/>
        <v>942397.75</v>
      </c>
      <c r="F8" s="23"/>
      <c r="G8" s="23">
        <f t="shared" si="1"/>
        <v>942397.75</v>
      </c>
      <c r="H8" s="23"/>
      <c r="I8" s="23">
        <v>1095807</v>
      </c>
      <c r="J8" s="23">
        <v>123760</v>
      </c>
      <c r="K8" s="23">
        <v>0</v>
      </c>
      <c r="L8" s="23">
        <f t="shared" si="2"/>
        <v>1219567</v>
      </c>
      <c r="M8" s="23">
        <v>2726</v>
      </c>
      <c r="N8" s="23">
        <f t="shared" si="3"/>
        <v>1222293</v>
      </c>
      <c r="O8" s="23"/>
      <c r="P8" s="23">
        <f t="shared" si="4"/>
        <v>1943440.25</v>
      </c>
      <c r="Q8" s="23">
        <f t="shared" si="5"/>
        <v>212803</v>
      </c>
      <c r="R8" s="23">
        <f t="shared" si="6"/>
        <v>5721.5000000000009</v>
      </c>
      <c r="S8" s="23">
        <f t="shared" si="7"/>
        <v>2161964.75</v>
      </c>
      <c r="T8" s="21">
        <f t="shared" si="6"/>
        <v>2726</v>
      </c>
      <c r="U8" s="23">
        <f t="shared" si="8"/>
        <v>2164690.75</v>
      </c>
      <c r="W8" s="2"/>
      <c r="X8" s="2"/>
    </row>
    <row r="9" spans="1:24" x14ac:dyDescent="0.25">
      <c r="A9" s="1">
        <v>1996</v>
      </c>
      <c r="B9" s="23">
        <v>877927.66666666674</v>
      </c>
      <c r="C9" s="23">
        <v>91903.583333333328</v>
      </c>
      <c r="D9" s="23">
        <v>5248.166666666667</v>
      </c>
      <c r="E9" s="23">
        <f t="shared" si="0"/>
        <v>975079.41666666674</v>
      </c>
      <c r="F9" s="23"/>
      <c r="G9" s="23">
        <f t="shared" si="1"/>
        <v>975079.41666666674</v>
      </c>
      <c r="H9" s="23"/>
      <c r="I9" s="23">
        <v>1133986</v>
      </c>
      <c r="J9" s="23">
        <v>126568</v>
      </c>
      <c r="K9" s="23">
        <v>0</v>
      </c>
      <c r="L9" s="23">
        <f t="shared" si="2"/>
        <v>1260554</v>
      </c>
      <c r="M9" s="23">
        <v>2736</v>
      </c>
      <c r="N9" s="23">
        <f t="shared" si="3"/>
        <v>1263290</v>
      </c>
      <c r="O9" s="23"/>
      <c r="P9" s="23">
        <f t="shared" si="4"/>
        <v>2011913.6666666667</v>
      </c>
      <c r="Q9" s="23">
        <f t="shared" si="5"/>
        <v>218471.58333333331</v>
      </c>
      <c r="R9" s="23">
        <f t="shared" si="6"/>
        <v>5248.166666666667</v>
      </c>
      <c r="S9" s="23">
        <f t="shared" si="7"/>
        <v>2235633.416666667</v>
      </c>
      <c r="T9" s="21">
        <f t="shared" si="6"/>
        <v>2736</v>
      </c>
      <c r="U9" s="23">
        <f t="shared" si="8"/>
        <v>2238369.416666667</v>
      </c>
      <c r="W9" s="2"/>
      <c r="X9" s="2"/>
    </row>
    <row r="10" spans="1:24" x14ac:dyDescent="0.25">
      <c r="A10" s="1">
        <v>1997</v>
      </c>
      <c r="B10" s="21">
        <v>916979.91666666674</v>
      </c>
      <c r="C10" s="21">
        <v>95072.25</v>
      </c>
      <c r="D10" s="21">
        <v>5316.4166666666661</v>
      </c>
      <c r="E10" s="23">
        <f t="shared" si="0"/>
        <v>1017368.5833333334</v>
      </c>
      <c r="F10" s="23"/>
      <c r="G10" s="23">
        <f t="shared" si="1"/>
        <v>1017368.5833333334</v>
      </c>
      <c r="H10" s="23"/>
      <c r="I10" s="23">
        <v>1180274</v>
      </c>
      <c r="J10" s="23">
        <v>129379</v>
      </c>
      <c r="K10" s="23">
        <v>0</v>
      </c>
      <c r="L10" s="23">
        <f t="shared" si="2"/>
        <v>1309653</v>
      </c>
      <c r="M10" s="23">
        <v>2781</v>
      </c>
      <c r="N10" s="23">
        <f t="shared" si="3"/>
        <v>1312434</v>
      </c>
      <c r="O10" s="23"/>
      <c r="P10" s="23">
        <f t="shared" si="4"/>
        <v>2097253.916666667</v>
      </c>
      <c r="Q10" s="23">
        <f t="shared" si="5"/>
        <v>224451.25</v>
      </c>
      <c r="R10" s="21">
        <f t="shared" si="6"/>
        <v>5316.4166666666661</v>
      </c>
      <c r="S10" s="21">
        <f t="shared" si="7"/>
        <v>2327021.5833333335</v>
      </c>
      <c r="T10" s="21">
        <f t="shared" si="6"/>
        <v>2781</v>
      </c>
      <c r="U10" s="23">
        <f t="shared" si="8"/>
        <v>2329802.5833333335</v>
      </c>
      <c r="W10" s="2"/>
      <c r="X10" s="2"/>
    </row>
    <row r="11" spans="1:24" x14ac:dyDescent="0.25">
      <c r="A11" s="1">
        <v>1998</v>
      </c>
      <c r="B11" s="21">
        <v>950036.49999999977</v>
      </c>
      <c r="C11" s="21">
        <v>97703.5</v>
      </c>
      <c r="D11" s="21">
        <v>5358.0000000000009</v>
      </c>
      <c r="E11" s="23">
        <f t="shared" si="0"/>
        <v>1053097.9999999998</v>
      </c>
      <c r="F11" s="23"/>
      <c r="G11" s="23">
        <f t="shared" si="1"/>
        <v>1053097.9999999998</v>
      </c>
      <c r="H11" s="23"/>
      <c r="I11" s="23">
        <v>1229901</v>
      </c>
      <c r="J11" s="23">
        <v>131672</v>
      </c>
      <c r="K11" s="23">
        <v>0</v>
      </c>
      <c r="L11" s="23">
        <f t="shared" si="2"/>
        <v>1361573</v>
      </c>
      <c r="M11" s="23">
        <v>2777</v>
      </c>
      <c r="N11" s="23">
        <f t="shared" si="3"/>
        <v>1364350</v>
      </c>
      <c r="O11" s="23"/>
      <c r="P11" s="23">
        <f t="shared" si="4"/>
        <v>2179937.5</v>
      </c>
      <c r="Q11" s="23">
        <f t="shared" si="5"/>
        <v>229375.5</v>
      </c>
      <c r="R11" s="21">
        <f t="shared" si="6"/>
        <v>5358.0000000000009</v>
      </c>
      <c r="S11" s="21">
        <f t="shared" si="7"/>
        <v>2414671</v>
      </c>
      <c r="T11" s="21">
        <f t="shared" si="6"/>
        <v>2777</v>
      </c>
      <c r="U11" s="23">
        <f t="shared" si="8"/>
        <v>2417448</v>
      </c>
      <c r="W11" s="2"/>
      <c r="X11" s="2"/>
    </row>
    <row r="12" spans="1:24" x14ac:dyDescent="0.25">
      <c r="A12" s="1">
        <v>1999</v>
      </c>
      <c r="B12" s="21">
        <v>978028.49999999977</v>
      </c>
      <c r="C12" s="21">
        <v>101175.5</v>
      </c>
      <c r="D12" s="21">
        <v>5504.0833333333339</v>
      </c>
      <c r="E12" s="23">
        <f t="shared" si="0"/>
        <v>1084708.083333333</v>
      </c>
      <c r="F12" s="23">
        <v>571</v>
      </c>
      <c r="G12" s="23">
        <f t="shared" si="1"/>
        <v>1085279.083333333</v>
      </c>
      <c r="H12" s="23"/>
      <c r="I12" s="23">
        <v>1277985</v>
      </c>
      <c r="J12" s="23">
        <v>134086</v>
      </c>
      <c r="K12" s="23">
        <v>0</v>
      </c>
      <c r="L12" s="23">
        <f t="shared" si="2"/>
        <v>1412071</v>
      </c>
      <c r="M12" s="23">
        <v>2717</v>
      </c>
      <c r="N12" s="23">
        <f t="shared" si="3"/>
        <v>1414788</v>
      </c>
      <c r="O12" s="23"/>
      <c r="P12" s="23">
        <f t="shared" si="4"/>
        <v>2256013.5</v>
      </c>
      <c r="Q12" s="23">
        <f t="shared" si="5"/>
        <v>235261.5</v>
      </c>
      <c r="R12" s="21">
        <f t="shared" si="6"/>
        <v>5504.0833333333339</v>
      </c>
      <c r="S12" s="21">
        <f t="shared" si="7"/>
        <v>2496779.083333333</v>
      </c>
      <c r="T12" s="21">
        <f t="shared" si="6"/>
        <v>3288</v>
      </c>
      <c r="U12" s="23">
        <f t="shared" si="8"/>
        <v>2500067.083333333</v>
      </c>
      <c r="W12" s="2"/>
      <c r="X12" s="2"/>
    </row>
    <row r="13" spans="1:24" x14ac:dyDescent="0.25">
      <c r="A13" s="1">
        <v>2000</v>
      </c>
      <c r="B13" s="21">
        <v>1002708.3333333333</v>
      </c>
      <c r="C13" s="21">
        <v>101706.83333333334</v>
      </c>
      <c r="D13" s="21">
        <v>5497.083333333333</v>
      </c>
      <c r="E13" s="23">
        <f t="shared" si="0"/>
        <v>1109912.2499999998</v>
      </c>
      <c r="F13" s="23">
        <v>586</v>
      </c>
      <c r="G13" s="23">
        <f t="shared" si="1"/>
        <v>1110498.2499999998</v>
      </c>
      <c r="H13" s="23"/>
      <c r="I13" s="23">
        <v>1325938</v>
      </c>
      <c r="J13" s="23">
        <v>136063</v>
      </c>
      <c r="K13" s="23">
        <v>0</v>
      </c>
      <c r="L13" s="23">
        <f t="shared" si="2"/>
        <v>1462001</v>
      </c>
      <c r="M13" s="23">
        <v>2737</v>
      </c>
      <c r="N13" s="23">
        <f t="shared" si="3"/>
        <v>1464738</v>
      </c>
      <c r="O13" s="23"/>
      <c r="P13" s="23">
        <f t="shared" si="4"/>
        <v>2328646.333333333</v>
      </c>
      <c r="Q13" s="23">
        <f t="shared" si="5"/>
        <v>237769.83333333334</v>
      </c>
      <c r="R13" s="21">
        <f t="shared" si="6"/>
        <v>5497.083333333333</v>
      </c>
      <c r="S13" s="21">
        <f t="shared" si="7"/>
        <v>2571913.25</v>
      </c>
      <c r="T13" s="21">
        <f t="shared" si="6"/>
        <v>3323</v>
      </c>
      <c r="U13" s="23">
        <f t="shared" si="8"/>
        <v>2575236.25</v>
      </c>
      <c r="W13" s="2"/>
      <c r="X13" s="2"/>
    </row>
    <row r="14" spans="1:24" x14ac:dyDescent="0.25">
      <c r="A14" s="1">
        <v>2001</v>
      </c>
      <c r="B14" s="21">
        <v>1026490.1666666667</v>
      </c>
      <c r="C14" s="21">
        <v>103383.75</v>
      </c>
      <c r="D14" s="21">
        <v>5549.25</v>
      </c>
      <c r="E14" s="23">
        <f t="shared" si="0"/>
        <v>1135423.1666666667</v>
      </c>
      <c r="F14" s="23">
        <v>600</v>
      </c>
      <c r="G14" s="23">
        <f t="shared" si="1"/>
        <v>1136023.1666666667</v>
      </c>
      <c r="H14" s="23"/>
      <c r="I14" s="23">
        <v>1377459</v>
      </c>
      <c r="J14" s="23">
        <v>138823</v>
      </c>
      <c r="K14" s="23">
        <v>0</v>
      </c>
      <c r="L14" s="23">
        <f t="shared" si="2"/>
        <v>1516282</v>
      </c>
      <c r="M14" s="23">
        <v>2757</v>
      </c>
      <c r="N14" s="23">
        <f t="shared" si="3"/>
        <v>1519039</v>
      </c>
      <c r="O14" s="23"/>
      <c r="P14" s="23">
        <f t="shared" si="4"/>
        <v>2403949.166666667</v>
      </c>
      <c r="Q14" s="23">
        <f t="shared" si="5"/>
        <v>242206.75</v>
      </c>
      <c r="R14" s="21">
        <f t="shared" si="6"/>
        <v>5549.25</v>
      </c>
      <c r="S14" s="21">
        <f t="shared" si="7"/>
        <v>2651705.166666667</v>
      </c>
      <c r="T14" s="21">
        <f t="shared" si="6"/>
        <v>3357</v>
      </c>
      <c r="U14" s="23">
        <f t="shared" si="8"/>
        <v>2655062.166666667</v>
      </c>
      <c r="W14" s="2"/>
      <c r="X14" s="2"/>
    </row>
    <row r="15" spans="1:24" x14ac:dyDescent="0.25">
      <c r="A15" s="1">
        <v>2002</v>
      </c>
      <c r="B15" s="21">
        <v>1048676.5000000002</v>
      </c>
      <c r="C15" s="21">
        <v>104029.08333333334</v>
      </c>
      <c r="D15" s="21">
        <v>5574.416666666667</v>
      </c>
      <c r="E15" s="23">
        <f t="shared" si="0"/>
        <v>1158280.0000000002</v>
      </c>
      <c r="F15" s="23">
        <v>606</v>
      </c>
      <c r="G15" s="23">
        <f t="shared" si="1"/>
        <v>1158886.0000000002</v>
      </c>
      <c r="H15" s="23"/>
      <c r="I15" s="23">
        <v>1423525</v>
      </c>
      <c r="J15" s="23">
        <v>140396</v>
      </c>
      <c r="K15" s="23">
        <v>0</v>
      </c>
      <c r="L15" s="23">
        <f t="shared" si="2"/>
        <v>1563921</v>
      </c>
      <c r="M15" s="23">
        <v>2789</v>
      </c>
      <c r="N15" s="23">
        <f t="shared" si="3"/>
        <v>1566710</v>
      </c>
      <c r="O15" s="23"/>
      <c r="P15" s="23">
        <f t="shared" si="4"/>
        <v>2472201.5</v>
      </c>
      <c r="Q15" s="23">
        <f t="shared" si="5"/>
        <v>244425.08333333334</v>
      </c>
      <c r="R15" s="21">
        <f t="shared" si="6"/>
        <v>5574.416666666667</v>
      </c>
      <c r="S15" s="21">
        <f t="shared" si="7"/>
        <v>2722201</v>
      </c>
      <c r="T15" s="21">
        <f t="shared" si="6"/>
        <v>3395</v>
      </c>
      <c r="U15" s="23">
        <f t="shared" si="8"/>
        <v>2725596</v>
      </c>
      <c r="W15" s="2"/>
      <c r="X15" s="2"/>
    </row>
    <row r="16" spans="1:24" x14ac:dyDescent="0.25">
      <c r="A16" s="1">
        <v>2003</v>
      </c>
      <c r="B16" s="21">
        <v>1071254.8333333335</v>
      </c>
      <c r="C16" s="21">
        <v>106248.91666666669</v>
      </c>
      <c r="D16" s="21">
        <v>5484.5</v>
      </c>
      <c r="E16" s="23">
        <f t="shared" si="0"/>
        <v>1182988.2500000002</v>
      </c>
      <c r="F16" s="23">
        <v>606</v>
      </c>
      <c r="G16" s="23">
        <f t="shared" si="1"/>
        <v>1183594.2500000002</v>
      </c>
      <c r="H16" s="23"/>
      <c r="I16" s="23">
        <v>1476603</v>
      </c>
      <c r="J16" s="23">
        <v>142692</v>
      </c>
      <c r="K16" s="23">
        <v>0</v>
      </c>
      <c r="L16" s="23">
        <f t="shared" si="2"/>
        <v>1619295</v>
      </c>
      <c r="M16" s="23">
        <v>2721</v>
      </c>
      <c r="N16" s="23">
        <f t="shared" si="3"/>
        <v>1622016</v>
      </c>
      <c r="O16" s="23"/>
      <c r="P16" s="23">
        <f t="shared" si="4"/>
        <v>2547857.8333333335</v>
      </c>
      <c r="Q16" s="23">
        <f t="shared" si="5"/>
        <v>248940.91666666669</v>
      </c>
      <c r="R16" s="21">
        <f t="shared" si="6"/>
        <v>5484.5</v>
      </c>
      <c r="S16" s="21">
        <f t="shared" si="7"/>
        <v>2802283.25</v>
      </c>
      <c r="T16" s="21">
        <f t="shared" si="6"/>
        <v>3327</v>
      </c>
      <c r="U16" s="23">
        <f t="shared" si="8"/>
        <v>2805610.25</v>
      </c>
      <c r="W16" s="2"/>
      <c r="X16" s="2"/>
    </row>
    <row r="17" spans="1:24" x14ac:dyDescent="0.25">
      <c r="A17" s="1">
        <v>2004</v>
      </c>
      <c r="B17" s="21">
        <v>1097798.2500000002</v>
      </c>
      <c r="C17" s="21">
        <v>105523.41666666669</v>
      </c>
      <c r="D17" s="21">
        <v>5512.25</v>
      </c>
      <c r="E17" s="23">
        <f t="shared" si="0"/>
        <v>1208833.916666667</v>
      </c>
      <c r="F17" s="23">
        <v>600</v>
      </c>
      <c r="G17" s="23">
        <f t="shared" si="1"/>
        <v>1209433.916666667</v>
      </c>
      <c r="H17" s="23"/>
      <c r="I17" s="23">
        <v>1529297</v>
      </c>
      <c r="J17" s="23">
        <v>144368</v>
      </c>
      <c r="K17" s="23">
        <v>0</v>
      </c>
      <c r="L17" s="23">
        <f t="shared" si="2"/>
        <v>1673665</v>
      </c>
      <c r="M17" s="23">
        <v>2715</v>
      </c>
      <c r="N17" s="23">
        <f t="shared" si="3"/>
        <v>1676380</v>
      </c>
      <c r="O17" s="23"/>
      <c r="P17" s="23">
        <f t="shared" si="4"/>
        <v>2627095.25</v>
      </c>
      <c r="Q17" s="23">
        <f t="shared" si="5"/>
        <v>249891.41666666669</v>
      </c>
      <c r="R17" s="21">
        <f t="shared" si="6"/>
        <v>5512.25</v>
      </c>
      <c r="S17" s="21">
        <f t="shared" si="7"/>
        <v>2882498.916666667</v>
      </c>
      <c r="T17" s="21">
        <f t="shared" si="6"/>
        <v>3315</v>
      </c>
      <c r="U17" s="23">
        <f t="shared" si="8"/>
        <v>2885813.916666667</v>
      </c>
      <c r="W17" s="2"/>
      <c r="X17" s="2"/>
    </row>
    <row r="18" spans="1:24" x14ac:dyDescent="0.25">
      <c r="A18" s="1">
        <v>2005</v>
      </c>
      <c r="B18" s="21">
        <v>1121758.8333333333</v>
      </c>
      <c r="C18" s="21">
        <v>105972</v>
      </c>
      <c r="D18" s="21">
        <v>5558.0000000000009</v>
      </c>
      <c r="E18" s="23">
        <f t="shared" si="0"/>
        <v>1233288.8333333333</v>
      </c>
      <c r="F18" s="23">
        <v>586</v>
      </c>
      <c r="G18" s="23">
        <f t="shared" si="1"/>
        <v>1233874.8333333333</v>
      </c>
      <c r="H18" s="23"/>
      <c r="I18" s="23">
        <v>1585943</v>
      </c>
      <c r="J18" s="23">
        <v>147292</v>
      </c>
      <c r="K18" s="23">
        <v>0</v>
      </c>
      <c r="L18" s="23">
        <f t="shared" si="2"/>
        <v>1733235</v>
      </c>
      <c r="M18" s="23">
        <v>2688</v>
      </c>
      <c r="N18" s="23">
        <f t="shared" si="3"/>
        <v>1735923</v>
      </c>
      <c r="O18" s="23"/>
      <c r="P18" s="23">
        <f t="shared" si="4"/>
        <v>2707701.833333333</v>
      </c>
      <c r="Q18" s="23">
        <f t="shared" si="5"/>
        <v>253264</v>
      </c>
      <c r="R18" s="21">
        <f t="shared" si="6"/>
        <v>5558.0000000000009</v>
      </c>
      <c r="S18" s="21">
        <f t="shared" si="7"/>
        <v>2966523.833333333</v>
      </c>
      <c r="T18" s="21">
        <f t="shared" si="6"/>
        <v>3274</v>
      </c>
      <c r="U18" s="23">
        <f t="shared" si="8"/>
        <v>2969797.833333333</v>
      </c>
      <c r="W18" s="2"/>
      <c r="X18" s="2"/>
    </row>
    <row r="19" spans="1:24" x14ac:dyDescent="0.25">
      <c r="A19" s="1">
        <v>2006</v>
      </c>
      <c r="B19" s="21">
        <v>1143703.7500000002</v>
      </c>
      <c r="C19" s="21">
        <v>106769.16666666669</v>
      </c>
      <c r="D19" s="21">
        <v>5607.0000000000009</v>
      </c>
      <c r="E19" s="23">
        <f t="shared" si="0"/>
        <v>1256079.916666667</v>
      </c>
      <c r="F19" s="23">
        <v>576</v>
      </c>
      <c r="G19" s="23">
        <f t="shared" si="1"/>
        <v>1256655.916666667</v>
      </c>
      <c r="H19" s="23"/>
      <c r="I19" s="23">
        <v>1630236</v>
      </c>
      <c r="J19" s="23">
        <v>150072</v>
      </c>
      <c r="K19" s="23">
        <v>0</v>
      </c>
      <c r="L19" s="23">
        <f t="shared" si="2"/>
        <v>1780308</v>
      </c>
      <c r="M19" s="23">
        <v>2505</v>
      </c>
      <c r="N19" s="23">
        <f t="shared" si="3"/>
        <v>1782813</v>
      </c>
      <c r="O19" s="23"/>
      <c r="P19" s="23">
        <f t="shared" si="4"/>
        <v>2773939.75</v>
      </c>
      <c r="Q19" s="23">
        <f t="shared" si="5"/>
        <v>256841.16666666669</v>
      </c>
      <c r="R19" s="21">
        <f t="shared" si="6"/>
        <v>5607.0000000000009</v>
      </c>
      <c r="S19" s="21">
        <f t="shared" si="7"/>
        <v>3036387.916666667</v>
      </c>
      <c r="T19" s="21">
        <f t="shared" si="6"/>
        <v>3081</v>
      </c>
      <c r="U19" s="23">
        <f t="shared" si="8"/>
        <v>3039468.916666667</v>
      </c>
      <c r="W19" s="2"/>
      <c r="X19" s="2"/>
    </row>
    <row r="20" spans="1:24" x14ac:dyDescent="0.25">
      <c r="A20" s="1">
        <v>2007</v>
      </c>
      <c r="B20" s="21">
        <v>1163595.5</v>
      </c>
      <c r="C20" s="21">
        <v>107840.5</v>
      </c>
      <c r="D20" s="21">
        <v>5617.7499999999991</v>
      </c>
      <c r="E20" s="23">
        <f t="shared" si="0"/>
        <v>1277053.75</v>
      </c>
      <c r="F20" s="23">
        <v>559</v>
      </c>
      <c r="G20" s="23">
        <f t="shared" si="1"/>
        <v>1277612.75</v>
      </c>
      <c r="H20" s="23"/>
      <c r="I20" s="23">
        <v>1670186</v>
      </c>
      <c r="J20" s="23">
        <v>152582</v>
      </c>
      <c r="K20" s="23">
        <v>0</v>
      </c>
      <c r="L20" s="23">
        <f t="shared" si="2"/>
        <v>1822768</v>
      </c>
      <c r="M20" s="23">
        <v>2021</v>
      </c>
      <c r="N20" s="23">
        <f t="shared" si="3"/>
        <v>1824789</v>
      </c>
      <c r="O20" s="23"/>
      <c r="P20" s="23">
        <f t="shared" si="4"/>
        <v>2833781.5</v>
      </c>
      <c r="Q20" s="23">
        <f t="shared" si="5"/>
        <v>260422.5</v>
      </c>
      <c r="R20" s="21">
        <f t="shared" si="6"/>
        <v>5617.7499999999991</v>
      </c>
      <c r="S20" s="21">
        <f t="shared" si="7"/>
        <v>3099821.75</v>
      </c>
      <c r="T20" s="21">
        <f t="shared" si="6"/>
        <v>2580</v>
      </c>
      <c r="U20" s="23">
        <f t="shared" si="8"/>
        <v>3102401.75</v>
      </c>
      <c r="W20" s="2"/>
      <c r="X20" s="2"/>
    </row>
    <row r="21" spans="1:24" x14ac:dyDescent="0.25">
      <c r="A21" s="1">
        <v>2008</v>
      </c>
      <c r="B21" s="21">
        <v>1182653.6666666667</v>
      </c>
      <c r="C21" s="21">
        <v>108903.66666666666</v>
      </c>
      <c r="D21" s="21">
        <v>5583.666666666667</v>
      </c>
      <c r="E21" s="23">
        <f t="shared" si="0"/>
        <v>1297141.0000000002</v>
      </c>
      <c r="F21" s="23">
        <v>545</v>
      </c>
      <c r="G21" s="23">
        <f t="shared" si="1"/>
        <v>1297686.0000000002</v>
      </c>
      <c r="H21" s="23"/>
      <c r="I21" s="23">
        <v>1708520</v>
      </c>
      <c r="J21" s="23">
        <v>155236</v>
      </c>
      <c r="K21" s="23">
        <v>0</v>
      </c>
      <c r="L21" s="23">
        <f t="shared" si="2"/>
        <v>1863756</v>
      </c>
      <c r="M21" s="23">
        <v>1264</v>
      </c>
      <c r="N21" s="23">
        <f t="shared" si="3"/>
        <v>1865020</v>
      </c>
      <c r="O21" s="23"/>
      <c r="P21" s="23">
        <f t="shared" si="4"/>
        <v>2891173.666666667</v>
      </c>
      <c r="Q21" s="23">
        <f t="shared" si="5"/>
        <v>264139.66666666663</v>
      </c>
      <c r="R21" s="21">
        <f t="shared" si="6"/>
        <v>5583.666666666667</v>
      </c>
      <c r="S21" s="21">
        <f t="shared" si="7"/>
        <v>3160897</v>
      </c>
      <c r="T21" s="21">
        <f t="shared" si="6"/>
        <v>1809</v>
      </c>
      <c r="U21" s="23">
        <f t="shared" si="8"/>
        <v>3162706</v>
      </c>
      <c r="W21" s="2"/>
      <c r="X21" s="2"/>
    </row>
    <row r="22" spans="1:24" x14ac:dyDescent="0.25">
      <c r="A22" s="1">
        <v>2009</v>
      </c>
      <c r="B22" s="21">
        <v>1199800.25</v>
      </c>
      <c r="C22" s="21">
        <v>109483</v>
      </c>
      <c r="D22" s="21">
        <v>5534.666666666667</v>
      </c>
      <c r="E22" s="23">
        <f t="shared" si="0"/>
        <v>1314817.9166666667</v>
      </c>
      <c r="F22" s="23">
        <v>529</v>
      </c>
      <c r="G22" s="23">
        <f t="shared" si="1"/>
        <v>1315346.9166666667</v>
      </c>
      <c r="H22" s="23"/>
      <c r="I22" s="23">
        <v>1732187</v>
      </c>
      <c r="J22" s="23">
        <v>154762</v>
      </c>
      <c r="K22" s="23">
        <v>0</v>
      </c>
      <c r="L22" s="23">
        <f t="shared" si="2"/>
        <v>1886949</v>
      </c>
      <c r="M22" s="23">
        <v>656</v>
      </c>
      <c r="N22" s="23">
        <f t="shared" si="3"/>
        <v>1887605</v>
      </c>
      <c r="O22" s="23"/>
      <c r="P22" s="23">
        <f t="shared" si="4"/>
        <v>2931987.25</v>
      </c>
      <c r="Q22" s="23">
        <f t="shared" si="5"/>
        <v>264245</v>
      </c>
      <c r="R22" s="21">
        <f t="shared" si="6"/>
        <v>5534.666666666667</v>
      </c>
      <c r="S22" s="21">
        <f t="shared" si="7"/>
        <v>3201766.916666667</v>
      </c>
      <c r="T22" s="21">
        <f t="shared" si="6"/>
        <v>1185</v>
      </c>
      <c r="U22" s="23">
        <f t="shared" si="8"/>
        <v>3202951.916666667</v>
      </c>
      <c r="W22" s="2"/>
      <c r="X22" s="2"/>
    </row>
    <row r="23" spans="1:24" x14ac:dyDescent="0.25">
      <c r="A23" s="1">
        <v>2010</v>
      </c>
      <c r="B23" s="21">
        <v>1216194.0833333333</v>
      </c>
      <c r="C23" s="21">
        <v>110055.91666666666</v>
      </c>
      <c r="D23" s="21">
        <v>5517.0833333333339</v>
      </c>
      <c r="E23" s="23">
        <f t="shared" si="0"/>
        <v>1331767.0833333333</v>
      </c>
      <c r="F23" s="23">
        <v>484.41666666666669</v>
      </c>
      <c r="G23" s="23">
        <f t="shared" si="1"/>
        <v>1332251.5</v>
      </c>
      <c r="H23" s="23"/>
      <c r="I23" s="23">
        <v>1772503</v>
      </c>
      <c r="J23" s="23">
        <v>153232</v>
      </c>
      <c r="K23" s="23">
        <v>0</v>
      </c>
      <c r="L23" s="23">
        <f t="shared" si="2"/>
        <v>1925735</v>
      </c>
      <c r="M23" s="23">
        <v>559</v>
      </c>
      <c r="N23" s="23">
        <f t="shared" si="3"/>
        <v>1926294</v>
      </c>
      <c r="O23" s="23"/>
      <c r="P23" s="23">
        <f t="shared" si="4"/>
        <v>2988697.083333333</v>
      </c>
      <c r="Q23" s="23">
        <f t="shared" si="5"/>
        <v>263287.91666666663</v>
      </c>
      <c r="R23" s="21">
        <f t="shared" si="6"/>
        <v>5517.0833333333339</v>
      </c>
      <c r="S23" s="21">
        <f t="shared" si="7"/>
        <v>3257502.083333333</v>
      </c>
      <c r="T23" s="21">
        <f t="shared" si="6"/>
        <v>1043.4166666666667</v>
      </c>
      <c r="U23" s="23">
        <f t="shared" si="8"/>
        <v>3258545.4999999995</v>
      </c>
      <c r="W23" s="2"/>
      <c r="X23" s="2"/>
    </row>
    <row r="24" spans="1:24" x14ac:dyDescent="0.25">
      <c r="A24" s="1">
        <v>2011</v>
      </c>
      <c r="B24" s="21">
        <v>1232924.6666666665</v>
      </c>
      <c r="C24" s="21">
        <v>110821.16666666669</v>
      </c>
      <c r="D24" s="21">
        <v>5448</v>
      </c>
      <c r="E24" s="23">
        <f t="shared" si="0"/>
        <v>1349193.8333333333</v>
      </c>
      <c r="F24" s="23">
        <v>481.58333333333331</v>
      </c>
      <c r="G24" s="23">
        <f t="shared" si="1"/>
        <v>1349675.4166666665</v>
      </c>
      <c r="H24" s="23"/>
      <c r="I24" s="23">
        <v>1802578</v>
      </c>
      <c r="J24" s="23">
        <v>157334</v>
      </c>
      <c r="K24" s="23">
        <v>0</v>
      </c>
      <c r="L24" s="23">
        <f t="shared" si="2"/>
        <v>1959912</v>
      </c>
      <c r="M24" s="23">
        <v>466</v>
      </c>
      <c r="N24" s="23">
        <f t="shared" si="3"/>
        <v>1960378</v>
      </c>
      <c r="O24" s="23"/>
      <c r="P24" s="23">
        <f t="shared" si="4"/>
        <v>3035502.6666666665</v>
      </c>
      <c r="Q24" s="23">
        <f t="shared" si="5"/>
        <v>268155.16666666669</v>
      </c>
      <c r="R24" s="21">
        <f t="shared" si="6"/>
        <v>5448</v>
      </c>
      <c r="S24" s="21">
        <f t="shared" si="7"/>
        <v>3309105.833333333</v>
      </c>
      <c r="T24" s="21">
        <f t="shared" si="6"/>
        <v>947.58333333333326</v>
      </c>
      <c r="U24" s="23">
        <f t="shared" si="8"/>
        <v>3310053.4166666665</v>
      </c>
      <c r="W24" s="2"/>
      <c r="X24" s="2"/>
    </row>
    <row r="25" spans="1:24" x14ac:dyDescent="0.25">
      <c r="A25" s="1">
        <v>2012</v>
      </c>
      <c r="B25" s="21">
        <v>1250460.6666666667</v>
      </c>
      <c r="C25" s="21">
        <v>111556.75</v>
      </c>
      <c r="D25" s="21">
        <v>5391.416666666667</v>
      </c>
      <c r="E25" s="23">
        <f t="shared" si="0"/>
        <v>1367408.8333333335</v>
      </c>
      <c r="F25" s="23">
        <v>476.91666666666669</v>
      </c>
      <c r="G25" s="23">
        <f t="shared" si="1"/>
        <v>1367885.7500000002</v>
      </c>
      <c r="H25" s="23"/>
      <c r="I25" s="23">
        <v>1836267</v>
      </c>
      <c r="J25" s="23">
        <v>158207</v>
      </c>
      <c r="K25" s="23">
        <v>0</v>
      </c>
      <c r="L25" s="23">
        <f t="shared" si="2"/>
        <v>1994474</v>
      </c>
      <c r="M25" s="23">
        <v>429</v>
      </c>
      <c r="N25" s="23">
        <f t="shared" si="3"/>
        <v>1994903</v>
      </c>
      <c r="O25" s="23"/>
      <c r="P25" s="23">
        <f t="shared" si="4"/>
        <v>3086727.666666667</v>
      </c>
      <c r="Q25" s="23">
        <f t="shared" si="5"/>
        <v>269763.75</v>
      </c>
      <c r="R25" s="21">
        <f t="shared" si="6"/>
        <v>5391.416666666667</v>
      </c>
      <c r="S25" s="21">
        <f t="shared" si="7"/>
        <v>3361882.8333333335</v>
      </c>
      <c r="T25" s="21">
        <f t="shared" si="6"/>
        <v>905.91666666666674</v>
      </c>
      <c r="U25" s="23">
        <f t="shared" si="8"/>
        <v>3362788.75</v>
      </c>
      <c r="W25" s="2"/>
      <c r="X25" s="2"/>
    </row>
    <row r="26" spans="1:24" x14ac:dyDescent="0.25">
      <c r="A26" s="1">
        <v>2013</v>
      </c>
      <c r="B26" s="21">
        <v>1269049.8333333333</v>
      </c>
      <c r="C26" s="21">
        <v>112508.33333333331</v>
      </c>
      <c r="D26" s="21">
        <v>5365.3333333333339</v>
      </c>
      <c r="E26" s="23">
        <f t="shared" si="0"/>
        <v>1386923.4999999998</v>
      </c>
      <c r="F26" s="23">
        <v>482.91666666666669</v>
      </c>
      <c r="G26" s="23">
        <f t="shared" si="1"/>
        <v>1387406.4166666665</v>
      </c>
      <c r="H26" s="23"/>
      <c r="I26" s="23">
        <v>1869324</v>
      </c>
      <c r="J26" s="23">
        <v>160265</v>
      </c>
      <c r="K26" s="23">
        <v>0</v>
      </c>
      <c r="L26" s="23">
        <f t="shared" si="2"/>
        <v>2029589</v>
      </c>
      <c r="M26" s="23">
        <v>412</v>
      </c>
      <c r="N26" s="23">
        <f t="shared" si="3"/>
        <v>2030001</v>
      </c>
      <c r="O26" s="23"/>
      <c r="P26" s="23">
        <f t="shared" si="4"/>
        <v>3138373.833333333</v>
      </c>
      <c r="Q26" s="23">
        <f t="shared" si="5"/>
        <v>272773.33333333331</v>
      </c>
      <c r="R26" s="21">
        <f t="shared" si="6"/>
        <v>5365.3333333333339</v>
      </c>
      <c r="S26" s="21">
        <f t="shared" si="7"/>
        <v>3416512.5</v>
      </c>
      <c r="T26" s="21">
        <f t="shared" si="6"/>
        <v>894.91666666666674</v>
      </c>
      <c r="U26" s="23">
        <f t="shared" si="8"/>
        <v>3417407.4166666665</v>
      </c>
      <c r="W26" s="2"/>
      <c r="X26" s="2"/>
    </row>
    <row r="27" spans="1:24" x14ac:dyDescent="0.25">
      <c r="A27" s="1">
        <v>2014</v>
      </c>
      <c r="B27" s="21">
        <v>1287709.2500000002</v>
      </c>
      <c r="C27" s="21">
        <v>113651.5</v>
      </c>
      <c r="D27" s="21">
        <v>5353.333333333333</v>
      </c>
      <c r="E27" s="23">
        <f t="shared" si="0"/>
        <v>1406714.0833333335</v>
      </c>
      <c r="F27" s="23">
        <v>475.91666666666669</v>
      </c>
      <c r="G27" s="23">
        <f t="shared" si="1"/>
        <v>1407190.0000000002</v>
      </c>
      <c r="H27" s="23"/>
      <c r="I27" s="23">
        <v>1901207</v>
      </c>
      <c r="J27" s="23">
        <v>162236</v>
      </c>
      <c r="K27" s="23">
        <v>0</v>
      </c>
      <c r="L27" s="23">
        <f t="shared" si="2"/>
        <v>2063443</v>
      </c>
      <c r="M27" s="23">
        <v>394</v>
      </c>
      <c r="N27" s="23">
        <f t="shared" si="3"/>
        <v>2063837</v>
      </c>
      <c r="O27" s="23"/>
      <c r="P27" s="23">
        <f t="shared" si="4"/>
        <v>3188916.25</v>
      </c>
      <c r="Q27" s="23">
        <f t="shared" si="5"/>
        <v>275887.5</v>
      </c>
      <c r="R27" s="21">
        <f t="shared" si="6"/>
        <v>5353.333333333333</v>
      </c>
      <c r="S27" s="21">
        <f t="shared" si="7"/>
        <v>3470157.0833333335</v>
      </c>
      <c r="T27" s="21">
        <f t="shared" si="6"/>
        <v>869.91666666666674</v>
      </c>
      <c r="U27" s="23">
        <f t="shared" si="8"/>
        <v>3471027</v>
      </c>
      <c r="W27" s="2"/>
      <c r="X27" s="2"/>
    </row>
    <row r="28" spans="1:24" x14ac:dyDescent="0.25">
      <c r="A28" s="1">
        <v>2015</v>
      </c>
      <c r="B28" s="21">
        <v>1306494.7500000002</v>
      </c>
      <c r="C28" s="21">
        <v>114594.25000000003</v>
      </c>
      <c r="D28" s="21">
        <v>5305</v>
      </c>
      <c r="E28" s="23">
        <f t="shared" si="0"/>
        <v>1426394.0000000002</v>
      </c>
      <c r="F28" s="23">
        <v>467.41666666666669</v>
      </c>
      <c r="G28" s="23">
        <f t="shared" si="1"/>
        <v>1426861.416666667</v>
      </c>
      <c r="H28" s="23"/>
      <c r="I28" s="23">
        <v>1930657</v>
      </c>
      <c r="J28" s="23">
        <v>163640</v>
      </c>
      <c r="K28" s="23">
        <v>0</v>
      </c>
      <c r="L28" s="23">
        <f t="shared" si="2"/>
        <v>2094297</v>
      </c>
      <c r="M28" s="23">
        <v>384</v>
      </c>
      <c r="N28" s="23">
        <f t="shared" si="3"/>
        <v>2094681</v>
      </c>
      <c r="O28" s="23"/>
      <c r="P28" s="23">
        <f t="shared" si="4"/>
        <v>3237151.75</v>
      </c>
      <c r="Q28" s="23">
        <f t="shared" si="5"/>
        <v>278234.25</v>
      </c>
      <c r="R28" s="21">
        <f t="shared" si="6"/>
        <v>5305</v>
      </c>
      <c r="S28" s="21">
        <f t="shared" si="7"/>
        <v>3520691</v>
      </c>
      <c r="T28" s="21">
        <f t="shared" si="6"/>
        <v>851.41666666666674</v>
      </c>
      <c r="U28" s="23">
        <f t="shared" si="8"/>
        <v>3521542.4166666665</v>
      </c>
      <c r="W28" s="2"/>
      <c r="X28" s="2"/>
    </row>
    <row r="29" spans="1:24" x14ac:dyDescent="0.25">
      <c r="A29" s="1">
        <v>2016</v>
      </c>
      <c r="B29" s="21">
        <v>1325702.5833333335</v>
      </c>
      <c r="C29" s="21">
        <v>115340.25</v>
      </c>
      <c r="D29" s="21">
        <v>5270.5000000000009</v>
      </c>
      <c r="E29" s="23">
        <f t="shared" si="0"/>
        <v>1446313.3333333335</v>
      </c>
      <c r="F29" s="23">
        <v>465.16666666666669</v>
      </c>
      <c r="G29" s="23">
        <f t="shared" si="1"/>
        <v>1446778.5000000002</v>
      </c>
      <c r="H29" s="23"/>
      <c r="I29" s="23">
        <v>1959569</v>
      </c>
      <c r="J29" s="23">
        <v>164698</v>
      </c>
      <c r="K29" s="23">
        <v>0</v>
      </c>
      <c r="L29" s="23">
        <f t="shared" si="2"/>
        <v>2124267</v>
      </c>
      <c r="M29" s="23">
        <v>416</v>
      </c>
      <c r="N29" s="23">
        <f t="shared" si="3"/>
        <v>2124683</v>
      </c>
      <c r="O29" s="23"/>
      <c r="P29" s="23">
        <f t="shared" si="4"/>
        <v>3285271.5833333335</v>
      </c>
      <c r="Q29" s="23">
        <f t="shared" si="5"/>
        <v>280038.25</v>
      </c>
      <c r="R29" s="21">
        <f t="shared" si="6"/>
        <v>5270.5000000000009</v>
      </c>
      <c r="S29" s="21">
        <f t="shared" si="7"/>
        <v>3570580.3333333335</v>
      </c>
      <c r="T29" s="21">
        <f t="shared" si="6"/>
        <v>881.16666666666674</v>
      </c>
      <c r="U29" s="23">
        <f t="shared" si="8"/>
        <v>3571461.5</v>
      </c>
      <c r="V29" s="38"/>
      <c r="W29" s="2"/>
      <c r="X29" s="2"/>
    </row>
    <row r="30" spans="1:24" x14ac:dyDescent="0.25">
      <c r="A30" s="1">
        <v>2017</v>
      </c>
      <c r="B30" s="21">
        <v>1344512.8333333333</v>
      </c>
      <c r="C30" s="21">
        <v>115972.75</v>
      </c>
      <c r="D30" s="21">
        <v>5261.25</v>
      </c>
      <c r="E30" s="23">
        <f t="shared" si="0"/>
        <v>1465746.8333333333</v>
      </c>
      <c r="F30" s="23">
        <v>475.41666666666669</v>
      </c>
      <c r="G30" s="23">
        <f t="shared" si="1"/>
        <v>1466222.25</v>
      </c>
      <c r="H30" s="23"/>
      <c r="I30" s="23">
        <v>1990032</v>
      </c>
      <c r="J30" s="23">
        <v>166227</v>
      </c>
      <c r="K30" s="23">
        <v>0</v>
      </c>
      <c r="L30" s="23">
        <f t="shared" si="2"/>
        <v>2156259</v>
      </c>
      <c r="M30" s="23">
        <v>409</v>
      </c>
      <c r="N30" s="23">
        <f t="shared" si="3"/>
        <v>2156668</v>
      </c>
      <c r="O30" s="23"/>
      <c r="P30" s="23">
        <f t="shared" si="4"/>
        <v>3334544.833333333</v>
      </c>
      <c r="Q30" s="23">
        <f t="shared" si="5"/>
        <v>282199.75</v>
      </c>
      <c r="R30" s="21">
        <f t="shared" si="6"/>
        <v>5261.25</v>
      </c>
      <c r="S30" s="21">
        <f t="shared" si="7"/>
        <v>3622005.833333333</v>
      </c>
      <c r="T30" s="21">
        <f t="shared" si="6"/>
        <v>884.41666666666674</v>
      </c>
      <c r="U30" s="23">
        <f t="shared" si="8"/>
        <v>3622890.2499999995</v>
      </c>
      <c r="V30" s="38"/>
      <c r="W30" s="2"/>
      <c r="X30" s="2"/>
    </row>
    <row r="31" spans="1:24" x14ac:dyDescent="0.25">
      <c r="A31" s="1">
        <v>2018</v>
      </c>
      <c r="B31" s="21">
        <v>1364321.9166666667</v>
      </c>
      <c r="C31" s="21">
        <v>116727.00000000003</v>
      </c>
      <c r="D31" s="21">
        <v>5244.416666666667</v>
      </c>
      <c r="E31" s="23">
        <f t="shared" si="0"/>
        <v>1486293.3333333335</v>
      </c>
      <c r="F31" s="23">
        <v>476.66666666666669</v>
      </c>
      <c r="G31" s="23">
        <f t="shared" si="1"/>
        <v>1486770.0000000002</v>
      </c>
      <c r="H31" s="23"/>
      <c r="I31" s="23">
        <v>2017128</v>
      </c>
      <c r="J31" s="23">
        <v>167217</v>
      </c>
      <c r="K31" s="23">
        <v>0</v>
      </c>
      <c r="L31" s="23">
        <f t="shared" si="2"/>
        <v>2184345</v>
      </c>
      <c r="M31" s="23">
        <v>414</v>
      </c>
      <c r="N31" s="23">
        <f t="shared" si="3"/>
        <v>2184759</v>
      </c>
      <c r="O31" s="23"/>
      <c r="P31" s="23">
        <f t="shared" si="4"/>
        <v>3381449.916666667</v>
      </c>
      <c r="Q31" s="23">
        <f t="shared" si="5"/>
        <v>283944</v>
      </c>
      <c r="R31" s="21">
        <f t="shared" si="6"/>
        <v>5244.416666666667</v>
      </c>
      <c r="S31" s="21">
        <f t="shared" si="7"/>
        <v>3670638.3333333335</v>
      </c>
      <c r="T31" s="21">
        <f t="shared" si="6"/>
        <v>890.66666666666674</v>
      </c>
      <c r="U31" s="23">
        <f t="shared" si="8"/>
        <v>3671529</v>
      </c>
      <c r="V31" s="38"/>
      <c r="W31" s="2"/>
      <c r="X31" s="2"/>
    </row>
    <row r="32" spans="1:24" x14ac:dyDescent="0.25">
      <c r="A32" s="1">
        <v>2019</v>
      </c>
      <c r="B32" s="21">
        <v>1381941.0000000002</v>
      </c>
      <c r="C32" s="21">
        <v>117675.00000000003</v>
      </c>
      <c r="D32" s="21">
        <v>5233.833333333333</v>
      </c>
      <c r="E32" s="23">
        <f t="shared" si="0"/>
        <v>1504849.8333333335</v>
      </c>
      <c r="F32" s="23">
        <v>500.5</v>
      </c>
      <c r="G32" s="23">
        <f t="shared" si="1"/>
        <v>1505350.3333333335</v>
      </c>
      <c r="H32" s="23"/>
      <c r="I32" s="23">
        <v>2042127</v>
      </c>
      <c r="J32" s="23">
        <v>168190</v>
      </c>
      <c r="K32" s="23">
        <v>0</v>
      </c>
      <c r="L32" s="23">
        <f t="shared" si="2"/>
        <v>2210317</v>
      </c>
      <c r="M32" s="23">
        <v>405</v>
      </c>
      <c r="N32" s="23">
        <f t="shared" si="3"/>
        <v>2210722</v>
      </c>
      <c r="O32" s="23"/>
      <c r="P32" s="23">
        <f t="shared" si="4"/>
        <v>3424068</v>
      </c>
      <c r="Q32" s="23">
        <f t="shared" si="5"/>
        <v>285865</v>
      </c>
      <c r="R32" s="21">
        <f t="shared" si="6"/>
        <v>5233.833333333333</v>
      </c>
      <c r="S32" s="21">
        <f t="shared" si="7"/>
        <v>3715166.8333333335</v>
      </c>
      <c r="T32" s="21">
        <f t="shared" si="6"/>
        <v>905.5</v>
      </c>
      <c r="U32" s="23">
        <f t="shared" si="8"/>
        <v>3716072.3333333335</v>
      </c>
      <c r="V32" s="38"/>
      <c r="W32" s="2"/>
      <c r="X32" s="2"/>
    </row>
    <row r="33" spans="1:24" x14ac:dyDescent="0.25">
      <c r="A33" s="1">
        <v>2020</v>
      </c>
      <c r="B33" s="21">
        <v>1398861.3333333333</v>
      </c>
      <c r="C33" s="21">
        <v>118548.83333333334</v>
      </c>
      <c r="D33" s="21">
        <v>5243.083333333333</v>
      </c>
      <c r="E33" s="23">
        <f t="shared" si="0"/>
        <v>1522653.2499999998</v>
      </c>
      <c r="F33" s="23">
        <v>515.08333333333337</v>
      </c>
      <c r="G33" s="23">
        <f t="shared" si="1"/>
        <v>1523168.333333333</v>
      </c>
      <c r="H33" s="23"/>
      <c r="I33" s="23">
        <v>2064531.3333333333</v>
      </c>
      <c r="J33" s="23">
        <v>169085.5</v>
      </c>
      <c r="K33" s="23">
        <v>0</v>
      </c>
      <c r="L33" s="23">
        <f t="shared" si="2"/>
        <v>2233616.833333333</v>
      </c>
      <c r="M33" s="23">
        <v>454.41666666666674</v>
      </c>
      <c r="N33" s="23">
        <f t="shared" si="3"/>
        <v>2234071.2499999995</v>
      </c>
      <c r="O33" s="23"/>
      <c r="P33" s="23">
        <f t="shared" si="4"/>
        <v>3463392.6666666665</v>
      </c>
      <c r="Q33" s="23">
        <f t="shared" si="5"/>
        <v>287634.33333333337</v>
      </c>
      <c r="R33" s="21">
        <f t="shared" si="6"/>
        <v>5243.083333333333</v>
      </c>
      <c r="S33" s="21">
        <f t="shared" si="7"/>
        <v>3756270.083333333</v>
      </c>
      <c r="T33" s="21">
        <f t="shared" si="6"/>
        <v>969.50000000000011</v>
      </c>
      <c r="U33" s="23">
        <f t="shared" si="8"/>
        <v>3757239.583333333</v>
      </c>
      <c r="V33" s="38"/>
      <c r="W33" s="2"/>
      <c r="X33" s="2"/>
    </row>
    <row r="34" spans="1:24" x14ac:dyDescent="0.25">
      <c r="A34" s="1">
        <v>2021</v>
      </c>
      <c r="B34" s="21">
        <v>1413687</v>
      </c>
      <c r="C34" s="21">
        <v>119125.5</v>
      </c>
      <c r="D34" s="21">
        <v>5369</v>
      </c>
      <c r="E34" s="23">
        <f t="shared" si="0"/>
        <v>1538181.5</v>
      </c>
      <c r="F34" s="23">
        <v>518.91666666666663</v>
      </c>
      <c r="G34" s="23">
        <f t="shared" si="1"/>
        <v>1538700.4166666667</v>
      </c>
      <c r="H34" s="23"/>
      <c r="I34" s="23">
        <v>2087369.8333333333</v>
      </c>
      <c r="J34" s="23">
        <v>169866.58333333334</v>
      </c>
      <c r="K34" s="23">
        <v>0</v>
      </c>
      <c r="L34" s="23">
        <f t="shared" si="2"/>
        <v>2257236.4166666665</v>
      </c>
      <c r="M34" s="23">
        <v>516.16666666666663</v>
      </c>
      <c r="N34" s="23">
        <f t="shared" si="3"/>
        <v>2257752.583333333</v>
      </c>
      <c r="O34" s="23"/>
      <c r="P34" s="23">
        <f t="shared" ref="P34" si="9">B34+I34</f>
        <v>3501056.833333333</v>
      </c>
      <c r="Q34" s="23">
        <f t="shared" ref="Q34" si="10">C34+J34</f>
        <v>288992.08333333337</v>
      </c>
      <c r="R34" s="21">
        <f t="shared" ref="R34:R35" si="11">D34+K34</f>
        <v>5369</v>
      </c>
      <c r="S34" s="21">
        <f t="shared" ref="S34:S35" si="12">E34+L34</f>
        <v>3795417.9166666665</v>
      </c>
      <c r="T34" s="21">
        <f t="shared" ref="T34:T35" si="13">F34+M34</f>
        <v>1035.0833333333333</v>
      </c>
      <c r="U34" s="23">
        <f t="shared" ref="U34:U35" si="14">S34+T34</f>
        <v>3796453</v>
      </c>
      <c r="V34" s="38"/>
      <c r="W34" s="2"/>
      <c r="X34" s="2"/>
    </row>
    <row r="35" spans="1:24" x14ac:dyDescent="0.25">
      <c r="A35" s="1">
        <v>2022</v>
      </c>
      <c r="B35" s="21">
        <v>1428668.25</v>
      </c>
      <c r="C35" s="21">
        <v>119049.08333333326</v>
      </c>
      <c r="D35" s="21">
        <v>5430.5</v>
      </c>
      <c r="E35" s="23">
        <f t="shared" si="0"/>
        <v>1553147.8333333333</v>
      </c>
      <c r="F35" s="23">
        <v>518</v>
      </c>
      <c r="G35" s="23">
        <f t="shared" si="1"/>
        <v>1553665.8333333333</v>
      </c>
      <c r="H35" s="23"/>
      <c r="I35" s="23">
        <v>2109164.3333333335</v>
      </c>
      <c r="J35" s="23">
        <v>169732.33333333299</v>
      </c>
      <c r="K35" s="23">
        <v>0</v>
      </c>
      <c r="L35" s="23">
        <f t="shared" si="2"/>
        <v>2278896.6666666665</v>
      </c>
      <c r="M35" s="23">
        <v>549</v>
      </c>
      <c r="N35" s="23">
        <f t="shared" si="3"/>
        <v>2279445.6666666665</v>
      </c>
      <c r="O35" s="23"/>
      <c r="P35" s="23">
        <f t="shared" ref="P35" si="15">B35+I35</f>
        <v>3537832.5833333335</v>
      </c>
      <c r="Q35" s="23">
        <f t="shared" ref="Q35" si="16">C35+J35</f>
        <v>288781.41666666628</v>
      </c>
      <c r="R35" s="21">
        <f t="shared" si="11"/>
        <v>5430.5</v>
      </c>
      <c r="S35" s="21">
        <f t="shared" si="12"/>
        <v>3832044.5</v>
      </c>
      <c r="T35" s="21">
        <f t="shared" si="13"/>
        <v>1067</v>
      </c>
      <c r="U35" s="23">
        <f t="shared" si="14"/>
        <v>3833111.5</v>
      </c>
      <c r="V35" s="38"/>
      <c r="W35" s="2"/>
      <c r="X35" s="2"/>
    </row>
    <row r="36" spans="1:24" x14ac:dyDescent="0.25">
      <c r="A36" s="1">
        <v>2023</v>
      </c>
      <c r="B36" s="21">
        <v>1445670.5</v>
      </c>
      <c r="C36" s="21">
        <v>119317.66666666674</v>
      </c>
      <c r="D36" s="21">
        <v>5402.333333333333</v>
      </c>
      <c r="E36" s="23">
        <f t="shared" si="0"/>
        <v>1570390.5</v>
      </c>
      <c r="F36" s="23">
        <v>517.16666666666663</v>
      </c>
      <c r="G36" s="23">
        <f t="shared" si="1"/>
        <v>1570907.6666666667</v>
      </c>
      <c r="H36" s="23"/>
      <c r="I36" s="23">
        <v>2137315.0833333335</v>
      </c>
      <c r="J36" s="23">
        <v>170184.74999999939</v>
      </c>
      <c r="K36" s="23"/>
      <c r="L36" s="23">
        <f t="shared" si="2"/>
        <v>2307499.833333333</v>
      </c>
      <c r="M36" s="23">
        <v>580.58333333333337</v>
      </c>
      <c r="N36" s="23">
        <f t="shared" si="3"/>
        <v>2308080.4166666665</v>
      </c>
      <c r="O36" s="23"/>
      <c r="P36" s="23">
        <f t="shared" ref="P36" si="17">B36+I36</f>
        <v>3582985.5833333335</v>
      </c>
      <c r="Q36" s="23">
        <f t="shared" ref="Q36" si="18">C36+J36</f>
        <v>289502.41666666616</v>
      </c>
      <c r="R36" s="21">
        <f t="shared" ref="R36" si="19">D36+K36</f>
        <v>5402.333333333333</v>
      </c>
      <c r="S36" s="21">
        <f t="shared" ref="S36" si="20">E36+L36</f>
        <v>3877890.333333333</v>
      </c>
      <c r="T36" s="21">
        <f t="shared" ref="T36" si="21">F36+M36</f>
        <v>1097.75</v>
      </c>
      <c r="U36" s="23">
        <f t="shared" ref="U36" si="22">S36+T36</f>
        <v>3878988.083333333</v>
      </c>
      <c r="V36" s="38"/>
    </row>
  </sheetData>
  <mergeCells count="4">
    <mergeCell ref="B3:G3"/>
    <mergeCell ref="I3:N3"/>
    <mergeCell ref="P3:U3"/>
    <mergeCell ref="A1:U1"/>
  </mergeCells>
  <pageMargins left="0.7" right="0.7" top="0.75" bottom="0.75" header="0.3" footer="0.3"/>
  <pageSetup orientation="portrait" r:id="rId1"/>
  <customProperties>
    <customPr name="EpmWorksheetKeyString_GUID" r:id="rId2"/>
    <customPr name="FPMExcelClientCellBasedFunctionStatus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15E02-7632-406A-9C64-EB2CCAE7C91D}">
  <sheetPr codeName="Sheet4">
    <tabColor rgb="FFFFFF00"/>
  </sheetPr>
  <dimension ref="A1:V23"/>
  <sheetViews>
    <sheetView workbookViewId="0">
      <pane xSplit="1" ySplit="4" topLeftCell="B5" activePane="bottomRight" state="frozen"/>
      <selection pane="topRight" activeCell="U5" sqref="U5"/>
      <selection pane="bottomLeft" activeCell="U5" sqref="U5"/>
      <selection pane="bottomRight" activeCell="W23" sqref="W23"/>
    </sheetView>
  </sheetViews>
  <sheetFormatPr defaultRowHeight="13.8" outlineLevelCol="1" x14ac:dyDescent="0.25"/>
  <cols>
    <col min="1" max="1" width="4.8984375" bestFit="1" customWidth="1"/>
    <col min="2" max="6" width="10.59765625" hidden="1" customWidth="1" outlineLevel="1"/>
    <col min="7" max="7" width="10.59765625" customWidth="1" collapsed="1"/>
    <col min="8" max="8" width="3.59765625" customWidth="1"/>
    <col min="9" max="13" width="10.59765625" hidden="1" customWidth="1" outlineLevel="1"/>
    <col min="14" max="14" width="10.59765625" customWidth="1" collapsed="1"/>
    <col min="15" max="15" width="3.59765625" customWidth="1"/>
    <col min="16" max="19" width="10.59765625" hidden="1" customWidth="1" outlineLevel="1"/>
    <col min="20" max="20" width="12" hidden="1" customWidth="1" outlineLevel="1"/>
    <col min="21" max="21" width="10.59765625" customWidth="1" collapsed="1"/>
  </cols>
  <sheetData>
    <row r="1" spans="1:21" x14ac:dyDescent="0.25">
      <c r="A1" s="42" t="s">
        <v>12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</row>
    <row r="3" spans="1:21" x14ac:dyDescent="0.25">
      <c r="B3" s="42" t="s">
        <v>1</v>
      </c>
      <c r="C3" s="42"/>
      <c r="D3" s="42"/>
      <c r="E3" s="42"/>
      <c r="F3" s="42"/>
      <c r="G3" s="42"/>
      <c r="H3" s="4"/>
      <c r="I3" s="42" t="s">
        <v>2</v>
      </c>
      <c r="J3" s="42"/>
      <c r="K3" s="42"/>
      <c r="L3" s="42"/>
      <c r="M3" s="42"/>
      <c r="N3" s="42"/>
      <c r="O3" s="4"/>
      <c r="P3" s="42" t="s">
        <v>3</v>
      </c>
      <c r="Q3" s="42"/>
      <c r="R3" s="42"/>
      <c r="S3" s="42"/>
      <c r="T3" s="42"/>
      <c r="U3" s="42"/>
    </row>
    <row r="4" spans="1:21" x14ac:dyDescent="0.25">
      <c r="A4" s="1"/>
      <c r="B4" s="3" t="s">
        <v>4</v>
      </c>
      <c r="C4" s="3" t="s">
        <v>13</v>
      </c>
      <c r="D4" s="3" t="s">
        <v>6</v>
      </c>
      <c r="E4" s="3" t="s">
        <v>7</v>
      </c>
      <c r="F4" s="3" t="s">
        <v>8</v>
      </c>
      <c r="G4" s="3" t="s">
        <v>9</v>
      </c>
      <c r="H4" s="3"/>
      <c r="I4" s="3" t="s">
        <v>4</v>
      </c>
      <c r="J4" s="3" t="s">
        <v>13</v>
      </c>
      <c r="K4" s="3" t="s">
        <v>6</v>
      </c>
      <c r="L4" s="3" t="s">
        <v>7</v>
      </c>
      <c r="M4" s="3" t="s">
        <v>8</v>
      </c>
      <c r="N4" s="3" t="s">
        <v>10</v>
      </c>
      <c r="O4" s="3"/>
      <c r="P4" s="3" t="s">
        <v>4</v>
      </c>
      <c r="Q4" s="3" t="s">
        <v>13</v>
      </c>
      <c r="R4" s="3" t="s">
        <v>6</v>
      </c>
      <c r="S4" s="3" t="s">
        <v>7</v>
      </c>
      <c r="T4" s="3" t="s">
        <v>8</v>
      </c>
      <c r="U4" s="3" t="s">
        <v>11</v>
      </c>
    </row>
    <row r="5" spans="1:21" x14ac:dyDescent="0.25">
      <c r="A5" s="1">
        <v>2008</v>
      </c>
      <c r="B5" s="21">
        <f>3029.57</f>
        <v>3029.57</v>
      </c>
      <c r="C5" s="21">
        <v>2423.9779999999996</v>
      </c>
      <c r="D5" s="21">
        <v>0</v>
      </c>
      <c r="E5" s="22">
        <f t="shared" ref="E5:E11" si="0">SUM(B5:D5)</f>
        <v>5453.5479999999998</v>
      </c>
      <c r="F5" s="21">
        <f>8358.394+30.92</f>
        <v>8389.3140000000003</v>
      </c>
      <c r="G5" s="22">
        <f t="shared" ref="G5:G11" si="1">E5+F5</f>
        <v>13842.862000000001</v>
      </c>
      <c r="H5" s="23"/>
      <c r="I5" s="23">
        <f>'EGD Deliveries'!$B$3</f>
        <v>4724.3</v>
      </c>
      <c r="J5" s="23">
        <f>'EGD Deliveries'!$B$4</f>
        <v>4081.7</v>
      </c>
      <c r="K5" s="23">
        <v>0</v>
      </c>
      <c r="L5" s="22">
        <f t="shared" ref="L5:L11" si="2">SUM(I5:K5)</f>
        <v>8806</v>
      </c>
      <c r="M5" s="23">
        <f>'EGD Deliveries'!$B$5</f>
        <v>3101.4999999999995</v>
      </c>
      <c r="N5" s="22">
        <f t="shared" ref="N5:N11" si="3">L5+M5</f>
        <v>11907.5</v>
      </c>
      <c r="O5" s="23"/>
      <c r="P5" s="23">
        <f t="shared" ref="P5:P11" si="4">B5+I5</f>
        <v>7753.8700000000008</v>
      </c>
      <c r="Q5" s="23">
        <f t="shared" ref="Q5:Q11" si="5">C5+J5</f>
        <v>6505.6779999999999</v>
      </c>
      <c r="R5" s="21">
        <f t="shared" ref="R5:R11" si="6">D5+K5</f>
        <v>0</v>
      </c>
      <c r="S5" s="24">
        <f t="shared" ref="S5:T11" si="7">E5+L5</f>
        <v>14259.547999999999</v>
      </c>
      <c r="T5" s="21">
        <f t="shared" si="7"/>
        <v>11490.814</v>
      </c>
      <c r="U5" s="22">
        <f t="shared" ref="U5:U11" si="8">S5+T5</f>
        <v>25750.362000000001</v>
      </c>
    </row>
    <row r="6" spans="1:21" x14ac:dyDescent="0.25">
      <c r="A6" s="1">
        <v>2009</v>
      </c>
      <c r="B6" s="21">
        <f>2918.55</f>
        <v>2918.55</v>
      </c>
      <c r="C6" s="21">
        <v>2371.4129999999996</v>
      </c>
      <c r="D6" s="21">
        <v>0</v>
      </c>
      <c r="E6" s="22">
        <f t="shared" si="0"/>
        <v>5289.9629999999997</v>
      </c>
      <c r="F6" s="21">
        <f>55.107+7504.2</f>
        <v>7559.3069999999998</v>
      </c>
      <c r="G6" s="22">
        <f t="shared" si="1"/>
        <v>12849.27</v>
      </c>
      <c r="H6" s="23"/>
      <c r="I6" s="23">
        <f>'EGD Deliveries'!$C$3</f>
        <v>4745.5</v>
      </c>
      <c r="J6" s="23">
        <f>'EGD Deliveries'!$C$4</f>
        <v>4383.7</v>
      </c>
      <c r="K6" s="23">
        <v>0</v>
      </c>
      <c r="L6" s="22">
        <f t="shared" si="2"/>
        <v>9129.2000000000007</v>
      </c>
      <c r="M6" s="23">
        <f>'EGD Deliveries'!$C$5</f>
        <v>2205.6</v>
      </c>
      <c r="N6" s="22">
        <f t="shared" si="3"/>
        <v>11334.800000000001</v>
      </c>
      <c r="O6" s="23"/>
      <c r="P6" s="23">
        <f t="shared" si="4"/>
        <v>7664.05</v>
      </c>
      <c r="Q6" s="23">
        <f t="shared" si="5"/>
        <v>6755.1129999999994</v>
      </c>
      <c r="R6" s="21">
        <f t="shared" si="6"/>
        <v>0</v>
      </c>
      <c r="S6" s="24">
        <f t="shared" si="7"/>
        <v>14419.163</v>
      </c>
      <c r="T6" s="21">
        <f t="shared" si="7"/>
        <v>9764.9069999999992</v>
      </c>
      <c r="U6" s="22">
        <f t="shared" si="8"/>
        <v>24184.07</v>
      </c>
    </row>
    <row r="7" spans="1:21" x14ac:dyDescent="0.25">
      <c r="A7" s="1">
        <v>2010</v>
      </c>
      <c r="B7" s="21">
        <v>2752.0527036919998</v>
      </c>
      <c r="C7" s="21">
        <v>1755.2938681510004</v>
      </c>
      <c r="D7" s="21">
        <v>461.74756890100002</v>
      </c>
      <c r="E7" s="22">
        <f t="shared" si="0"/>
        <v>4969.0941407439996</v>
      </c>
      <c r="F7" s="21">
        <v>8344.9154369909993</v>
      </c>
      <c r="G7" s="22">
        <f t="shared" si="1"/>
        <v>13314.009577735</v>
      </c>
      <c r="H7" s="23"/>
      <c r="I7" s="23">
        <f>'EGD Deliveries'!$D$3</f>
        <v>4413.8999999999996</v>
      </c>
      <c r="J7" s="23">
        <f>'EGD Deliveries'!$D$4</f>
        <v>4343.1000000000004</v>
      </c>
      <c r="K7" s="23">
        <v>0</v>
      </c>
      <c r="L7" s="22">
        <f t="shared" si="2"/>
        <v>8757</v>
      </c>
      <c r="M7" s="23">
        <f>'EGD Deliveries'!$D$5</f>
        <v>2183.6000000000004</v>
      </c>
      <c r="N7" s="22">
        <f t="shared" si="3"/>
        <v>10940.6</v>
      </c>
      <c r="O7" s="23"/>
      <c r="P7" s="23">
        <f t="shared" si="4"/>
        <v>7165.952703691999</v>
      </c>
      <c r="Q7" s="23">
        <f t="shared" si="5"/>
        <v>6098.3938681510008</v>
      </c>
      <c r="R7" s="21">
        <f t="shared" si="6"/>
        <v>461.74756890100002</v>
      </c>
      <c r="S7" s="24">
        <f t="shared" si="7"/>
        <v>13726.094140744</v>
      </c>
      <c r="T7" s="21">
        <f t="shared" si="7"/>
        <v>10528.515436991</v>
      </c>
      <c r="U7" s="22">
        <f t="shared" si="8"/>
        <v>24254.609577734998</v>
      </c>
    </row>
    <row r="8" spans="1:21" x14ac:dyDescent="0.25">
      <c r="A8" s="1">
        <v>2011</v>
      </c>
      <c r="B8" s="21">
        <v>2875.8996499048399</v>
      </c>
      <c r="C8" s="21">
        <v>1938.1874301602656</v>
      </c>
      <c r="D8" s="21">
        <v>486.03900885432103</v>
      </c>
      <c r="E8" s="22">
        <f t="shared" si="0"/>
        <v>5300.1260889194264</v>
      </c>
      <c r="F8" s="21">
        <v>8837.0000236100004</v>
      </c>
      <c r="G8" s="22">
        <f t="shared" si="1"/>
        <v>14137.126112529426</v>
      </c>
      <c r="H8" s="23"/>
      <c r="I8" s="23">
        <f>'EGD Deliveries'!$E$3</f>
        <v>4699.8999999999996</v>
      </c>
      <c r="J8" s="23">
        <f>'EGD Deliveries'!$E$4</f>
        <v>4720.8999999999996</v>
      </c>
      <c r="K8" s="23">
        <v>0</v>
      </c>
      <c r="L8" s="22">
        <f t="shared" si="2"/>
        <v>9420.7999999999993</v>
      </c>
      <c r="M8" s="23">
        <f>'EGD Deliveries'!$E$5</f>
        <v>2082.5</v>
      </c>
      <c r="N8" s="22">
        <f t="shared" si="3"/>
        <v>11503.3</v>
      </c>
      <c r="O8" s="23"/>
      <c r="P8" s="23">
        <f t="shared" si="4"/>
        <v>7575.7996499048395</v>
      </c>
      <c r="Q8" s="23">
        <f t="shared" si="5"/>
        <v>6659.0874301602653</v>
      </c>
      <c r="R8" s="21">
        <f t="shared" si="6"/>
        <v>486.03900885432103</v>
      </c>
      <c r="S8" s="24">
        <f t="shared" si="7"/>
        <v>14720.926088919427</v>
      </c>
      <c r="T8" s="21">
        <f t="shared" si="7"/>
        <v>10919.50002361</v>
      </c>
      <c r="U8" s="22">
        <f t="shared" si="8"/>
        <v>25640.426112529429</v>
      </c>
    </row>
    <row r="9" spans="1:21" x14ac:dyDescent="0.25">
      <c r="A9" s="1">
        <v>2012</v>
      </c>
      <c r="B9" s="21">
        <v>2579.5065167940002</v>
      </c>
      <c r="C9" s="21">
        <v>1744.5614545529988</v>
      </c>
      <c r="D9" s="21">
        <v>441.40764231499998</v>
      </c>
      <c r="E9" s="22">
        <f t="shared" si="0"/>
        <v>4765.475613661999</v>
      </c>
      <c r="F9" s="21">
        <v>9135.276168299999</v>
      </c>
      <c r="G9" s="22">
        <f t="shared" si="1"/>
        <v>13900.751781961997</v>
      </c>
      <c r="H9" s="23"/>
      <c r="I9" s="23">
        <f>'EGD Deliveries'!$F$3</f>
        <v>4225.4000000000005</v>
      </c>
      <c r="J9" s="23">
        <f>'EGD Deliveries'!$F$4</f>
        <v>4217.5</v>
      </c>
      <c r="K9" s="23">
        <v>0</v>
      </c>
      <c r="L9" s="22">
        <f t="shared" si="2"/>
        <v>8442.9000000000015</v>
      </c>
      <c r="M9" s="23">
        <f>'EGD Deliveries'!$F$5</f>
        <v>2056.3999999999996</v>
      </c>
      <c r="N9" s="22">
        <f t="shared" si="3"/>
        <v>10499.300000000001</v>
      </c>
      <c r="O9" s="23"/>
      <c r="P9" s="23">
        <f t="shared" si="4"/>
        <v>6804.9065167940007</v>
      </c>
      <c r="Q9" s="23">
        <f t="shared" si="5"/>
        <v>5962.0614545529988</v>
      </c>
      <c r="R9" s="21">
        <f t="shared" si="6"/>
        <v>441.40764231499998</v>
      </c>
      <c r="S9" s="24">
        <f t="shared" si="7"/>
        <v>13208.375613662</v>
      </c>
      <c r="T9" s="21">
        <f t="shared" si="7"/>
        <v>11191.676168299999</v>
      </c>
      <c r="U9" s="22">
        <f t="shared" si="8"/>
        <v>24400.051781962</v>
      </c>
    </row>
    <row r="10" spans="1:21" x14ac:dyDescent="0.25">
      <c r="A10" s="1">
        <v>2013</v>
      </c>
      <c r="B10" s="21">
        <v>3010.5320264480001</v>
      </c>
      <c r="C10" s="21">
        <v>2036.3430829280005</v>
      </c>
      <c r="D10" s="21">
        <v>502.37219317299997</v>
      </c>
      <c r="E10" s="22">
        <f t="shared" si="0"/>
        <v>5549.2473025489999</v>
      </c>
      <c r="F10" s="21">
        <v>8996.0294450799993</v>
      </c>
      <c r="G10" s="22">
        <f t="shared" si="1"/>
        <v>14545.276747628999</v>
      </c>
      <c r="H10" s="23"/>
      <c r="I10" s="23">
        <f>'EGD Deliveries'!$G$3</f>
        <v>4785.5999999999995</v>
      </c>
      <c r="J10" s="23">
        <f>'EGD Deliveries'!$G$4</f>
        <v>4740.5999999999995</v>
      </c>
      <c r="K10" s="23">
        <v>0</v>
      </c>
      <c r="L10" s="22">
        <f t="shared" si="2"/>
        <v>9526.1999999999989</v>
      </c>
      <c r="M10" s="23">
        <f>'EGD Deliveries'!$G$5</f>
        <v>2031.8</v>
      </c>
      <c r="N10" s="22">
        <f t="shared" si="3"/>
        <v>11557.999999999998</v>
      </c>
      <c r="O10" s="23"/>
      <c r="P10" s="23">
        <f t="shared" si="4"/>
        <v>7796.132026448</v>
      </c>
      <c r="Q10" s="23">
        <f t="shared" si="5"/>
        <v>6776.943082928</v>
      </c>
      <c r="R10" s="21">
        <f t="shared" si="6"/>
        <v>502.37219317299997</v>
      </c>
      <c r="S10" s="24">
        <f t="shared" si="7"/>
        <v>15075.447302548999</v>
      </c>
      <c r="T10" s="21">
        <f t="shared" si="7"/>
        <v>11027.829445079999</v>
      </c>
      <c r="U10" s="22">
        <f t="shared" si="8"/>
        <v>26103.276747628996</v>
      </c>
    </row>
    <row r="11" spans="1:21" x14ac:dyDescent="0.25">
      <c r="A11" s="1">
        <v>2014</v>
      </c>
      <c r="B11" s="21">
        <v>3270.204019794</v>
      </c>
      <c r="C11" s="21">
        <v>2241.6174285440011</v>
      </c>
      <c r="D11" s="21">
        <v>533.79676527499998</v>
      </c>
      <c r="E11" s="22">
        <f t="shared" si="0"/>
        <v>6045.6182136130019</v>
      </c>
      <c r="F11" s="21">
        <v>8701.4652119399998</v>
      </c>
      <c r="G11" s="22">
        <f t="shared" si="1"/>
        <v>14747.083425553003</v>
      </c>
      <c r="H11" s="23"/>
      <c r="I11" s="23">
        <f>'EGD Deliveries'!$H$3</f>
        <v>5380.9000000000005</v>
      </c>
      <c r="J11" s="23">
        <f>'EGD Deliveries'!$H$4</f>
        <v>5322.5</v>
      </c>
      <c r="K11" s="23">
        <v>0</v>
      </c>
      <c r="L11" s="22">
        <f t="shared" si="2"/>
        <v>10703.400000000001</v>
      </c>
      <c r="M11" s="23">
        <f>'EGD Deliveries'!$H$5</f>
        <v>1953.1</v>
      </c>
      <c r="N11" s="22">
        <f t="shared" si="3"/>
        <v>12656.500000000002</v>
      </c>
      <c r="O11" s="23"/>
      <c r="P11" s="23">
        <f t="shared" si="4"/>
        <v>8651.1040197940001</v>
      </c>
      <c r="Q11" s="23">
        <f t="shared" si="5"/>
        <v>7564.1174285440011</v>
      </c>
      <c r="R11" s="21">
        <f t="shared" si="6"/>
        <v>533.79676527499998</v>
      </c>
      <c r="S11" s="24">
        <f t="shared" si="7"/>
        <v>16749.018213613002</v>
      </c>
      <c r="T11" s="21">
        <f t="shared" si="7"/>
        <v>10654.56521194</v>
      </c>
      <c r="U11" s="22">
        <f t="shared" si="8"/>
        <v>27403.583425553003</v>
      </c>
    </row>
    <row r="12" spans="1:21" x14ac:dyDescent="0.25">
      <c r="A12" s="1">
        <v>2015</v>
      </c>
      <c r="B12" s="21">
        <v>2995.3338848569997</v>
      </c>
      <c r="C12" s="21">
        <v>2058.1101992900003</v>
      </c>
      <c r="D12" s="21">
        <v>507.47001420800001</v>
      </c>
      <c r="E12" s="22">
        <f t="shared" ref="E12:E19" si="9">SUM(B12:D12)</f>
        <v>5560.9140983550005</v>
      </c>
      <c r="F12" s="21">
        <v>8318.4964409499989</v>
      </c>
      <c r="G12" s="22">
        <f t="shared" ref="G12:G19" si="10">E12+F12</f>
        <v>13879.410539304999</v>
      </c>
      <c r="H12" s="23"/>
      <c r="I12" s="23">
        <f>'EGD Deliveries'!$I$3</f>
        <v>4997</v>
      </c>
      <c r="J12" s="23">
        <f>'EGD Deliveries'!$I$4</f>
        <v>5006.9000000000005</v>
      </c>
      <c r="K12" s="23">
        <v>0</v>
      </c>
      <c r="L12" s="22">
        <f t="shared" ref="L12:L19" si="11">SUM(I12:K12)</f>
        <v>10003.900000000001</v>
      </c>
      <c r="M12" s="23">
        <f>'EGD Deliveries'!$I$5</f>
        <v>1927.9</v>
      </c>
      <c r="N12" s="22">
        <f t="shared" ref="N12:N19" si="12">L12+M12</f>
        <v>11931.800000000001</v>
      </c>
      <c r="O12" s="23"/>
      <c r="P12" s="23">
        <f t="shared" ref="P12:S17" si="13">B12+I12</f>
        <v>7992.3338848570002</v>
      </c>
      <c r="Q12" s="23">
        <f t="shared" si="13"/>
        <v>7065.0101992900009</v>
      </c>
      <c r="R12" s="21">
        <f t="shared" si="13"/>
        <v>507.47001420800001</v>
      </c>
      <c r="S12" s="24">
        <f t="shared" si="13"/>
        <v>15564.814098355002</v>
      </c>
      <c r="T12" s="21">
        <f t="shared" ref="T12:T17" si="14">F12+M12</f>
        <v>10246.396440949999</v>
      </c>
      <c r="U12" s="22">
        <f t="shared" ref="U12:U17" si="15">S12+T12</f>
        <v>25811.210539305001</v>
      </c>
    </row>
    <row r="13" spans="1:21" x14ac:dyDescent="0.25">
      <c r="A13" s="1">
        <v>2016</v>
      </c>
      <c r="B13" s="21">
        <v>2816.1297823060004</v>
      </c>
      <c r="C13" s="21">
        <v>1924.4959813440018</v>
      </c>
      <c r="D13" s="21">
        <v>464.833345377</v>
      </c>
      <c r="E13" s="22">
        <f t="shared" si="9"/>
        <v>5205.4591090270023</v>
      </c>
      <c r="F13" s="21">
        <v>8169.6935020999999</v>
      </c>
      <c r="G13" s="22">
        <f t="shared" si="10"/>
        <v>13375.152611127003</v>
      </c>
      <c r="H13" s="23"/>
      <c r="I13" s="23">
        <f>'EGD Deliveries'!J3</f>
        <v>4506.7</v>
      </c>
      <c r="J13" s="23">
        <f>'EGD Deliveries'!J4</f>
        <v>4488.8</v>
      </c>
      <c r="K13" s="23">
        <v>0</v>
      </c>
      <c r="L13" s="22">
        <f t="shared" si="11"/>
        <v>8995.5</v>
      </c>
      <c r="M13" s="23">
        <f>'EGD Deliveries'!J5</f>
        <v>1931.6</v>
      </c>
      <c r="N13" s="22">
        <f t="shared" si="12"/>
        <v>10927.1</v>
      </c>
      <c r="O13" s="23"/>
      <c r="P13" s="23">
        <f t="shared" si="13"/>
        <v>7322.8297823060002</v>
      </c>
      <c r="Q13" s="23">
        <f t="shared" si="13"/>
        <v>6413.295981344002</v>
      </c>
      <c r="R13" s="21">
        <f t="shared" si="13"/>
        <v>464.833345377</v>
      </c>
      <c r="S13" s="24">
        <f t="shared" si="13"/>
        <v>14200.959109027002</v>
      </c>
      <c r="T13" s="21">
        <f t="shared" si="14"/>
        <v>10101.293502099999</v>
      </c>
      <c r="U13" s="22">
        <f t="shared" si="15"/>
        <v>24302.252611127002</v>
      </c>
    </row>
    <row r="14" spans="1:21" x14ac:dyDescent="0.25">
      <c r="A14" s="1">
        <v>2017</v>
      </c>
      <c r="B14" s="21">
        <v>2947.2645891399998</v>
      </c>
      <c r="C14" s="21">
        <v>2022.5838526239986</v>
      </c>
      <c r="D14" s="21">
        <v>489.32447972699998</v>
      </c>
      <c r="E14" s="22">
        <f t="shared" si="9"/>
        <v>5459.1729214909983</v>
      </c>
      <c r="F14" s="21">
        <v>7383.27276824</v>
      </c>
      <c r="G14" s="22">
        <f t="shared" si="10"/>
        <v>12842.445689730997</v>
      </c>
      <c r="H14" s="23"/>
      <c r="I14" s="23">
        <f>'EGD Deliveries'!K3</f>
        <v>4739.2</v>
      </c>
      <c r="J14" s="23">
        <f>'EGD Deliveries'!K4</f>
        <v>4700.6000000000004</v>
      </c>
      <c r="K14" s="23">
        <v>0</v>
      </c>
      <c r="L14" s="22">
        <f t="shared" si="11"/>
        <v>9439.7999999999993</v>
      </c>
      <c r="M14" s="23">
        <f>'EGD Deliveries'!K5</f>
        <v>1906.6999999999998</v>
      </c>
      <c r="N14" s="22">
        <f t="shared" si="12"/>
        <v>11346.5</v>
      </c>
      <c r="O14" s="23"/>
      <c r="P14" s="23">
        <f t="shared" si="13"/>
        <v>7686.4645891399996</v>
      </c>
      <c r="Q14" s="23">
        <f t="shared" si="13"/>
        <v>6723.183852623999</v>
      </c>
      <c r="R14" s="21">
        <f t="shared" si="13"/>
        <v>489.32447972699998</v>
      </c>
      <c r="S14" s="24">
        <f t="shared" si="13"/>
        <v>14898.972921490997</v>
      </c>
      <c r="T14" s="21">
        <f t="shared" si="14"/>
        <v>9289.9727682400007</v>
      </c>
      <c r="U14" s="22">
        <f t="shared" si="15"/>
        <v>24188.945689730997</v>
      </c>
    </row>
    <row r="15" spans="1:21" x14ac:dyDescent="0.25">
      <c r="A15" s="1">
        <v>2018</v>
      </c>
      <c r="B15" s="21">
        <v>3182.871117828</v>
      </c>
      <c r="C15" s="21">
        <v>2166.4933157439991</v>
      </c>
      <c r="D15" s="21">
        <v>531.85822747899999</v>
      </c>
      <c r="E15" s="22">
        <f t="shared" si="9"/>
        <v>5881.2226610509988</v>
      </c>
      <c r="F15" s="21">
        <v>7844.0602961696995</v>
      </c>
      <c r="G15" s="22">
        <f t="shared" si="10"/>
        <v>13725.282957220697</v>
      </c>
      <c r="H15" s="23"/>
      <c r="I15" s="23">
        <f>'EGD Deliveries'!L3</f>
        <v>5296.3</v>
      </c>
      <c r="J15" s="23">
        <f>'EGD Deliveries'!L4</f>
        <v>5283.9</v>
      </c>
      <c r="K15" s="23">
        <v>0</v>
      </c>
      <c r="L15" s="22">
        <f t="shared" si="11"/>
        <v>10580.2</v>
      </c>
      <c r="M15" s="23">
        <f>'EGD Deliveries'!L5</f>
        <v>1965.7999999999997</v>
      </c>
      <c r="N15" s="22">
        <f t="shared" si="12"/>
        <v>12546</v>
      </c>
      <c r="O15" s="23"/>
      <c r="P15" s="23">
        <f t="shared" si="13"/>
        <v>8479.1711178280002</v>
      </c>
      <c r="Q15" s="23">
        <f t="shared" si="13"/>
        <v>7450.3933157439988</v>
      </c>
      <c r="R15" s="21">
        <f t="shared" si="13"/>
        <v>531.85822747899999</v>
      </c>
      <c r="S15" s="24">
        <f t="shared" si="13"/>
        <v>16461.422661051001</v>
      </c>
      <c r="T15" s="21">
        <f t="shared" si="14"/>
        <v>9809.8602961696997</v>
      </c>
      <c r="U15" s="22">
        <f t="shared" si="15"/>
        <v>26271.282957220701</v>
      </c>
    </row>
    <row r="16" spans="1:21" x14ac:dyDescent="0.25">
      <c r="A16" s="1">
        <v>2019</v>
      </c>
      <c r="B16" s="21">
        <v>3311.0808737699999</v>
      </c>
      <c r="C16" s="21">
        <v>2253.9172061459994</v>
      </c>
      <c r="D16" s="21">
        <v>537.43122378565397</v>
      </c>
      <c r="E16" s="22">
        <f t="shared" si="9"/>
        <v>6102.4293037016532</v>
      </c>
      <c r="F16" s="21">
        <v>7913.4435080331805</v>
      </c>
      <c r="G16" s="22">
        <f t="shared" si="10"/>
        <v>14015.872811734833</v>
      </c>
      <c r="H16" s="23"/>
      <c r="I16" s="23">
        <f>'EGD Deliveries'!M3</f>
        <v>5358.5894983044836</v>
      </c>
      <c r="J16" s="23">
        <f>'EGD Deliveries'!M4</f>
        <v>5300.0218403697327</v>
      </c>
      <c r="K16" s="23">
        <v>0</v>
      </c>
      <c r="L16" s="22">
        <f t="shared" si="11"/>
        <v>10658.611338674216</v>
      </c>
      <c r="M16" s="23">
        <f>'EGD Deliveries'!M5</f>
        <v>1909.0855513443239</v>
      </c>
      <c r="N16" s="22">
        <f t="shared" si="12"/>
        <v>12567.69689001854</v>
      </c>
      <c r="O16" s="23"/>
      <c r="P16" s="23">
        <f t="shared" si="13"/>
        <v>8669.6703720744845</v>
      </c>
      <c r="Q16" s="23">
        <f t="shared" si="13"/>
        <v>7553.9390465157321</v>
      </c>
      <c r="R16" s="21">
        <f t="shared" si="13"/>
        <v>537.43122378565397</v>
      </c>
      <c r="S16" s="24">
        <f t="shared" si="13"/>
        <v>16761.040642375869</v>
      </c>
      <c r="T16" s="21">
        <f t="shared" si="14"/>
        <v>9822.5290593775044</v>
      </c>
      <c r="U16" s="22">
        <f t="shared" si="15"/>
        <v>26583.569701753375</v>
      </c>
    </row>
    <row r="17" spans="1:22" x14ac:dyDescent="0.25">
      <c r="A17" s="1">
        <v>2020</v>
      </c>
      <c r="B17" s="21">
        <v>3034.3804275920002</v>
      </c>
      <c r="C17" s="21">
        <v>2035.2431300850003</v>
      </c>
      <c r="D17" s="21">
        <v>463.98779421829096</v>
      </c>
      <c r="E17" s="22">
        <f t="shared" si="9"/>
        <v>5533.6113518952916</v>
      </c>
      <c r="F17" s="21">
        <v>7971.1077081405092</v>
      </c>
      <c r="G17" s="22">
        <f t="shared" si="10"/>
        <v>13504.719060035801</v>
      </c>
      <c r="H17" s="23"/>
      <c r="I17" s="23">
        <f>'EGD Deliveries'!N3</f>
        <v>4894.4038582577859</v>
      </c>
      <c r="J17" s="23">
        <f>'EGD Deliveries'!N4</f>
        <v>4650.4529311677925</v>
      </c>
      <c r="K17" s="23">
        <v>0</v>
      </c>
      <c r="L17" s="22">
        <f t="shared" si="11"/>
        <v>9544.8567894255793</v>
      </c>
      <c r="M17" s="23">
        <f>'EGD Deliveries'!N5</f>
        <v>1905.1380556371237</v>
      </c>
      <c r="N17" s="22">
        <f t="shared" si="12"/>
        <v>11449.994845062703</v>
      </c>
      <c r="O17" s="23"/>
      <c r="P17" s="23">
        <f t="shared" si="13"/>
        <v>7928.7842858497861</v>
      </c>
      <c r="Q17" s="23">
        <f t="shared" si="13"/>
        <v>6685.6960612527928</v>
      </c>
      <c r="R17" s="21">
        <f t="shared" si="13"/>
        <v>463.98779421829096</v>
      </c>
      <c r="S17" s="24">
        <f t="shared" si="13"/>
        <v>15078.468141320871</v>
      </c>
      <c r="T17" s="21">
        <f t="shared" si="14"/>
        <v>9876.2457637776333</v>
      </c>
      <c r="U17" s="22">
        <f t="shared" si="15"/>
        <v>24954.713905098506</v>
      </c>
    </row>
    <row r="18" spans="1:22" x14ac:dyDescent="0.25">
      <c r="A18" s="1">
        <v>2021</v>
      </c>
      <c r="B18" s="21">
        <v>2932.8024586030001</v>
      </c>
      <c r="C18" s="21">
        <v>1880.3597580969999</v>
      </c>
      <c r="D18" s="21">
        <v>439.52409733957398</v>
      </c>
      <c r="E18" s="22">
        <f t="shared" si="9"/>
        <v>5252.6863140395744</v>
      </c>
      <c r="F18" s="21">
        <v>8585.8406925105301</v>
      </c>
      <c r="G18" s="22">
        <f t="shared" si="10"/>
        <v>13838.527006550104</v>
      </c>
      <c r="H18" s="23"/>
      <c r="I18" s="23">
        <f>'EGD Deliveries'!O3</f>
        <v>4748.7221278176794</v>
      </c>
      <c r="J18" s="23">
        <f>'EGD Deliveries'!O4</f>
        <v>4438.4321815264302</v>
      </c>
      <c r="K18" s="23">
        <v>0</v>
      </c>
      <c r="L18" s="22">
        <f t="shared" si="11"/>
        <v>9187.1543093441105</v>
      </c>
      <c r="M18" s="23">
        <f>'EGD Deliveries'!O5</f>
        <v>2767.1184166451399</v>
      </c>
      <c r="N18" s="22">
        <f t="shared" si="12"/>
        <v>11954.272725989251</v>
      </c>
      <c r="O18" s="23"/>
      <c r="P18" s="23">
        <f t="shared" ref="P18" si="16">B18+I18</f>
        <v>7681.524586420679</v>
      </c>
      <c r="Q18" s="23">
        <f t="shared" ref="Q18" si="17">C18+J18</f>
        <v>6318.7919396234302</v>
      </c>
      <c r="R18" s="21">
        <f t="shared" ref="R18" si="18">D18+K18</f>
        <v>439.52409733957398</v>
      </c>
      <c r="S18" s="24">
        <f t="shared" ref="S18" si="19">E18+L18</f>
        <v>14439.840623383685</v>
      </c>
      <c r="T18" s="21">
        <f t="shared" ref="T18" si="20">F18+M18</f>
        <v>11352.95910915567</v>
      </c>
      <c r="U18" s="22">
        <f t="shared" ref="U18" si="21">S18+T18</f>
        <v>25792.799732539355</v>
      </c>
    </row>
    <row r="19" spans="1:22" x14ac:dyDescent="0.25">
      <c r="A19" s="1">
        <v>2022</v>
      </c>
      <c r="B19" s="21">
        <v>3182.511368767</v>
      </c>
      <c r="C19" s="21">
        <v>2084.3282643269995</v>
      </c>
      <c r="D19" s="21">
        <v>474.44146122154405</v>
      </c>
      <c r="E19" s="22">
        <f t="shared" si="9"/>
        <v>5741.2810943155437</v>
      </c>
      <c r="F19" s="21">
        <v>9054.0287589193194</v>
      </c>
      <c r="G19" s="22">
        <f t="shared" si="10"/>
        <v>14795.309853234863</v>
      </c>
      <c r="H19" s="23"/>
      <c r="I19" s="23">
        <f>'EGD Deliveries'!P3</f>
        <v>5106.3144511370501</v>
      </c>
      <c r="J19" s="23">
        <f>'EGD Deliveries'!P4</f>
        <v>4787.6774524872508</v>
      </c>
      <c r="K19" s="23">
        <v>0</v>
      </c>
      <c r="L19" s="22">
        <f t="shared" si="11"/>
        <v>9893.9919036243009</v>
      </c>
      <c r="M19" s="23">
        <f>'EGD Deliveries'!P5</f>
        <v>3170.4224894293902</v>
      </c>
      <c r="N19" s="22">
        <f t="shared" si="12"/>
        <v>13064.414393053692</v>
      </c>
      <c r="O19" s="23"/>
      <c r="P19" s="23">
        <f t="shared" ref="P19" si="22">B19+I19</f>
        <v>8288.8258199040501</v>
      </c>
      <c r="Q19" s="23">
        <f t="shared" ref="Q19" si="23">C19+J19</f>
        <v>6872.0057168142503</v>
      </c>
      <c r="R19" s="21">
        <f t="shared" ref="R19" si="24">D19+K19</f>
        <v>474.44146122154405</v>
      </c>
      <c r="S19" s="24">
        <f t="shared" ref="S19" si="25">E19+L19</f>
        <v>15635.272997939845</v>
      </c>
      <c r="T19" s="21">
        <f t="shared" ref="T19" si="26">F19+M19</f>
        <v>12224.451248348709</v>
      </c>
      <c r="U19" s="22">
        <f t="shared" ref="U19" si="27">S19+T19</f>
        <v>27859.724246288555</v>
      </c>
    </row>
    <row r="20" spans="1:22" x14ac:dyDescent="0.25">
      <c r="A20" s="1">
        <v>2023</v>
      </c>
      <c r="B20" s="21">
        <v>2887.1240139870001</v>
      </c>
      <c r="C20" s="21">
        <v>2003.4356537940002</v>
      </c>
      <c r="D20" s="21">
        <v>422.71322613515196</v>
      </c>
      <c r="E20" s="22">
        <f t="shared" ref="E20" si="28">SUM(B20:D20)</f>
        <v>5313.2728939161525</v>
      </c>
      <c r="F20" s="21">
        <v>9486.4806543159903</v>
      </c>
      <c r="G20" s="22">
        <f t="shared" ref="G20" si="29">E20+F20</f>
        <v>14799.753548232144</v>
      </c>
      <c r="H20" s="23"/>
      <c r="I20" s="23">
        <v>4677.3468811469702</v>
      </c>
      <c r="J20" s="23">
        <v>4450.1586888097681</v>
      </c>
      <c r="K20" s="23">
        <v>0</v>
      </c>
      <c r="L20" s="22">
        <f t="shared" ref="L20" si="30">SUM(I20:K20)</f>
        <v>9127.5055699567383</v>
      </c>
      <c r="M20" s="23">
        <v>3315.2848648080003</v>
      </c>
      <c r="N20" s="22">
        <f t="shared" ref="N20" si="31">L20+M20</f>
        <v>12442.790434764738</v>
      </c>
      <c r="O20" s="23"/>
      <c r="P20" s="23">
        <f t="shared" ref="P20" si="32">B20+I20</f>
        <v>7564.4708951339708</v>
      </c>
      <c r="Q20" s="23">
        <f t="shared" ref="Q20" si="33">C20+J20</f>
        <v>6453.5943426037684</v>
      </c>
      <c r="R20" s="21">
        <f t="shared" ref="R20" si="34">D20+K20</f>
        <v>422.71322613515196</v>
      </c>
      <c r="S20" s="24">
        <f t="shared" ref="S20" si="35">E20+L20</f>
        <v>14440.778463872892</v>
      </c>
      <c r="T20" s="21">
        <f t="shared" ref="T20" si="36">F20+M20</f>
        <v>12801.76551912399</v>
      </c>
      <c r="U20" s="22">
        <f t="shared" ref="U20" si="37">S20+T20</f>
        <v>27242.543982996882</v>
      </c>
      <c r="V20" s="38"/>
    </row>
    <row r="22" spans="1:22" x14ac:dyDescent="0.25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</row>
    <row r="23" spans="1:22" x14ac:dyDescent="0.25">
      <c r="B23" s="23"/>
      <c r="C23" s="23"/>
      <c r="D23" s="23"/>
      <c r="E23" s="23"/>
      <c r="F23" s="23"/>
      <c r="G23" s="23"/>
      <c r="H23" s="23"/>
      <c r="I23" s="23"/>
      <c r="J23" s="23"/>
    </row>
  </sheetData>
  <mergeCells count="4">
    <mergeCell ref="A1:U1"/>
    <mergeCell ref="B3:G3"/>
    <mergeCell ref="I3:N3"/>
    <mergeCell ref="P3:U3"/>
  </mergeCells>
  <pageMargins left="0.7" right="0.7" top="0.75" bottom="0.75" header="0.3" footer="0.3"/>
  <pageSetup orientation="portrait" r:id="rId1"/>
  <customProperties>
    <customPr name="EpmWorksheetKeyString_GUID" r:id="rId2"/>
    <customPr name="FPMExcelClientCellBasedFunctionStatus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46BAB-6683-4015-8D51-969936209A87}">
  <sheetPr codeName="Sheet2"/>
  <dimension ref="A1:AR45"/>
  <sheetViews>
    <sheetView zoomScale="85" zoomScaleNormal="85" workbookViewId="0">
      <pane xSplit="15" ySplit="20" topLeftCell="P21" activePane="bottomRight" state="frozen"/>
      <selection pane="topRight" activeCell="AD34" sqref="AD34"/>
      <selection pane="bottomLeft" activeCell="AD34" sqref="AD34"/>
      <selection pane="bottomRight" activeCell="AL39" sqref="AL39"/>
    </sheetView>
  </sheetViews>
  <sheetFormatPr defaultColWidth="9" defaultRowHeight="14.4" outlineLevelRow="1" outlineLevelCol="1" x14ac:dyDescent="0.3"/>
  <cols>
    <col min="1" max="1" width="14.8984375" style="5" hidden="1" customWidth="1" outlineLevel="1"/>
    <col min="2" max="2" width="19.19921875" style="5" hidden="1" customWidth="1" outlineLevel="1"/>
    <col min="3" max="10" width="11.19921875" style="5" hidden="1" customWidth="1" outlineLevel="1"/>
    <col min="11" max="14" width="12.19921875" style="5" hidden="1" customWidth="1" outlineLevel="1"/>
    <col min="15" max="15" width="9" style="5" collapsed="1"/>
    <col min="16" max="16" width="12.09765625" style="5" customWidth="1" outlineLevel="1"/>
    <col min="17" max="17" width="15.09765625" style="5" customWidth="1" outlineLevel="1"/>
    <col min="18" max="18" width="31.5" style="5" customWidth="1" outlineLevel="1"/>
    <col min="19" max="19" width="7.3984375" style="5" customWidth="1" outlineLevel="1"/>
    <col min="20" max="20" width="9.3984375" style="5" customWidth="1" outlineLevel="1"/>
    <col min="21" max="21" width="9.8984375" style="5" customWidth="1" outlineLevel="1"/>
    <col min="22" max="22" width="7.5" style="5" customWidth="1" outlineLevel="1"/>
    <col min="23" max="23" width="8.5" style="5" customWidth="1" outlineLevel="1"/>
    <col min="24" max="24" width="11.09765625" style="5" customWidth="1" outlineLevel="1"/>
    <col min="25" max="25" width="2.59765625" style="5" customWidth="1" outlineLevel="1"/>
    <col min="26" max="26" width="9.59765625" style="5" customWidth="1" outlineLevel="1"/>
    <col min="27" max="27" width="18.5" style="5" bestFit="1" customWidth="1"/>
    <col min="28" max="28" width="16.59765625" style="5" bestFit="1" customWidth="1"/>
    <col min="29" max="29" width="10.3984375" style="5" bestFit="1" customWidth="1"/>
    <col min="30" max="43" width="11.69921875" style="5" bestFit="1" customWidth="1"/>
    <col min="44" max="44" width="10.8984375" style="5" bestFit="1" customWidth="1"/>
    <col min="45" max="16384" width="9" style="5"/>
  </cols>
  <sheetData>
    <row r="1" spans="1:18" x14ac:dyDescent="0.3">
      <c r="A1" s="39" t="s">
        <v>14</v>
      </c>
    </row>
    <row r="2" spans="1:18" outlineLevel="1" x14ac:dyDescent="0.3">
      <c r="C2" s="6" t="s">
        <v>15</v>
      </c>
      <c r="P2" s="7" t="s">
        <v>16</v>
      </c>
      <c r="Q2" s="8" t="s">
        <v>17</v>
      </c>
      <c r="R2" s="7" t="str">
        <f>_xll.EVAPD($Q$2)</f>
        <v>Revenue &amp; Cost of Gas</v>
      </c>
    </row>
    <row r="3" spans="1:18" outlineLevel="1" x14ac:dyDescent="0.3">
      <c r="A3" s="9" t="s">
        <v>18</v>
      </c>
      <c r="B3" s="10" t="s">
        <v>19</v>
      </c>
      <c r="C3" s="11" t="s">
        <v>20</v>
      </c>
      <c r="D3" s="12" t="s">
        <v>21</v>
      </c>
      <c r="P3" s="7" t="s">
        <v>22</v>
      </c>
      <c r="Q3" s="13" t="s">
        <v>23</v>
      </c>
      <c r="R3" s="5" t="str">
        <f>_xll.EVDES(Q3,$Q$2)</f>
        <v>Delivery Volume (Actual)</v>
      </c>
    </row>
    <row r="4" spans="1:18" outlineLevel="1" x14ac:dyDescent="0.3">
      <c r="A4" s="14" t="s">
        <v>24</v>
      </c>
      <c r="B4" s="15" t="str">
        <f>_xll.EVRNG(Q3:Q15)</f>
        <v>'UG Customers'!$Q$3:$Q$15</v>
      </c>
      <c r="C4" s="11" t="s">
        <v>25</v>
      </c>
      <c r="D4" s="12" t="s">
        <v>26</v>
      </c>
      <c r="P4" s="7" t="s">
        <v>27</v>
      </c>
      <c r="Q4" s="13" t="s">
        <v>28</v>
      </c>
      <c r="R4" s="5" t="str">
        <f>_xll.EVDES(Q4,$Q$2)</f>
        <v>Actual</v>
      </c>
    </row>
    <row r="5" spans="1:18" outlineLevel="1" x14ac:dyDescent="0.3">
      <c r="A5" s="14" t="s">
        <v>29</v>
      </c>
      <c r="B5" s="15" t="str">
        <f>_xll.EVRNG(AD17:AR18)</f>
        <v>'UG Customers'!$AD$17:$AR$18</v>
      </c>
      <c r="C5" s="11" t="s">
        <v>30</v>
      </c>
      <c r="D5" s="12" t="s">
        <v>31</v>
      </c>
      <c r="P5" s="7" t="s">
        <v>32</v>
      </c>
      <c r="Q5" s="13" t="s">
        <v>33</v>
      </c>
      <c r="R5" s="5" t="str">
        <f>_xll.EVDES(Q5,$Q$2)</f>
        <v>Distribution Customers</v>
      </c>
    </row>
    <row r="6" spans="1:18" outlineLevel="1" x14ac:dyDescent="0.3">
      <c r="A6" s="14" t="s">
        <v>34</v>
      </c>
      <c r="B6" s="15" t="str">
        <f>_xll.EVRNG(P21:Z25)</f>
        <v>'UG Customers'!$P$21:$Z$25</v>
      </c>
      <c r="C6" s="11"/>
      <c r="P6" s="7" t="s">
        <v>35</v>
      </c>
      <c r="Q6" s="13" t="s">
        <v>36</v>
      </c>
      <c r="R6" s="5" t="str">
        <f>_xll.EVDES(Q6,$Q$2)</f>
        <v>All Data Sources</v>
      </c>
    </row>
    <row r="7" spans="1:18" outlineLevel="1" x14ac:dyDescent="0.3">
      <c r="A7" s="14" t="s">
        <v>37</v>
      </c>
      <c r="B7" s="15"/>
      <c r="C7" s="6" t="s">
        <v>38</v>
      </c>
      <c r="P7" s="7" t="s">
        <v>39</v>
      </c>
      <c r="Q7" s="13" t="s">
        <v>40</v>
      </c>
      <c r="R7" s="5" t="str">
        <f>_xll.EVDES(Q7,$Q$2)</f>
        <v>All DSO</v>
      </c>
    </row>
    <row r="8" spans="1:18" outlineLevel="1" x14ac:dyDescent="0.3">
      <c r="A8" s="14" t="s">
        <v>41</v>
      </c>
      <c r="B8" s="15"/>
      <c r="C8" s="11" t="s">
        <v>42</v>
      </c>
      <c r="D8" s="5" t="s">
        <v>43</v>
      </c>
      <c r="P8" s="7" t="s">
        <v>44</v>
      </c>
      <c r="Q8" s="13" t="s">
        <v>45</v>
      </c>
      <c r="R8" s="5" t="str">
        <f>_xll.EVDES(Q8,$Q$2)</f>
        <v>Union Gas Limited</v>
      </c>
    </row>
    <row r="9" spans="1:18" outlineLevel="1" x14ac:dyDescent="0.3">
      <c r="A9" s="14" t="s">
        <v>46</v>
      </c>
      <c r="B9" s="15"/>
      <c r="C9" s="11" t="s">
        <v>47</v>
      </c>
      <c r="D9" s="5" t="s">
        <v>48</v>
      </c>
      <c r="P9" s="7" t="s">
        <v>49</v>
      </c>
      <c r="Q9" s="13" t="s">
        <v>50</v>
      </c>
      <c r="R9" s="5" t="str">
        <f>_xll.EVDES(Q9,$Q$2)</f>
        <v>All Inter-company</v>
      </c>
    </row>
    <row r="10" spans="1:18" outlineLevel="1" x14ac:dyDescent="0.3">
      <c r="A10" s="14" t="s">
        <v>51</v>
      </c>
      <c r="B10" s="15" t="str">
        <f>_xll.EVRNG($A$24:$B$45)</f>
        <v>'UG Customers'!$A$24:$B$45</v>
      </c>
      <c r="C10" s="11" t="s">
        <v>52</v>
      </c>
      <c r="D10" s="5" t="s">
        <v>53</v>
      </c>
      <c r="P10" s="7" t="s">
        <v>54</v>
      </c>
      <c r="Q10" s="13" t="s">
        <v>55</v>
      </c>
      <c r="R10" s="5" t="str">
        <f>_xll.EVDES(Q10,$Q$2)</f>
        <v>Periodic</v>
      </c>
    </row>
    <row r="11" spans="1:18" outlineLevel="1" x14ac:dyDescent="0.3">
      <c r="A11" s="14" t="s">
        <v>56</v>
      </c>
      <c r="B11" s="15"/>
      <c r="P11" s="7" t="s">
        <v>57</v>
      </c>
      <c r="Q11" s="13" t="s">
        <v>58</v>
      </c>
      <c r="R11" s="5" t="str">
        <f>_xll.EVDES(Q11,$Q$2)</f>
        <v>All Paths, Delivery Areas and COG IOs</v>
      </c>
    </row>
    <row r="12" spans="1:18" outlineLevel="1" x14ac:dyDescent="0.3">
      <c r="P12" s="7" t="s">
        <v>59</v>
      </c>
      <c r="Q12" s="13" t="s">
        <v>60</v>
      </c>
      <c r="R12" s="5" t="str">
        <f>_xll.EVDES(Q12,$Q$2)</f>
        <v>All ST Projects</v>
      </c>
    </row>
    <row r="13" spans="1:18" outlineLevel="1" x14ac:dyDescent="0.3">
      <c r="A13" s="9" t="s">
        <v>61</v>
      </c>
      <c r="B13" s="16" t="s">
        <v>62</v>
      </c>
      <c r="C13" s="16" t="s">
        <v>63</v>
      </c>
      <c r="D13" s="16" t="s">
        <v>64</v>
      </c>
      <c r="E13" s="16" t="s">
        <v>65</v>
      </c>
      <c r="F13" s="16" t="s">
        <v>66</v>
      </c>
      <c r="G13" s="16" t="s">
        <v>67</v>
      </c>
      <c r="H13" s="16" t="s">
        <v>68</v>
      </c>
      <c r="I13" s="16" t="s">
        <v>69</v>
      </c>
      <c r="J13" s="16" t="s">
        <v>70</v>
      </c>
      <c r="K13" s="16" t="s">
        <v>71</v>
      </c>
      <c r="L13" s="16" t="s">
        <v>72</v>
      </c>
      <c r="M13" s="16" t="s">
        <v>73</v>
      </c>
      <c r="N13" s="10" t="s">
        <v>74</v>
      </c>
      <c r="P13" s="7" t="s">
        <v>75</v>
      </c>
      <c r="Q13" s="13" t="s">
        <v>76</v>
      </c>
      <c r="R13" s="5" t="str">
        <f>_xll.EVDES(Q13,$Q$2)</f>
        <v>Local Currency</v>
      </c>
    </row>
    <row r="14" spans="1:18" outlineLevel="1" x14ac:dyDescent="0.3">
      <c r="A14" s="14" t="s">
        <v>77</v>
      </c>
      <c r="B14" s="15" t="s">
        <v>78</v>
      </c>
      <c r="C14" s="15" t="s">
        <v>78</v>
      </c>
      <c r="D14" s="15" t="s">
        <v>79</v>
      </c>
      <c r="E14" s="15" t="s">
        <v>79</v>
      </c>
      <c r="F14" s="15" t="s">
        <v>79</v>
      </c>
      <c r="G14" s="15" t="s">
        <v>79</v>
      </c>
      <c r="H14" s="15" t="s">
        <v>79</v>
      </c>
      <c r="I14" s="15" t="s">
        <v>79</v>
      </c>
      <c r="J14" s="15" t="s">
        <v>79</v>
      </c>
      <c r="K14" s="15" t="s">
        <v>79</v>
      </c>
      <c r="L14" s="15" t="s">
        <v>79</v>
      </c>
      <c r="M14" s="15" t="s">
        <v>79</v>
      </c>
      <c r="N14" s="15" t="s">
        <v>79</v>
      </c>
      <c r="P14" s="7" t="s">
        <v>80</v>
      </c>
      <c r="Q14" s="13" t="s">
        <v>81</v>
      </c>
      <c r="R14" s="5" t="str">
        <f>_xll.EVDES(Q14,$Q$2)</f>
        <v>All Services</v>
      </c>
    </row>
    <row r="15" spans="1:18" outlineLevel="1" x14ac:dyDescent="0.3">
      <c r="A15" s="14" t="s">
        <v>82</v>
      </c>
      <c r="B15" s="15" t="s">
        <v>27</v>
      </c>
      <c r="C15" s="15" t="s">
        <v>83</v>
      </c>
      <c r="D15" s="15" t="s">
        <v>84</v>
      </c>
      <c r="E15" s="15" t="s">
        <v>32</v>
      </c>
      <c r="F15" s="15" t="s">
        <v>35</v>
      </c>
      <c r="G15" s="15" t="s">
        <v>39</v>
      </c>
      <c r="H15" s="15" t="s">
        <v>44</v>
      </c>
      <c r="I15" s="15" t="s">
        <v>49</v>
      </c>
      <c r="J15" s="15" t="s">
        <v>54</v>
      </c>
      <c r="K15" s="15" t="s">
        <v>57</v>
      </c>
      <c r="L15" s="15" t="s">
        <v>59</v>
      </c>
      <c r="M15" s="15" t="s">
        <v>75</v>
      </c>
      <c r="N15" s="15" t="s">
        <v>80</v>
      </c>
      <c r="P15" s="7" t="s">
        <v>83</v>
      </c>
      <c r="Q15" s="13" t="s">
        <v>85</v>
      </c>
      <c r="R15" s="5" t="str">
        <f>_xll.EVDES(Q15,$Q$2)</f>
        <v>2021 Total</v>
      </c>
    </row>
    <row r="16" spans="1:18" x14ac:dyDescent="0.3">
      <c r="A16" s="14" t="s">
        <v>86</v>
      </c>
      <c r="B16" s="15" t="s">
        <v>87</v>
      </c>
      <c r="C16" s="15" t="s">
        <v>88</v>
      </c>
      <c r="D16" s="15" t="s">
        <v>89</v>
      </c>
      <c r="E16" s="15" t="str" cm="1">
        <f t="array" ref="E16">_xll.EVRNG(E26:E27)</f>
        <v>'UG Customers'!$E$26:$E$27</v>
      </c>
      <c r="F16" s="15" t="s">
        <v>87</v>
      </c>
      <c r="G16" s="15" t="s">
        <v>87</v>
      </c>
      <c r="H16" s="15" t="s">
        <v>87</v>
      </c>
      <c r="I16" s="15" t="s">
        <v>87</v>
      </c>
      <c r="J16" s="15" t="s">
        <v>87</v>
      </c>
      <c r="K16" s="15" t="s">
        <v>87</v>
      </c>
      <c r="L16" s="15" t="s">
        <v>87</v>
      </c>
      <c r="M16" s="15" t="s">
        <v>87</v>
      </c>
      <c r="N16" s="15" t="s">
        <v>87</v>
      </c>
    </row>
    <row r="17" spans="1:44" x14ac:dyDescent="0.3">
      <c r="A17" s="14" t="s">
        <v>90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AD17" s="17" t="s">
        <v>28</v>
      </c>
      <c r="AE17" s="17" t="s">
        <v>28</v>
      </c>
      <c r="AF17" s="17" t="s">
        <v>28</v>
      </c>
      <c r="AG17" s="17" t="s">
        <v>28</v>
      </c>
      <c r="AH17" s="17" t="s">
        <v>28</v>
      </c>
      <c r="AI17" s="17" t="s">
        <v>28</v>
      </c>
      <c r="AJ17" s="17" t="s">
        <v>28</v>
      </c>
      <c r="AK17" s="17" t="s">
        <v>28</v>
      </c>
      <c r="AL17" s="17" t="s">
        <v>28</v>
      </c>
      <c r="AM17" s="17" t="s">
        <v>28</v>
      </c>
      <c r="AN17" s="17" t="s">
        <v>28</v>
      </c>
      <c r="AO17" s="17" t="s">
        <v>28</v>
      </c>
      <c r="AP17" s="17" t="s">
        <v>28</v>
      </c>
      <c r="AQ17" s="17" t="s">
        <v>28</v>
      </c>
      <c r="AR17" s="17"/>
    </row>
    <row r="18" spans="1:44" x14ac:dyDescent="0.3">
      <c r="A18" s="14" t="s">
        <v>91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AD18" s="17" t="s">
        <v>92</v>
      </c>
      <c r="AE18" s="17" t="s">
        <v>93</v>
      </c>
      <c r="AF18" s="17" t="s">
        <v>94</v>
      </c>
      <c r="AG18" s="17" t="s">
        <v>95</v>
      </c>
      <c r="AH18" s="17" t="s">
        <v>96</v>
      </c>
      <c r="AI18" s="17" t="s">
        <v>97</v>
      </c>
      <c r="AJ18" s="17" t="s">
        <v>98</v>
      </c>
      <c r="AK18" s="17" t="s">
        <v>99</v>
      </c>
      <c r="AL18" s="17" t="s">
        <v>100</v>
      </c>
      <c r="AM18" s="17" t="s">
        <v>101</v>
      </c>
      <c r="AN18" s="17" t="s">
        <v>102</v>
      </c>
      <c r="AO18" s="17" t="s">
        <v>85</v>
      </c>
      <c r="AP18" s="17" t="s">
        <v>103</v>
      </c>
      <c r="AQ18" s="17" t="s">
        <v>104</v>
      </c>
      <c r="AR18" s="17"/>
    </row>
    <row r="19" spans="1:44" x14ac:dyDescent="0.3">
      <c r="A19" s="14" t="s">
        <v>105</v>
      </c>
      <c r="B19" s="15"/>
      <c r="C19" s="15" t="s">
        <v>106</v>
      </c>
      <c r="D19" s="15"/>
      <c r="E19" s="15" t="s">
        <v>106</v>
      </c>
      <c r="F19" s="15"/>
      <c r="G19" s="15"/>
      <c r="H19" s="15"/>
      <c r="I19" s="15"/>
      <c r="J19" s="15"/>
      <c r="K19" s="15"/>
      <c r="L19" s="15"/>
      <c r="M19" s="15"/>
      <c r="N19" s="15"/>
      <c r="AD19" s="5" t="s">
        <v>28</v>
      </c>
      <c r="AE19" s="5" t="s">
        <v>28</v>
      </c>
      <c r="AF19" s="5" t="s">
        <v>28</v>
      </c>
      <c r="AG19" s="5" t="s">
        <v>28</v>
      </c>
      <c r="AH19" s="5" t="s">
        <v>28</v>
      </c>
      <c r="AI19" s="5" t="s">
        <v>28</v>
      </c>
      <c r="AJ19" s="5" t="s">
        <v>28</v>
      </c>
      <c r="AK19" s="5" t="s">
        <v>28</v>
      </c>
      <c r="AL19" s="5" t="s">
        <v>28</v>
      </c>
      <c r="AM19" s="5" t="s">
        <v>28</v>
      </c>
      <c r="AN19" s="5" t="s">
        <v>28</v>
      </c>
      <c r="AO19" s="5" t="s">
        <v>28</v>
      </c>
      <c r="AP19" s="5" t="s">
        <v>28</v>
      </c>
      <c r="AQ19" s="5" t="s">
        <v>28</v>
      </c>
    </row>
    <row r="20" spans="1:44" x14ac:dyDescent="0.3">
      <c r="A20" s="14" t="s">
        <v>107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AA20" s="7" t="s">
        <v>108</v>
      </c>
      <c r="AB20" s="7" t="s">
        <v>109</v>
      </c>
      <c r="AC20" s="7" t="s">
        <v>110</v>
      </c>
      <c r="AD20" s="7" t="str">
        <f>LEFT(AD18,4)</f>
        <v>2010</v>
      </c>
      <c r="AE20" s="7" t="str">
        <f t="shared" ref="AE20:AQ20" si="0">LEFT(AE18,4)</f>
        <v>2011</v>
      </c>
      <c r="AF20" s="7" t="str">
        <f t="shared" si="0"/>
        <v>2012</v>
      </c>
      <c r="AG20" s="7" t="str">
        <f t="shared" si="0"/>
        <v>2013</v>
      </c>
      <c r="AH20" s="7" t="str">
        <f t="shared" si="0"/>
        <v>2014</v>
      </c>
      <c r="AI20" s="7" t="str">
        <f t="shared" si="0"/>
        <v>2015</v>
      </c>
      <c r="AJ20" s="7" t="str">
        <f t="shared" si="0"/>
        <v>2016</v>
      </c>
      <c r="AK20" s="7" t="str">
        <f t="shared" si="0"/>
        <v>2017</v>
      </c>
      <c r="AL20" s="7" t="str">
        <f t="shared" si="0"/>
        <v>2018</v>
      </c>
      <c r="AM20" s="7" t="str">
        <f t="shared" si="0"/>
        <v>2019</v>
      </c>
      <c r="AN20" s="7" t="str">
        <f t="shared" si="0"/>
        <v>2020</v>
      </c>
      <c r="AO20" s="7" t="str">
        <f t="shared" si="0"/>
        <v>2021</v>
      </c>
      <c r="AP20" s="7" t="str">
        <f t="shared" si="0"/>
        <v>2022</v>
      </c>
      <c r="AQ20" s="7" t="str">
        <f t="shared" si="0"/>
        <v>2023</v>
      </c>
      <c r="AR20" s="7"/>
    </row>
    <row r="21" spans="1:44" x14ac:dyDescent="0.3">
      <c r="P21" s="17" t="s">
        <v>111</v>
      </c>
      <c r="Q21" s="17" t="s">
        <v>112</v>
      </c>
      <c r="R21" s="17" t="s">
        <v>36</v>
      </c>
      <c r="S21" s="17" t="s">
        <v>40</v>
      </c>
      <c r="T21" s="17" t="s">
        <v>45</v>
      </c>
      <c r="U21" s="17" t="s">
        <v>50</v>
      </c>
      <c r="V21" s="17" t="s">
        <v>55</v>
      </c>
      <c r="W21" s="17" t="s">
        <v>58</v>
      </c>
      <c r="X21" s="17" t="s">
        <v>60</v>
      </c>
      <c r="Y21" s="17" t="s">
        <v>76</v>
      </c>
      <c r="Z21" s="17" t="s">
        <v>81</v>
      </c>
      <c r="AA21" s="5" t="str" cm="1">
        <f t="array" ref="AA21">_xll.EVDES(P21)</f>
        <v>Number of Customers</v>
      </c>
      <c r="AB21" s="5" t="str" cm="1">
        <f t="array" ref="AB21">_xll.EVDES(Q21)</f>
        <v>Commercial</v>
      </c>
      <c r="AC21" s="5" t="str" cm="1">
        <f t="array" ref="AC21">_xll.EVDES(Z21)</f>
        <v>All Services</v>
      </c>
      <c r="AD21" s="18">
        <v>1311151</v>
      </c>
      <c r="AE21" s="18">
        <v>1320196</v>
      </c>
      <c r="AF21" s="18">
        <v>1329273</v>
      </c>
      <c r="AG21" s="18">
        <v>1340865</v>
      </c>
      <c r="AH21" s="18">
        <v>1354690</v>
      </c>
      <c r="AI21" s="18">
        <v>1366169</v>
      </c>
      <c r="AJ21" s="18">
        <v>1375191</v>
      </c>
      <c r="AK21" s="18">
        <v>1382797</v>
      </c>
      <c r="AL21" s="18">
        <v>1391540</v>
      </c>
      <c r="AM21" s="18">
        <v>1403326</v>
      </c>
      <c r="AN21" s="18">
        <v>1413844</v>
      </c>
      <c r="AO21" s="18">
        <v>1425478</v>
      </c>
      <c r="AP21" s="18">
        <v>1428589</v>
      </c>
      <c r="AQ21" s="18">
        <v>1431812</v>
      </c>
      <c r="AR21" s="18"/>
    </row>
    <row r="22" spans="1:44" x14ac:dyDescent="0.3">
      <c r="P22" s="17" t="s">
        <v>111</v>
      </c>
      <c r="Q22" s="17" t="s">
        <v>6</v>
      </c>
      <c r="R22" s="17" t="s">
        <v>36</v>
      </c>
      <c r="S22" s="17" t="s">
        <v>40</v>
      </c>
      <c r="T22" s="17" t="s">
        <v>45</v>
      </c>
      <c r="U22" s="17" t="s">
        <v>50</v>
      </c>
      <c r="V22" s="17" t="s">
        <v>55</v>
      </c>
      <c r="W22" s="17" t="s">
        <v>58</v>
      </c>
      <c r="X22" s="17" t="s">
        <v>60</v>
      </c>
      <c r="Y22" s="17" t="s">
        <v>76</v>
      </c>
      <c r="Z22" s="17" t="s">
        <v>81</v>
      </c>
      <c r="AA22" s="5" t="str" cm="1">
        <f t="array" ref="AA22">_xll.EVDES(P22)</f>
        <v>Number of Customers</v>
      </c>
      <c r="AB22" s="5" t="str" cm="1">
        <f t="array" ref="AB22">_xll.EVDES(Q22)</f>
        <v>Industrial (incl CIA)</v>
      </c>
      <c r="AC22" s="5" t="str" cm="1">
        <f t="array" ref="AC22">_xll.EVDES(Z22)</f>
        <v>All Services</v>
      </c>
      <c r="AD22" s="18">
        <v>66287</v>
      </c>
      <c r="AE22" s="18">
        <v>65658</v>
      </c>
      <c r="AF22" s="18">
        <v>65028</v>
      </c>
      <c r="AG22" s="18">
        <v>64774</v>
      </c>
      <c r="AH22" s="18">
        <v>64620</v>
      </c>
      <c r="AI22" s="18">
        <v>64041</v>
      </c>
      <c r="AJ22" s="18">
        <v>63633</v>
      </c>
      <c r="AK22" s="18">
        <v>63605</v>
      </c>
      <c r="AL22" s="18">
        <v>63763</v>
      </c>
      <c r="AM22" s="18">
        <v>63305</v>
      </c>
      <c r="AN22" s="18">
        <v>63465</v>
      </c>
      <c r="AO22" s="18">
        <v>64428</v>
      </c>
      <c r="AP22" s="18">
        <v>65166</v>
      </c>
      <c r="AQ22" s="18">
        <v>64828</v>
      </c>
      <c r="AR22" s="18"/>
    </row>
    <row r="23" spans="1:44" x14ac:dyDescent="0.3">
      <c r="A23" s="9" t="s">
        <v>113</v>
      </c>
      <c r="B23" s="10" t="s">
        <v>114</v>
      </c>
      <c r="P23" s="17" t="s">
        <v>111</v>
      </c>
      <c r="Q23" s="17" t="s">
        <v>115</v>
      </c>
      <c r="R23" s="17" t="s">
        <v>36</v>
      </c>
      <c r="S23" s="17" t="s">
        <v>40</v>
      </c>
      <c r="T23" s="17" t="s">
        <v>45</v>
      </c>
      <c r="U23" s="17" t="s">
        <v>50</v>
      </c>
      <c r="V23" s="17" t="s">
        <v>55</v>
      </c>
      <c r="W23" s="17" t="s">
        <v>58</v>
      </c>
      <c r="X23" s="17" t="s">
        <v>60</v>
      </c>
      <c r="Y23" s="17" t="s">
        <v>76</v>
      </c>
      <c r="Z23" s="17" t="s">
        <v>81</v>
      </c>
      <c r="AA23" s="5" t="str" cm="1">
        <f t="array" ref="AA23">_xll.EVDES(P23)</f>
        <v>Number of Customers</v>
      </c>
      <c r="AB23" s="5" t="str" cm="1">
        <f t="array" ref="AB23">_xll.EVDES(Q23)</f>
        <v>Residential</v>
      </c>
      <c r="AC23" s="5" t="str" cm="1">
        <f t="array" ref="AC23">_xll.EVDES(Z23)</f>
        <v>All Services</v>
      </c>
      <c r="AD23" s="18">
        <v>14594330</v>
      </c>
      <c r="AE23" s="18">
        <v>14795108</v>
      </c>
      <c r="AF23" s="18">
        <v>15005534</v>
      </c>
      <c r="AG23" s="18">
        <v>15228598</v>
      </c>
      <c r="AH23" s="18">
        <v>15452511</v>
      </c>
      <c r="AI23" s="18">
        <v>15677937</v>
      </c>
      <c r="AJ23" s="18">
        <v>15908433</v>
      </c>
      <c r="AK23" s="18">
        <v>16134161</v>
      </c>
      <c r="AL23" s="18">
        <v>16371880</v>
      </c>
      <c r="AM23" s="18">
        <v>16583340</v>
      </c>
      <c r="AN23" s="18">
        <v>16786383</v>
      </c>
      <c r="AO23" s="18">
        <v>16964244</v>
      </c>
      <c r="AP23" s="18">
        <v>17144019</v>
      </c>
      <c r="AQ23" s="18">
        <v>17348046</v>
      </c>
      <c r="AR23" s="18"/>
    </row>
    <row r="24" spans="1:44" x14ac:dyDescent="0.3">
      <c r="A24" s="14" t="s">
        <v>116</v>
      </c>
      <c r="B24" s="15" t="s">
        <v>117</v>
      </c>
      <c r="P24" s="17" t="s">
        <v>111</v>
      </c>
      <c r="Q24" s="17" t="s">
        <v>118</v>
      </c>
      <c r="R24" s="17" t="s">
        <v>36</v>
      </c>
      <c r="S24" s="17" t="s">
        <v>40</v>
      </c>
      <c r="T24" s="17" t="s">
        <v>45</v>
      </c>
      <c r="U24" s="17" t="s">
        <v>50</v>
      </c>
      <c r="V24" s="17" t="s">
        <v>55</v>
      </c>
      <c r="W24" s="17" t="s">
        <v>58</v>
      </c>
      <c r="X24" s="17" t="s">
        <v>60</v>
      </c>
      <c r="Y24" s="17" t="s">
        <v>76</v>
      </c>
      <c r="Z24" s="17" t="s">
        <v>81</v>
      </c>
      <c r="AA24" s="5" t="str" cm="1">
        <f t="array" ref="AA24">_xll.EVDES(P24)</f>
        <v>Number of Customers</v>
      </c>
      <c r="AB24" s="5" t="str" cm="1">
        <f t="array" ref="AB24">_xll.EVDES(Q24)</f>
        <v>Tobacco</v>
      </c>
      <c r="AC24" s="5" t="str" cm="1">
        <f t="array" ref="AC24">_xll.EVDES(Z24)</f>
        <v>All Services</v>
      </c>
      <c r="AD24" s="18">
        <v>9437</v>
      </c>
      <c r="AE24" s="18">
        <v>9364</v>
      </c>
      <c r="AF24" s="18">
        <v>9071</v>
      </c>
      <c r="AG24" s="18">
        <v>8845</v>
      </c>
      <c r="AH24" s="18">
        <v>8748</v>
      </c>
      <c r="AI24" s="18">
        <v>8581</v>
      </c>
      <c r="AJ24" s="18">
        <v>8503</v>
      </c>
      <c r="AK24" s="18">
        <v>8399</v>
      </c>
      <c r="AL24" s="18">
        <v>8337</v>
      </c>
      <c r="AM24" s="18">
        <v>8227</v>
      </c>
      <c r="AN24" s="18">
        <v>8147</v>
      </c>
      <c r="AO24" s="18">
        <v>4028</v>
      </c>
      <c r="AP24" s="18">
        <v>0</v>
      </c>
      <c r="AQ24" s="18">
        <v>0</v>
      </c>
      <c r="AR24" s="18"/>
    </row>
    <row r="25" spans="1:44" x14ac:dyDescent="0.3">
      <c r="A25" s="14" t="s">
        <v>119</v>
      </c>
      <c r="B25" s="15"/>
      <c r="P25" s="17" t="s">
        <v>111</v>
      </c>
      <c r="Q25" s="17" t="s">
        <v>120</v>
      </c>
      <c r="R25" s="17" t="s">
        <v>36</v>
      </c>
      <c r="S25" s="17" t="s">
        <v>40</v>
      </c>
      <c r="T25" s="17" t="s">
        <v>45</v>
      </c>
      <c r="U25" s="17" t="s">
        <v>50</v>
      </c>
      <c r="V25" s="17" t="s">
        <v>55</v>
      </c>
      <c r="W25" s="17" t="s">
        <v>58</v>
      </c>
      <c r="X25" s="17" t="s">
        <v>60</v>
      </c>
      <c r="Y25" s="17" t="s">
        <v>76</v>
      </c>
      <c r="Z25" s="17" t="s">
        <v>81</v>
      </c>
      <c r="AA25" s="5" t="str" cm="1">
        <f t="array" ref="AA25">_xll.EVDES(P25)</f>
        <v>Number of Customers</v>
      </c>
      <c r="AB25" s="5" t="str" cm="1">
        <f t="array" ref="AB25">_xll.EVDES(Q25)</f>
        <v>Contract</v>
      </c>
      <c r="AC25" s="5" t="str" cm="1">
        <f t="array" ref="AC25">_xll.EVDES(Z25)</f>
        <v>All Services</v>
      </c>
      <c r="AD25" s="18">
        <v>5813</v>
      </c>
      <c r="AE25" s="18">
        <v>5779</v>
      </c>
      <c r="AF25" s="18">
        <v>5723</v>
      </c>
      <c r="AG25" s="18">
        <v>5795</v>
      </c>
      <c r="AH25" s="18">
        <v>5711</v>
      </c>
      <c r="AI25" s="18">
        <v>5609</v>
      </c>
      <c r="AJ25" s="18">
        <v>5582</v>
      </c>
      <c r="AK25" s="18">
        <v>5705</v>
      </c>
      <c r="AL25" s="18">
        <v>5720</v>
      </c>
      <c r="AM25" s="18">
        <v>6006</v>
      </c>
      <c r="AN25" s="18">
        <v>6181</v>
      </c>
      <c r="AO25" s="18">
        <v>6227</v>
      </c>
      <c r="AP25" s="18">
        <v>6216</v>
      </c>
      <c r="AQ25" s="18">
        <v>6206</v>
      </c>
      <c r="AR25" s="18"/>
    </row>
    <row r="26" spans="1:44" x14ac:dyDescent="0.3">
      <c r="A26" s="14" t="s">
        <v>121</v>
      </c>
      <c r="B26" s="15"/>
      <c r="E26" s="5" t="s">
        <v>122</v>
      </c>
    </row>
    <row r="27" spans="1:44" x14ac:dyDescent="0.3">
      <c r="A27" s="14" t="s">
        <v>123</v>
      </c>
      <c r="B27" s="15"/>
      <c r="E27" s="5" t="s">
        <v>120</v>
      </c>
      <c r="AD27" s="20">
        <f>_xlfn.NUMBERVALUE(AD20)</f>
        <v>2010</v>
      </c>
      <c r="AE27" s="20">
        <f t="shared" ref="AE27:AQ27" si="1">_xlfn.NUMBERVALUE(AE20)</f>
        <v>2011</v>
      </c>
      <c r="AF27" s="20">
        <f t="shared" si="1"/>
        <v>2012</v>
      </c>
      <c r="AG27" s="20">
        <f t="shared" si="1"/>
        <v>2013</v>
      </c>
      <c r="AH27" s="20">
        <f t="shared" si="1"/>
        <v>2014</v>
      </c>
      <c r="AI27" s="20">
        <f t="shared" si="1"/>
        <v>2015</v>
      </c>
      <c r="AJ27" s="20">
        <f t="shared" si="1"/>
        <v>2016</v>
      </c>
      <c r="AK27" s="20">
        <f t="shared" si="1"/>
        <v>2017</v>
      </c>
      <c r="AL27" s="20">
        <f t="shared" si="1"/>
        <v>2018</v>
      </c>
      <c r="AM27" s="20">
        <f t="shared" si="1"/>
        <v>2019</v>
      </c>
      <c r="AN27" s="20">
        <f t="shared" si="1"/>
        <v>2020</v>
      </c>
      <c r="AO27" s="20">
        <f t="shared" si="1"/>
        <v>2021</v>
      </c>
      <c r="AP27" s="20">
        <f t="shared" si="1"/>
        <v>2022</v>
      </c>
      <c r="AQ27" s="20">
        <f t="shared" si="1"/>
        <v>2023</v>
      </c>
    </row>
    <row r="28" spans="1:44" x14ac:dyDescent="0.3">
      <c r="A28" s="14" t="s">
        <v>124</v>
      </c>
      <c r="B28" s="15"/>
      <c r="AA28" s="5" t="s">
        <v>125</v>
      </c>
      <c r="AB28" s="5" t="s">
        <v>4</v>
      </c>
      <c r="AC28" s="5" t="s">
        <v>4</v>
      </c>
      <c r="AD28" s="40">
        <f>SUMIFS(AD$21:AD$25,$AA$21:$AA$25,$AA28,$AB$21:$AB$25,$AB28)/12</f>
        <v>1216194.1666666667</v>
      </c>
      <c r="AE28" s="40">
        <f t="shared" ref="AE28:AQ28" si="2">SUMIFS(AE$21:AE$25,$AA$21:$AA$25,$AA28,$AB$21:$AB$25,$AB28)/12</f>
        <v>1232925.6666666667</v>
      </c>
      <c r="AF28" s="40">
        <f t="shared" si="2"/>
        <v>1250461.1666666667</v>
      </c>
      <c r="AG28" s="40">
        <f t="shared" si="2"/>
        <v>1269049.8333333333</v>
      </c>
      <c r="AH28" s="40">
        <f t="shared" si="2"/>
        <v>1287709.25</v>
      </c>
      <c r="AI28" s="40">
        <f t="shared" si="2"/>
        <v>1306494.75</v>
      </c>
      <c r="AJ28" s="40">
        <f t="shared" si="2"/>
        <v>1325702.75</v>
      </c>
      <c r="AK28" s="40">
        <f t="shared" si="2"/>
        <v>1344513.4166666667</v>
      </c>
      <c r="AL28" s="40">
        <f t="shared" si="2"/>
        <v>1364323.3333333333</v>
      </c>
      <c r="AM28" s="40">
        <f t="shared" si="2"/>
        <v>1381945</v>
      </c>
      <c r="AN28" s="40">
        <f t="shared" si="2"/>
        <v>1398865.25</v>
      </c>
      <c r="AO28" s="40">
        <f t="shared" si="2"/>
        <v>1413687</v>
      </c>
      <c r="AP28" s="40">
        <f t="shared" si="2"/>
        <v>1428668.25</v>
      </c>
      <c r="AQ28" s="40">
        <f t="shared" si="2"/>
        <v>1445670.5</v>
      </c>
    </row>
    <row r="29" spans="1:44" x14ac:dyDescent="0.3">
      <c r="A29" s="14" t="s">
        <v>126</v>
      </c>
      <c r="B29" s="15"/>
      <c r="AA29" s="5" t="s">
        <v>125</v>
      </c>
      <c r="AB29" s="5" t="s">
        <v>127</v>
      </c>
      <c r="AC29" s="5" t="s">
        <v>13</v>
      </c>
      <c r="AD29" s="40">
        <f>SUMIFS(AD$21:AD$25,$AA$21:$AA$25,$AA29,$AB$21:$AB$25,$AB29)/12-SUM(AD28,AD30:AD31)</f>
        <v>110048.99999999977</v>
      </c>
      <c r="AE29" s="40">
        <f t="shared" ref="AE29:AQ29" si="3">SUMIFS(AE$21:AE$25,$AA$21:$AA$25,$AA29,$AB$21:$AB$25,$AB29)/12-SUM(AE28,AE30:AE31)</f>
        <v>110796.66666666674</v>
      </c>
      <c r="AF29" s="40">
        <f t="shared" si="3"/>
        <v>111528.66666666651</v>
      </c>
      <c r="AG29" s="40">
        <f t="shared" si="3"/>
        <v>112475.83333333349</v>
      </c>
      <c r="AH29" s="40">
        <f t="shared" si="3"/>
        <v>113619.83333333326</v>
      </c>
      <c r="AI29" s="40">
        <f t="shared" si="3"/>
        <v>114562.5</v>
      </c>
      <c r="AJ29" s="40">
        <f t="shared" si="3"/>
        <v>115307.83333333326</v>
      </c>
      <c r="AK29" s="40">
        <f t="shared" si="3"/>
        <v>115932.99999999977</v>
      </c>
      <c r="AL29" s="40">
        <f t="shared" si="3"/>
        <v>116656.41666666674</v>
      </c>
      <c r="AM29" s="40">
        <f t="shared" si="3"/>
        <v>117629.41666666651</v>
      </c>
      <c r="AN29" s="40">
        <f t="shared" si="3"/>
        <v>118499.25</v>
      </c>
      <c r="AO29" s="40">
        <f t="shared" si="3"/>
        <v>119125.5</v>
      </c>
      <c r="AP29" s="40">
        <f t="shared" si="3"/>
        <v>119049.08333333326</v>
      </c>
      <c r="AQ29" s="40">
        <f t="shared" si="3"/>
        <v>119317.66666666674</v>
      </c>
    </row>
    <row r="30" spans="1:44" x14ac:dyDescent="0.3">
      <c r="A30" s="14" t="s">
        <v>128</v>
      </c>
      <c r="B30" s="15"/>
      <c r="AA30" s="5" t="s">
        <v>125</v>
      </c>
      <c r="AB30" s="5" t="s">
        <v>129</v>
      </c>
      <c r="AC30" s="5" t="s">
        <v>6</v>
      </c>
      <c r="AD30" s="40">
        <f>SUMIFS(AD$21:AD$25,$AA$21:$AA$25,$AA30,$AB$21:$AB$25,$AB30)/12</f>
        <v>5523.916666666667</v>
      </c>
      <c r="AE30" s="40">
        <f t="shared" ref="AE30:AQ31" si="4">SUMIFS(AE$21:AE$25,$AA$21:$AA$25,$AA30,$AB$21:$AB$25,$AB30)/12</f>
        <v>5471.5</v>
      </c>
      <c r="AF30" s="40">
        <f t="shared" si="4"/>
        <v>5419</v>
      </c>
      <c r="AG30" s="40">
        <f t="shared" si="4"/>
        <v>5397.833333333333</v>
      </c>
      <c r="AH30" s="40">
        <f t="shared" si="4"/>
        <v>5385</v>
      </c>
      <c r="AI30" s="40">
        <f t="shared" si="4"/>
        <v>5336.75</v>
      </c>
      <c r="AJ30" s="40">
        <f t="shared" si="4"/>
        <v>5302.75</v>
      </c>
      <c r="AK30" s="40">
        <f t="shared" si="4"/>
        <v>5300.416666666667</v>
      </c>
      <c r="AL30" s="40">
        <f t="shared" si="4"/>
        <v>5313.583333333333</v>
      </c>
      <c r="AM30" s="40">
        <f t="shared" si="4"/>
        <v>5275.416666666667</v>
      </c>
      <c r="AN30" s="40">
        <f t="shared" si="4"/>
        <v>5288.75</v>
      </c>
      <c r="AO30" s="40">
        <f t="shared" si="4"/>
        <v>5369</v>
      </c>
      <c r="AP30" s="40">
        <f t="shared" si="4"/>
        <v>5430.5</v>
      </c>
      <c r="AQ30" s="40">
        <f t="shared" si="4"/>
        <v>5402.333333333333</v>
      </c>
    </row>
    <row r="31" spans="1:44" x14ac:dyDescent="0.3">
      <c r="A31" s="14" t="s">
        <v>130</v>
      </c>
      <c r="B31" s="15"/>
      <c r="AA31" s="5" t="s">
        <v>125</v>
      </c>
      <c r="AB31" s="5" t="s">
        <v>131</v>
      </c>
      <c r="AC31" s="5" t="s">
        <v>131</v>
      </c>
      <c r="AD31" s="40">
        <f>SUMIFS(AD$21:AD$25,$AA$21:$AA$25,$AA31,$AB$21:$AB$25,$AB31)/12</f>
        <v>484.41666666666669</v>
      </c>
      <c r="AE31" s="40">
        <f t="shared" si="4"/>
        <v>481.58333333333331</v>
      </c>
      <c r="AF31" s="40">
        <f t="shared" si="4"/>
        <v>476.91666666666669</v>
      </c>
      <c r="AG31" s="40">
        <f t="shared" si="4"/>
        <v>482.91666666666669</v>
      </c>
      <c r="AH31" s="40">
        <f t="shared" si="4"/>
        <v>475.91666666666669</v>
      </c>
      <c r="AI31" s="40">
        <f t="shared" si="4"/>
        <v>467.41666666666669</v>
      </c>
      <c r="AJ31" s="40">
        <f t="shared" si="4"/>
        <v>465.16666666666669</v>
      </c>
      <c r="AK31" s="40">
        <f t="shared" si="4"/>
        <v>475.41666666666669</v>
      </c>
      <c r="AL31" s="40">
        <f t="shared" si="4"/>
        <v>476.66666666666669</v>
      </c>
      <c r="AM31" s="40">
        <f t="shared" si="4"/>
        <v>500.5</v>
      </c>
      <c r="AN31" s="40">
        <f t="shared" si="4"/>
        <v>515.08333333333337</v>
      </c>
      <c r="AO31" s="40">
        <f t="shared" si="4"/>
        <v>518.91666666666663</v>
      </c>
      <c r="AP31" s="40">
        <f t="shared" si="4"/>
        <v>518</v>
      </c>
      <c r="AQ31" s="40">
        <f t="shared" si="4"/>
        <v>517.16666666666663</v>
      </c>
    </row>
    <row r="32" spans="1:44" x14ac:dyDescent="0.3">
      <c r="A32" s="14" t="s">
        <v>132</v>
      </c>
      <c r="B32" s="15"/>
      <c r="AD32" s="19">
        <f t="shared" ref="AD32:AQ32" si="5">SUM(AD28:AD31)</f>
        <v>1332251.5</v>
      </c>
      <c r="AE32" s="19">
        <f t="shared" si="5"/>
        <v>1349675.4166666667</v>
      </c>
      <c r="AF32" s="19">
        <f t="shared" si="5"/>
        <v>1367885.75</v>
      </c>
      <c r="AG32" s="19">
        <f t="shared" si="5"/>
        <v>1387406.4166666667</v>
      </c>
      <c r="AH32" s="19">
        <f t="shared" si="5"/>
        <v>1407190</v>
      </c>
      <c r="AI32" s="19">
        <f t="shared" si="5"/>
        <v>1426861.4166666667</v>
      </c>
      <c r="AJ32" s="19">
        <f t="shared" si="5"/>
        <v>1446778.5</v>
      </c>
      <c r="AK32" s="19">
        <f t="shared" si="5"/>
        <v>1466222.25</v>
      </c>
      <c r="AL32" s="19">
        <f t="shared" si="5"/>
        <v>1486770</v>
      </c>
      <c r="AM32" s="19">
        <f t="shared" si="5"/>
        <v>1505350.3333333333</v>
      </c>
      <c r="AN32" s="19">
        <f t="shared" si="5"/>
        <v>1523168.3333333333</v>
      </c>
      <c r="AO32" s="19">
        <f t="shared" si="5"/>
        <v>1538700.4166666667</v>
      </c>
      <c r="AP32" s="19">
        <f>SUM(AP28:AP31)</f>
        <v>1553665.8333333333</v>
      </c>
      <c r="AQ32" s="19">
        <f t="shared" si="5"/>
        <v>1570907.6666666667</v>
      </c>
    </row>
    <row r="33" spans="1:43" x14ac:dyDescent="0.3">
      <c r="A33" s="14" t="s">
        <v>133</v>
      </c>
      <c r="B33" s="15"/>
    </row>
    <row r="34" spans="1:43" x14ac:dyDescent="0.3">
      <c r="A34" s="14" t="s">
        <v>134</v>
      </c>
      <c r="B34" s="15"/>
      <c r="AP34" s="40">
        <f>SUM(AP21:AP25)/12</f>
        <v>1553665.8333333333</v>
      </c>
      <c r="AQ34" s="40">
        <f>SUM(AQ21:AQ25)/12</f>
        <v>1570907.6666666667</v>
      </c>
    </row>
    <row r="35" spans="1:43" x14ac:dyDescent="0.3">
      <c r="A35" s="14" t="s">
        <v>135</v>
      </c>
      <c r="B35" s="15"/>
    </row>
    <row r="36" spans="1:43" x14ac:dyDescent="0.3">
      <c r="A36" s="14" t="s">
        <v>136</v>
      </c>
      <c r="B36" s="15"/>
    </row>
    <row r="37" spans="1:43" x14ac:dyDescent="0.3">
      <c r="A37" s="14" t="s">
        <v>137</v>
      </c>
      <c r="B37" s="15"/>
    </row>
    <row r="38" spans="1:43" x14ac:dyDescent="0.3">
      <c r="A38" s="14" t="s">
        <v>138</v>
      </c>
      <c r="B38" s="15" t="s">
        <v>106</v>
      </c>
    </row>
    <row r="39" spans="1:43" x14ac:dyDescent="0.3">
      <c r="A39" s="14" t="s">
        <v>139</v>
      </c>
      <c r="B39" s="15"/>
    </row>
    <row r="40" spans="1:43" x14ac:dyDescent="0.3">
      <c r="A40" s="14" t="s">
        <v>140</v>
      </c>
      <c r="B40" s="15"/>
    </row>
    <row r="41" spans="1:43" x14ac:dyDescent="0.3">
      <c r="A41" s="14" t="s">
        <v>141</v>
      </c>
      <c r="B41" s="15"/>
    </row>
    <row r="42" spans="1:43" x14ac:dyDescent="0.3">
      <c r="A42" s="14" t="s">
        <v>142</v>
      </c>
      <c r="B42" s="15"/>
    </row>
    <row r="43" spans="1:43" x14ac:dyDescent="0.3">
      <c r="A43" s="14" t="s">
        <v>143</v>
      </c>
      <c r="B43" s="15"/>
    </row>
    <row r="44" spans="1:43" x14ac:dyDescent="0.3">
      <c r="A44" s="14" t="s">
        <v>144</v>
      </c>
      <c r="B44" s="15"/>
    </row>
    <row r="45" spans="1:43" x14ac:dyDescent="0.3">
      <c r="A45" s="14" t="s">
        <v>145</v>
      </c>
      <c r="B45" s="15"/>
    </row>
  </sheetData>
  <autoFilter ref="P20:AI20" xr:uid="{9E04FC20-4F79-4C18-AEED-CF9017A7A4CE}"/>
  <dataValidations disablePrompts="1" count="2">
    <dataValidation type="list" allowBlank="1" sqref="B16:N16" xr:uid="{5D2CD569-DAE2-4A63-9C0A-CBFDB1B1A57B}">
      <formula1>"SELF,ALL,BAS,DEP,BASMEMBERS,MEMBERS,NOEXPAND,GDEP"</formula1>
    </dataValidation>
    <dataValidation type="list" allowBlank="1" sqref="B15:N15" xr:uid="{7F8B2518-A97E-489C-B316-5E973671A629}">
      <formula1>"ACCOUNT,CATEGORY,CUSTOMER,DATASRC,DSO,ENTITY,INTCO,MEASURES,PATHS,PROJECTST,RPTCURRENCY,SERVICE,TIME"</formula1>
    </dataValidation>
  </dataValidations>
  <pageMargins left="0.7" right="0.7" top="0.75" bottom="0.75" header="0.3" footer="0.3"/>
  <pageSetup orientation="portrait" horizontalDpi="1200" verticalDpi="1200" r:id="rId1"/>
  <customProperties>
    <customPr name="EpmWorksheetKeyString_GUID" r:id="rId2"/>
    <customPr name="FPMExcelClientCellBasedFunctionStatus" r:id="rId3"/>
    <customPr name="FPMExcelClientRefreshTime" r:id="rId4"/>
  </customProperties>
  <drawing r:id="rId5"/>
  <legacyDrawing r:id="rId6"/>
  <controls>
    <mc:AlternateContent xmlns:mc="http://schemas.openxmlformats.org/markup-compatibility/2006">
      <mc:Choice Requires="x14">
        <control shapeId="5121" r:id="rId7" name="FPMExcelClientSheetOptionstb1">
          <controlPr defaultSize="0" autoLine="0" autoPict="0" r:id="rId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controlPr>
        </control>
      </mc:Choice>
      <mc:Fallback>
        <control shapeId="5121" r:id="rId7" name="FPMExcelClientSheetOptionstb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27C13-D651-4639-9F53-65614A6EB4EB}">
  <sheetPr codeName="Sheet1"/>
  <dimension ref="A1:AS45"/>
  <sheetViews>
    <sheetView zoomScale="85" zoomScaleNormal="85" workbookViewId="0">
      <pane xSplit="15" ySplit="20" topLeftCell="AE21" activePane="bottomRight" state="frozen"/>
      <selection pane="topRight" activeCell="AD19" sqref="AD19"/>
      <selection pane="bottomLeft" activeCell="AD19" sqref="AD19"/>
      <selection pane="bottomRight" activeCell="AP39" sqref="AP39"/>
    </sheetView>
  </sheetViews>
  <sheetFormatPr defaultColWidth="9" defaultRowHeight="14.4" outlineLevelRow="1" outlineLevelCol="1" x14ac:dyDescent="0.3"/>
  <cols>
    <col min="1" max="1" width="14.8984375" style="5" hidden="1" customWidth="1" outlineLevel="1"/>
    <col min="2" max="2" width="19.19921875" style="5" hidden="1" customWidth="1" outlineLevel="1"/>
    <col min="3" max="10" width="11.19921875" style="5" hidden="1" customWidth="1" outlineLevel="1"/>
    <col min="11" max="14" width="12.19921875" style="5" hidden="1" customWidth="1" outlineLevel="1"/>
    <col min="15" max="15" width="9" style="5" collapsed="1"/>
    <col min="16" max="16" width="12.09765625" style="5" customWidth="1" outlineLevel="1"/>
    <col min="17" max="17" width="15.09765625" style="5" customWidth="1" outlineLevel="1"/>
    <col min="18" max="18" width="31.5" style="5" customWidth="1" outlineLevel="1"/>
    <col min="19" max="19" width="7.3984375" style="5" customWidth="1" outlineLevel="1"/>
    <col min="20" max="20" width="9.3984375" style="5" customWidth="1" outlineLevel="1"/>
    <col min="21" max="21" width="9.8984375" style="5" customWidth="1" outlineLevel="1"/>
    <col min="22" max="22" width="7.5" style="5" customWidth="1" outlineLevel="1"/>
    <col min="23" max="23" width="8.5" style="5" customWidth="1" outlineLevel="1"/>
    <col min="24" max="24" width="11.09765625" style="5" customWidth="1" outlineLevel="1"/>
    <col min="25" max="25" width="2.59765625" style="5" customWidth="1" outlineLevel="1"/>
    <col min="26" max="26" width="9.59765625" style="5" customWidth="1" outlineLevel="1"/>
    <col min="27" max="27" width="21" style="5" bestFit="1" customWidth="1"/>
    <col min="28" max="28" width="16.59765625" style="5" bestFit="1" customWidth="1"/>
    <col min="29" max="29" width="10.3984375" style="5" bestFit="1" customWidth="1"/>
    <col min="30" max="44" width="14.09765625" style="5" bestFit="1" customWidth="1"/>
    <col min="45" max="16384" width="9" style="5"/>
  </cols>
  <sheetData>
    <row r="1" spans="1:18" x14ac:dyDescent="0.3">
      <c r="A1" s="39" t="s">
        <v>14</v>
      </c>
    </row>
    <row r="2" spans="1:18" outlineLevel="1" x14ac:dyDescent="0.3">
      <c r="C2" s="6" t="s">
        <v>15</v>
      </c>
      <c r="P2" s="7" t="s">
        <v>16</v>
      </c>
      <c r="Q2" s="8" t="s">
        <v>17</v>
      </c>
      <c r="R2" s="7" t="str">
        <f>_xll.EVAPD($Q$2)</f>
        <v>Revenue &amp; Cost of Gas</v>
      </c>
    </row>
    <row r="3" spans="1:18" outlineLevel="1" x14ac:dyDescent="0.3">
      <c r="A3" s="9" t="s">
        <v>18</v>
      </c>
      <c r="B3" s="10" t="s">
        <v>19</v>
      </c>
      <c r="C3" s="11" t="s">
        <v>20</v>
      </c>
      <c r="D3" s="12" t="s">
        <v>21</v>
      </c>
      <c r="P3" s="7" t="s">
        <v>22</v>
      </c>
      <c r="Q3" s="36" t="s">
        <v>23</v>
      </c>
      <c r="R3" s="5" t="str">
        <f>_xll.EVDES(Q3,$Q$2)</f>
        <v>Delivery Volume (Actual)</v>
      </c>
    </row>
    <row r="4" spans="1:18" outlineLevel="1" x14ac:dyDescent="0.3">
      <c r="A4" s="14" t="s">
        <v>24</v>
      </c>
      <c r="B4" s="15" t="str">
        <f>_xll.EVRNG(Q3:Q15)</f>
        <v>'UG Deliveries'!$Q$3:$Q$15</v>
      </c>
      <c r="C4" s="11" t="s">
        <v>25</v>
      </c>
      <c r="D4" s="12" t="s">
        <v>26</v>
      </c>
      <c r="P4" s="7" t="s">
        <v>27</v>
      </c>
      <c r="Q4" s="36" t="s">
        <v>28</v>
      </c>
      <c r="R4" s="5" t="str">
        <f>_xll.EVDES(Q4,$Q$2)</f>
        <v>Actual</v>
      </c>
    </row>
    <row r="5" spans="1:18" outlineLevel="1" x14ac:dyDescent="0.3">
      <c r="A5" s="14" t="s">
        <v>29</v>
      </c>
      <c r="B5" s="15" t="str">
        <f>_xll.EVRNG(AD17:AR18)</f>
        <v>'UG Deliveries'!$AD$17:$AR$18</v>
      </c>
      <c r="C5" s="11" t="s">
        <v>30</v>
      </c>
      <c r="D5" s="12" t="s">
        <v>31</v>
      </c>
      <c r="P5" s="7" t="s">
        <v>32</v>
      </c>
      <c r="Q5" s="13" t="s">
        <v>33</v>
      </c>
      <c r="R5" s="5" t="str">
        <f>_xll.EVDES(Q5,$Q$2)</f>
        <v>Distribution Customers</v>
      </c>
    </row>
    <row r="6" spans="1:18" outlineLevel="1" x14ac:dyDescent="0.3">
      <c r="A6" s="14" t="s">
        <v>34</v>
      </c>
      <c r="B6" s="15" t="str">
        <f>_xll.EVRNG(P21:Z30)</f>
        <v>'UG Deliveries'!$P$21:$Z$30</v>
      </c>
      <c r="C6" s="11"/>
      <c r="P6" s="7" t="s">
        <v>35</v>
      </c>
      <c r="Q6" s="13" t="s">
        <v>36</v>
      </c>
      <c r="R6" s="5" t="str">
        <f>_xll.EVDES(Q6,$Q$2)</f>
        <v>All Data Sources</v>
      </c>
    </row>
    <row r="7" spans="1:18" outlineLevel="1" x14ac:dyDescent="0.3">
      <c r="A7" s="14" t="s">
        <v>37</v>
      </c>
      <c r="B7" s="15"/>
      <c r="C7" s="6" t="s">
        <v>38</v>
      </c>
      <c r="P7" s="7" t="s">
        <v>39</v>
      </c>
      <c r="Q7" s="13" t="s">
        <v>40</v>
      </c>
      <c r="R7" s="5" t="str">
        <f>_xll.EVDES(Q7,$Q$2)</f>
        <v>All DSO</v>
      </c>
    </row>
    <row r="8" spans="1:18" outlineLevel="1" x14ac:dyDescent="0.3">
      <c r="A8" s="14" t="s">
        <v>41</v>
      </c>
      <c r="B8" s="15"/>
      <c r="C8" s="11" t="s">
        <v>42</v>
      </c>
      <c r="D8" s="5" t="s">
        <v>43</v>
      </c>
      <c r="P8" s="7" t="s">
        <v>44</v>
      </c>
      <c r="Q8" s="13" t="s">
        <v>45</v>
      </c>
      <c r="R8" s="5" t="str">
        <f>_xll.EVDES(Q8,$Q$2)</f>
        <v>Union Gas Limited</v>
      </c>
    </row>
    <row r="9" spans="1:18" outlineLevel="1" x14ac:dyDescent="0.3">
      <c r="A9" s="14" t="s">
        <v>46</v>
      </c>
      <c r="B9" s="15"/>
      <c r="C9" s="11" t="s">
        <v>47</v>
      </c>
      <c r="D9" s="5" t="s">
        <v>48</v>
      </c>
      <c r="P9" s="7" t="s">
        <v>49</v>
      </c>
      <c r="Q9" s="13" t="s">
        <v>50</v>
      </c>
      <c r="R9" s="5" t="str">
        <f>_xll.EVDES(Q9,$Q$2)</f>
        <v>All Inter-company</v>
      </c>
    </row>
    <row r="10" spans="1:18" outlineLevel="1" x14ac:dyDescent="0.3">
      <c r="A10" s="14" t="s">
        <v>51</v>
      </c>
      <c r="B10" s="15" t="str">
        <f>_xll.EVRNG($A$24:$B$45)</f>
        <v>'UG Deliveries'!$A$24:$B$45</v>
      </c>
      <c r="C10" s="11" t="s">
        <v>52</v>
      </c>
      <c r="D10" s="5" t="s">
        <v>53</v>
      </c>
      <c r="P10" s="7" t="s">
        <v>54</v>
      </c>
      <c r="Q10" s="13" t="s">
        <v>55</v>
      </c>
      <c r="R10" s="5" t="str">
        <f>_xll.EVDES(Q10,$Q$2)</f>
        <v>Periodic</v>
      </c>
    </row>
    <row r="11" spans="1:18" outlineLevel="1" x14ac:dyDescent="0.3">
      <c r="A11" s="14" t="s">
        <v>56</v>
      </c>
      <c r="B11" s="15"/>
      <c r="P11" s="7" t="s">
        <v>57</v>
      </c>
      <c r="Q11" s="13" t="s">
        <v>58</v>
      </c>
      <c r="R11" s="5" t="str">
        <f>_xll.EVDES(Q11,$Q$2)</f>
        <v>All Paths, Delivery Areas and COG IOs</v>
      </c>
    </row>
    <row r="12" spans="1:18" outlineLevel="1" x14ac:dyDescent="0.3">
      <c r="P12" s="7" t="s">
        <v>59</v>
      </c>
      <c r="Q12" s="13" t="s">
        <v>60</v>
      </c>
      <c r="R12" s="5" t="str">
        <f>_xll.EVDES(Q12,$Q$2)</f>
        <v>All ST Projects</v>
      </c>
    </row>
    <row r="13" spans="1:18" outlineLevel="1" x14ac:dyDescent="0.3">
      <c r="A13" s="9" t="s">
        <v>61</v>
      </c>
      <c r="B13" s="16" t="s">
        <v>62</v>
      </c>
      <c r="C13" s="16" t="s">
        <v>63</v>
      </c>
      <c r="D13" s="16" t="s">
        <v>64</v>
      </c>
      <c r="E13" s="16" t="s">
        <v>65</v>
      </c>
      <c r="F13" s="16" t="s">
        <v>66</v>
      </c>
      <c r="G13" s="16" t="s">
        <v>67</v>
      </c>
      <c r="H13" s="16" t="s">
        <v>68</v>
      </c>
      <c r="I13" s="16" t="s">
        <v>69</v>
      </c>
      <c r="J13" s="16" t="s">
        <v>70</v>
      </c>
      <c r="K13" s="16" t="s">
        <v>71</v>
      </c>
      <c r="L13" s="16" t="s">
        <v>72</v>
      </c>
      <c r="M13" s="16" t="s">
        <v>73</v>
      </c>
      <c r="N13" s="10" t="s">
        <v>74</v>
      </c>
      <c r="P13" s="7" t="s">
        <v>75</v>
      </c>
      <c r="Q13" s="13" t="s">
        <v>76</v>
      </c>
      <c r="R13" s="5" t="str">
        <f>_xll.EVDES(Q13,$Q$2)</f>
        <v>Local Currency</v>
      </c>
    </row>
    <row r="14" spans="1:18" outlineLevel="1" x14ac:dyDescent="0.3">
      <c r="A14" s="14" t="s">
        <v>77</v>
      </c>
      <c r="B14" s="15" t="s">
        <v>78</v>
      </c>
      <c r="C14" s="15" t="s">
        <v>78</v>
      </c>
      <c r="D14" s="15" t="s">
        <v>79</v>
      </c>
      <c r="E14" s="15" t="s">
        <v>79</v>
      </c>
      <c r="F14" s="15" t="s">
        <v>79</v>
      </c>
      <c r="G14" s="15" t="s">
        <v>79</v>
      </c>
      <c r="H14" s="15" t="s">
        <v>79</v>
      </c>
      <c r="I14" s="15" t="s">
        <v>79</v>
      </c>
      <c r="J14" s="15" t="s">
        <v>79</v>
      </c>
      <c r="K14" s="15" t="s">
        <v>79</v>
      </c>
      <c r="L14" s="15" t="s">
        <v>79</v>
      </c>
      <c r="M14" s="15" t="s">
        <v>79</v>
      </c>
      <c r="N14" s="15" t="s">
        <v>79</v>
      </c>
      <c r="P14" s="7" t="s">
        <v>80</v>
      </c>
      <c r="Q14" s="13" t="s">
        <v>81</v>
      </c>
      <c r="R14" s="5" t="str">
        <f>_xll.EVDES(Q14,$Q$2)</f>
        <v>All Services</v>
      </c>
    </row>
    <row r="15" spans="1:18" outlineLevel="1" x14ac:dyDescent="0.3">
      <c r="A15" s="14" t="s">
        <v>82</v>
      </c>
      <c r="B15" s="15" t="s">
        <v>27</v>
      </c>
      <c r="C15" s="15" t="s">
        <v>83</v>
      </c>
      <c r="D15" s="15" t="s">
        <v>84</v>
      </c>
      <c r="E15" s="15" t="s">
        <v>32</v>
      </c>
      <c r="F15" s="15" t="s">
        <v>35</v>
      </c>
      <c r="G15" s="15" t="s">
        <v>39</v>
      </c>
      <c r="H15" s="15" t="s">
        <v>44</v>
      </c>
      <c r="I15" s="15" t="s">
        <v>49</v>
      </c>
      <c r="J15" s="15" t="s">
        <v>54</v>
      </c>
      <c r="K15" s="15" t="s">
        <v>57</v>
      </c>
      <c r="L15" s="15" t="s">
        <v>59</v>
      </c>
      <c r="M15" s="15" t="s">
        <v>75</v>
      </c>
      <c r="N15" s="15" t="s">
        <v>80</v>
      </c>
      <c r="P15" s="7" t="s">
        <v>83</v>
      </c>
      <c r="Q15" s="36" t="s">
        <v>146</v>
      </c>
      <c r="R15" s="5" t="str">
        <f>_xll.EVDES(Q15,$Q$2)</f>
        <v>All Years</v>
      </c>
    </row>
    <row r="16" spans="1:18" x14ac:dyDescent="0.3">
      <c r="A16" s="14" t="s">
        <v>86</v>
      </c>
      <c r="B16" s="15" t="s">
        <v>87</v>
      </c>
      <c r="C16" s="37" t="s">
        <v>147</v>
      </c>
      <c r="D16" s="15" t="s">
        <v>148</v>
      </c>
      <c r="E16" s="15" t="str" cm="1">
        <f t="array" ref="E16">_xll.EVRNG(E26:E27)</f>
        <v>'UG Deliveries'!$E$26:$E$27</v>
      </c>
      <c r="F16" s="15" t="s">
        <v>87</v>
      </c>
      <c r="G16" s="15" t="s">
        <v>87</v>
      </c>
      <c r="H16" s="15" t="s">
        <v>87</v>
      </c>
      <c r="I16" s="15" t="s">
        <v>87</v>
      </c>
      <c r="J16" s="15" t="s">
        <v>87</v>
      </c>
      <c r="K16" s="15" t="s">
        <v>87</v>
      </c>
      <c r="L16" s="15" t="s">
        <v>87</v>
      </c>
      <c r="M16" s="15" t="s">
        <v>87</v>
      </c>
      <c r="N16" s="15" t="s">
        <v>87</v>
      </c>
    </row>
    <row r="17" spans="1:45" x14ac:dyDescent="0.3">
      <c r="A17" s="14" t="s">
        <v>90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AD17" s="17" t="s">
        <v>28</v>
      </c>
      <c r="AE17" s="17" t="s">
        <v>28</v>
      </c>
      <c r="AF17" s="17" t="s">
        <v>28</v>
      </c>
      <c r="AG17" s="17" t="s">
        <v>28</v>
      </c>
      <c r="AH17" s="17" t="s">
        <v>28</v>
      </c>
      <c r="AI17" s="17" t="s">
        <v>28</v>
      </c>
      <c r="AJ17" s="17" t="s">
        <v>28</v>
      </c>
      <c r="AK17" s="17" t="s">
        <v>28</v>
      </c>
      <c r="AL17" s="17" t="s">
        <v>28</v>
      </c>
      <c r="AM17" s="17" t="s">
        <v>28</v>
      </c>
      <c r="AN17" s="17" t="s">
        <v>28</v>
      </c>
      <c r="AO17" s="17" t="s">
        <v>28</v>
      </c>
      <c r="AP17" s="17" t="s">
        <v>28</v>
      </c>
      <c r="AQ17" s="17" t="s">
        <v>28</v>
      </c>
      <c r="AR17" s="17"/>
    </row>
    <row r="18" spans="1:45" x14ac:dyDescent="0.3">
      <c r="A18" s="14" t="s">
        <v>91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AD18" s="17" t="s">
        <v>92</v>
      </c>
      <c r="AE18" s="17" t="s">
        <v>93</v>
      </c>
      <c r="AF18" s="17" t="s">
        <v>94</v>
      </c>
      <c r="AG18" s="17" t="s">
        <v>95</v>
      </c>
      <c r="AH18" s="17" t="s">
        <v>96</v>
      </c>
      <c r="AI18" s="17" t="s">
        <v>97</v>
      </c>
      <c r="AJ18" s="17" t="s">
        <v>98</v>
      </c>
      <c r="AK18" s="17" t="s">
        <v>99</v>
      </c>
      <c r="AL18" s="17" t="s">
        <v>100</v>
      </c>
      <c r="AM18" s="17" t="s">
        <v>101</v>
      </c>
      <c r="AN18" s="17" t="s">
        <v>102</v>
      </c>
      <c r="AO18" s="17" t="s">
        <v>85</v>
      </c>
      <c r="AP18" s="17" t="s">
        <v>103</v>
      </c>
      <c r="AQ18" s="17" t="s">
        <v>104</v>
      </c>
      <c r="AR18" s="17"/>
    </row>
    <row r="19" spans="1:45" x14ac:dyDescent="0.3">
      <c r="A19" s="14" t="s">
        <v>105</v>
      </c>
      <c r="B19" s="15"/>
      <c r="C19" s="15" t="s">
        <v>106</v>
      </c>
      <c r="D19" s="15"/>
      <c r="E19" s="15" t="s">
        <v>106</v>
      </c>
      <c r="F19" s="15"/>
      <c r="G19" s="15"/>
      <c r="H19" s="15"/>
      <c r="I19" s="15"/>
      <c r="J19" s="15"/>
      <c r="K19" s="15"/>
      <c r="L19" s="15"/>
      <c r="M19" s="15"/>
      <c r="N19" s="15"/>
      <c r="AD19" s="34" t="str">
        <f>AD17</f>
        <v>Actual</v>
      </c>
      <c r="AE19" s="34" t="str">
        <f t="shared" ref="AE19:AQ19" si="0">AE17</f>
        <v>Actual</v>
      </c>
      <c r="AF19" s="34" t="str">
        <f t="shared" si="0"/>
        <v>Actual</v>
      </c>
      <c r="AG19" s="34" t="str">
        <f t="shared" si="0"/>
        <v>Actual</v>
      </c>
      <c r="AH19" s="34" t="str">
        <f t="shared" si="0"/>
        <v>Actual</v>
      </c>
      <c r="AI19" s="34" t="str">
        <f t="shared" si="0"/>
        <v>Actual</v>
      </c>
      <c r="AJ19" s="34" t="str">
        <f t="shared" si="0"/>
        <v>Actual</v>
      </c>
      <c r="AK19" s="34" t="str">
        <f t="shared" si="0"/>
        <v>Actual</v>
      </c>
      <c r="AL19" s="34" t="str">
        <f t="shared" si="0"/>
        <v>Actual</v>
      </c>
      <c r="AM19" s="34" t="str">
        <f t="shared" si="0"/>
        <v>Actual</v>
      </c>
      <c r="AN19" s="34" t="str">
        <f t="shared" si="0"/>
        <v>Actual</v>
      </c>
      <c r="AO19" s="34" t="str">
        <f t="shared" si="0"/>
        <v>Actual</v>
      </c>
      <c r="AP19" s="34" t="str">
        <f t="shared" si="0"/>
        <v>Actual</v>
      </c>
      <c r="AQ19" s="34" t="str">
        <f t="shared" si="0"/>
        <v>Actual</v>
      </c>
      <c r="AR19" s="34"/>
    </row>
    <row r="20" spans="1:45" x14ac:dyDescent="0.3">
      <c r="A20" s="14" t="s">
        <v>107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AA20" s="7" t="s">
        <v>108</v>
      </c>
      <c r="AB20" s="7" t="s">
        <v>109</v>
      </c>
      <c r="AC20" s="7" t="s">
        <v>110</v>
      </c>
      <c r="AD20" s="7" t="str">
        <f>LEFT(AD18,4)</f>
        <v>2010</v>
      </c>
      <c r="AE20" s="7" t="str">
        <f t="shared" ref="AE20:AQ20" si="1">LEFT(AE18,4)</f>
        <v>2011</v>
      </c>
      <c r="AF20" s="7" t="str">
        <f t="shared" si="1"/>
        <v>2012</v>
      </c>
      <c r="AG20" s="7" t="str">
        <f t="shared" si="1"/>
        <v>2013</v>
      </c>
      <c r="AH20" s="7" t="str">
        <f t="shared" si="1"/>
        <v>2014</v>
      </c>
      <c r="AI20" s="7" t="str">
        <f t="shared" si="1"/>
        <v>2015</v>
      </c>
      <c r="AJ20" s="7" t="str">
        <f t="shared" si="1"/>
        <v>2016</v>
      </c>
      <c r="AK20" s="7" t="str">
        <f t="shared" si="1"/>
        <v>2017</v>
      </c>
      <c r="AL20" s="7" t="str">
        <f t="shared" si="1"/>
        <v>2018</v>
      </c>
      <c r="AM20" s="7" t="str">
        <f t="shared" si="1"/>
        <v>2019</v>
      </c>
      <c r="AN20" s="7" t="str">
        <f t="shared" si="1"/>
        <v>2020</v>
      </c>
      <c r="AO20" s="7" t="str">
        <f t="shared" si="1"/>
        <v>2021</v>
      </c>
      <c r="AP20" s="7" t="str">
        <f t="shared" si="1"/>
        <v>2022</v>
      </c>
      <c r="AQ20" s="7" t="str">
        <f t="shared" si="1"/>
        <v>2023</v>
      </c>
      <c r="AR20" s="7"/>
    </row>
    <row r="21" spans="1:45" x14ac:dyDescent="0.3">
      <c r="P21" s="17" t="s">
        <v>23</v>
      </c>
      <c r="Q21" s="17" t="s">
        <v>112</v>
      </c>
      <c r="R21" s="17" t="s">
        <v>36</v>
      </c>
      <c r="S21" s="17" t="s">
        <v>40</v>
      </c>
      <c r="T21" s="17" t="s">
        <v>45</v>
      </c>
      <c r="U21" s="17" t="s">
        <v>50</v>
      </c>
      <c r="V21" s="17" t="s">
        <v>55</v>
      </c>
      <c r="W21" s="17" t="s">
        <v>58</v>
      </c>
      <c r="X21" s="17" t="s">
        <v>60</v>
      </c>
      <c r="Y21" s="17" t="s">
        <v>76</v>
      </c>
      <c r="Z21" s="17" t="s">
        <v>81</v>
      </c>
      <c r="AA21" s="5" t="str" cm="1">
        <f t="array" ref="AA21">_xll.EVDES(P21)</f>
        <v>Delivery Volume (Actual)</v>
      </c>
      <c r="AB21" s="5" t="str" cm="1">
        <f t="array" ref="AB21">_xll.EVDES(Q21)</f>
        <v>Commercial</v>
      </c>
      <c r="AC21" s="35" t="str" cm="1">
        <f t="array" ref="AC21">_xll.EVDES(Z21)</f>
        <v>All Services</v>
      </c>
      <c r="AD21" s="18">
        <v>1737079555.6949999</v>
      </c>
      <c r="AE21" s="18">
        <v>1919637170.57937</v>
      </c>
      <c r="AF21" s="18">
        <v>1724510497.1800001</v>
      </c>
      <c r="AG21" s="18">
        <v>2016558045.9549999</v>
      </c>
      <c r="AH21" s="18">
        <v>2220384746.8070002</v>
      </c>
      <c r="AI21" s="18">
        <v>2041559291.4030001</v>
      </c>
      <c r="AJ21" s="18">
        <v>1904397769.1440001</v>
      </c>
      <c r="AK21" s="18">
        <v>2004506679.6630001</v>
      </c>
      <c r="AL21" s="18">
        <v>2144369969.832</v>
      </c>
      <c r="AM21" s="18">
        <v>2232944979.882</v>
      </c>
      <c r="AN21" s="18">
        <v>2016161751.6140001</v>
      </c>
      <c r="AO21" s="18">
        <v>1878616974.48</v>
      </c>
      <c r="AP21" s="18">
        <v>2084328264.3269999</v>
      </c>
      <c r="AQ21" s="18">
        <v>2003435653.7939999</v>
      </c>
      <c r="AR21" s="18"/>
    </row>
    <row r="22" spans="1:45" x14ac:dyDescent="0.3">
      <c r="P22" s="17" t="s">
        <v>23</v>
      </c>
      <c r="Q22" s="17" t="s">
        <v>6</v>
      </c>
      <c r="R22" s="17" t="s">
        <v>36</v>
      </c>
      <c r="S22" s="17" t="s">
        <v>40</v>
      </c>
      <c r="T22" s="17" t="s">
        <v>45</v>
      </c>
      <c r="U22" s="17" t="s">
        <v>50</v>
      </c>
      <c r="V22" s="17" t="s">
        <v>55</v>
      </c>
      <c r="W22" s="17" t="s">
        <v>58</v>
      </c>
      <c r="X22" s="17" t="s">
        <v>60</v>
      </c>
      <c r="Y22" s="17" t="s">
        <v>76</v>
      </c>
      <c r="Z22" s="17" t="s">
        <v>81</v>
      </c>
      <c r="AA22" s="5" t="str" cm="1">
        <f t="array" ref="AA22">_xll.EVDES(P22)</f>
        <v>Delivery Volume (Actual)</v>
      </c>
      <c r="AB22" s="5" t="str" cm="1">
        <f t="array" ref="AB22">_xll.EVDES(Q22)</f>
        <v>Industrial (incl CIA)</v>
      </c>
      <c r="AC22" s="35" t="str" cm="1">
        <f t="array" ref="AC22">_xll.EVDES(Z22)</f>
        <v>All Services</v>
      </c>
      <c r="AD22" s="18">
        <v>461747568.90100002</v>
      </c>
      <c r="AE22" s="18">
        <v>486039008.854321</v>
      </c>
      <c r="AF22" s="18">
        <v>441407642.315</v>
      </c>
      <c r="AG22" s="18">
        <v>502372193.17299998</v>
      </c>
      <c r="AH22" s="18">
        <v>533788464.77600002</v>
      </c>
      <c r="AI22" s="18">
        <v>507470014.208</v>
      </c>
      <c r="AJ22" s="18">
        <v>464833345.37699997</v>
      </c>
      <c r="AK22" s="18">
        <v>489324479.727</v>
      </c>
      <c r="AL22" s="18">
        <v>531858227.47899997</v>
      </c>
      <c r="AM22" s="18">
        <v>537431223.78565502</v>
      </c>
      <c r="AN22" s="18">
        <v>463987794.21829098</v>
      </c>
      <c r="AO22" s="18">
        <v>439524097.33957303</v>
      </c>
      <c r="AP22" s="18">
        <v>474441461.22154403</v>
      </c>
      <c r="AQ22" s="18">
        <v>422713226.13515198</v>
      </c>
      <c r="AR22" s="18"/>
    </row>
    <row r="23" spans="1:45" x14ac:dyDescent="0.3">
      <c r="A23" s="9" t="s">
        <v>113</v>
      </c>
      <c r="B23" s="10" t="s">
        <v>114</v>
      </c>
      <c r="I23" s="35"/>
      <c r="P23" s="17" t="s">
        <v>23</v>
      </c>
      <c r="Q23" s="17" t="s">
        <v>115</v>
      </c>
      <c r="R23" s="17" t="s">
        <v>36</v>
      </c>
      <c r="S23" s="17" t="s">
        <v>40</v>
      </c>
      <c r="T23" s="17" t="s">
        <v>45</v>
      </c>
      <c r="U23" s="17" t="s">
        <v>50</v>
      </c>
      <c r="V23" s="17" t="s">
        <v>55</v>
      </c>
      <c r="W23" s="17" t="s">
        <v>58</v>
      </c>
      <c r="X23" s="17" t="s">
        <v>60</v>
      </c>
      <c r="Y23" s="17" t="s">
        <v>76</v>
      </c>
      <c r="Z23" s="17" t="s">
        <v>81</v>
      </c>
      <c r="AA23" s="5" t="str" cm="1">
        <f t="array" ref="AA23">_xll.EVDES(P23)</f>
        <v>Delivery Volume (Actual)</v>
      </c>
      <c r="AB23" s="5" t="str" cm="1">
        <f t="array" ref="AB23">_xll.EVDES(Q23)</f>
        <v>Residential</v>
      </c>
      <c r="AC23" s="35" t="str" cm="1">
        <f t="array" ref="AC23">_xll.EVDES(Z23)</f>
        <v>All Services</v>
      </c>
      <c r="AD23" s="18">
        <v>2752052703.6919999</v>
      </c>
      <c r="AE23" s="18">
        <v>2875899649.90484</v>
      </c>
      <c r="AF23" s="18">
        <v>2579506516.7940001</v>
      </c>
      <c r="AG23" s="18">
        <v>3010532026.448</v>
      </c>
      <c r="AH23" s="18">
        <v>3270204019.7940001</v>
      </c>
      <c r="AI23" s="18">
        <v>2995333884.8569999</v>
      </c>
      <c r="AJ23" s="18">
        <v>2816129782.3060002</v>
      </c>
      <c r="AK23" s="18">
        <v>2947264589.1399999</v>
      </c>
      <c r="AL23" s="18">
        <v>3182871117.8280001</v>
      </c>
      <c r="AM23" s="18">
        <v>3311080873.77</v>
      </c>
      <c r="AN23" s="18">
        <v>3034380427.592</v>
      </c>
      <c r="AO23" s="18">
        <v>2932802458.6030002</v>
      </c>
      <c r="AP23" s="18">
        <v>3182511368.7670002</v>
      </c>
      <c r="AQ23" s="18">
        <v>2887124013.987</v>
      </c>
      <c r="AR23" s="18"/>
    </row>
    <row r="24" spans="1:45" x14ac:dyDescent="0.3">
      <c r="A24" s="14" t="s">
        <v>116</v>
      </c>
      <c r="B24" s="15" t="s">
        <v>117</v>
      </c>
      <c r="P24" s="17" t="s">
        <v>23</v>
      </c>
      <c r="Q24" s="17" t="s">
        <v>118</v>
      </c>
      <c r="R24" s="17" t="s">
        <v>36</v>
      </c>
      <c r="S24" s="17" t="s">
        <v>40</v>
      </c>
      <c r="T24" s="17" t="s">
        <v>45</v>
      </c>
      <c r="U24" s="17" t="s">
        <v>50</v>
      </c>
      <c r="V24" s="17" t="s">
        <v>55</v>
      </c>
      <c r="W24" s="17" t="s">
        <v>58</v>
      </c>
      <c r="X24" s="17" t="s">
        <v>60</v>
      </c>
      <c r="Y24" s="17" t="s">
        <v>76</v>
      </c>
      <c r="Z24" s="17" t="s">
        <v>81</v>
      </c>
      <c r="AA24" s="5" t="str" cm="1">
        <f t="array" ref="AA24">_xll.EVDES(P24)</f>
        <v>Delivery Volume (Actual)</v>
      </c>
      <c r="AB24" s="5" t="str" cm="1">
        <f t="array" ref="AB24">_xll.EVDES(Q24)</f>
        <v>Tobacco</v>
      </c>
      <c r="AC24" s="35" t="str" cm="1">
        <f t="array" ref="AC24">_xll.EVDES(Z24)</f>
        <v>All Services</v>
      </c>
      <c r="AD24" s="18">
        <v>18214312.456</v>
      </c>
      <c r="AE24" s="18">
        <v>18550259.580894001</v>
      </c>
      <c r="AF24" s="18">
        <v>20050957.373</v>
      </c>
      <c r="AG24" s="18">
        <v>19785036.973000001</v>
      </c>
      <c r="AH24" s="18">
        <v>20610157.816</v>
      </c>
      <c r="AI24" s="18">
        <v>16550907.887</v>
      </c>
      <c r="AJ24" s="18">
        <v>20098212.199999999</v>
      </c>
      <c r="AK24" s="18">
        <v>18077172.960999999</v>
      </c>
      <c r="AL24" s="18">
        <v>22123345.912</v>
      </c>
      <c r="AM24" s="18">
        <v>20972226.263999999</v>
      </c>
      <c r="AN24" s="18">
        <v>19081378.471000001</v>
      </c>
      <c r="AO24" s="18">
        <v>1742783.6170000001</v>
      </c>
      <c r="AP24" s="18">
        <v>0</v>
      </c>
      <c r="AQ24" s="18">
        <v>0</v>
      </c>
      <c r="AR24" s="18"/>
    </row>
    <row r="25" spans="1:45" x14ac:dyDescent="0.3">
      <c r="A25" s="14" t="s">
        <v>119</v>
      </c>
      <c r="B25" s="15"/>
      <c r="P25" s="17" t="s">
        <v>23</v>
      </c>
      <c r="Q25" s="17" t="s">
        <v>120</v>
      </c>
      <c r="R25" s="17" t="s">
        <v>36</v>
      </c>
      <c r="S25" s="17" t="s">
        <v>40</v>
      </c>
      <c r="T25" s="17" t="s">
        <v>45</v>
      </c>
      <c r="U25" s="17" t="s">
        <v>50</v>
      </c>
      <c r="V25" s="17" t="s">
        <v>55</v>
      </c>
      <c r="W25" s="17" t="s">
        <v>58</v>
      </c>
      <c r="X25" s="17" t="s">
        <v>60</v>
      </c>
      <c r="Y25" s="17" t="s">
        <v>76</v>
      </c>
      <c r="Z25" s="17" t="s">
        <v>81</v>
      </c>
      <c r="AA25" s="5" t="str" cm="1">
        <f t="array" ref="AA25">_xll.EVDES(P25)</f>
        <v>Delivery Volume (Actual)</v>
      </c>
      <c r="AB25" s="5" t="str" cm="1">
        <f t="array" ref="AB25">_xll.EVDES(Q25)</f>
        <v>Contract</v>
      </c>
      <c r="AC25" s="35" t="str" cm="1">
        <f t="array" ref="AC25">_xll.EVDES(Z25)</f>
        <v>All Services</v>
      </c>
      <c r="AD25" s="18">
        <v>8344616865.9910002</v>
      </c>
      <c r="AE25" s="18">
        <v>8837000023.6100006</v>
      </c>
      <c r="AF25" s="18">
        <v>9135276168.2999992</v>
      </c>
      <c r="AG25" s="18">
        <v>8996029445.0799999</v>
      </c>
      <c r="AH25" s="18">
        <v>8701465211.9400005</v>
      </c>
      <c r="AI25" s="18">
        <v>8318496440.9499998</v>
      </c>
      <c r="AJ25" s="18">
        <v>8169693502.1000004</v>
      </c>
      <c r="AK25" s="18">
        <v>7383272768.2399998</v>
      </c>
      <c r="AL25" s="18">
        <v>7844060296.1696997</v>
      </c>
      <c r="AM25" s="18">
        <v>7913443508.0331802</v>
      </c>
      <c r="AN25" s="18">
        <v>7971107708.1405096</v>
      </c>
      <c r="AO25" s="18">
        <v>8585840692.5105305</v>
      </c>
      <c r="AP25" s="18">
        <v>9054028758.9193192</v>
      </c>
      <c r="AQ25" s="18">
        <v>9486480654.3159904</v>
      </c>
      <c r="AR25" s="18"/>
    </row>
    <row r="26" spans="1:45" x14ac:dyDescent="0.3">
      <c r="A26" s="14" t="s">
        <v>121</v>
      </c>
      <c r="B26" s="15"/>
      <c r="E26" s="5" t="s">
        <v>122</v>
      </c>
      <c r="P26" s="17" t="s">
        <v>111</v>
      </c>
      <c r="Q26" s="17" t="s">
        <v>112</v>
      </c>
      <c r="R26" s="17" t="s">
        <v>36</v>
      </c>
      <c r="S26" s="17" t="s">
        <v>40</v>
      </c>
      <c r="T26" s="17" t="s">
        <v>45</v>
      </c>
      <c r="U26" s="17" t="s">
        <v>50</v>
      </c>
      <c r="V26" s="17" t="s">
        <v>55</v>
      </c>
      <c r="W26" s="17" t="s">
        <v>58</v>
      </c>
      <c r="X26" s="17" t="s">
        <v>60</v>
      </c>
      <c r="Y26" s="17" t="s">
        <v>76</v>
      </c>
      <c r="Z26" s="17" t="s">
        <v>81</v>
      </c>
      <c r="AA26" s="5" t="str" cm="1">
        <f t="array" ref="AA26">_xll.EVDES(P26)</f>
        <v>Number of Customers</v>
      </c>
      <c r="AB26" s="5" t="str" cm="1">
        <f t="array" ref="AB26">_xll.EVDES(Q26)</f>
        <v>Commercial</v>
      </c>
      <c r="AC26" s="35" t="str" cm="1">
        <f t="array" ref="AC26">_xll.EVDES(Z26)</f>
        <v>All Services</v>
      </c>
      <c r="AD26" s="18">
        <v>1311151</v>
      </c>
      <c r="AE26" s="18">
        <v>1320196</v>
      </c>
      <c r="AF26" s="18">
        <v>1329273</v>
      </c>
      <c r="AG26" s="18">
        <v>1340865</v>
      </c>
      <c r="AH26" s="18">
        <v>1354690</v>
      </c>
      <c r="AI26" s="18">
        <v>1366169</v>
      </c>
      <c r="AJ26" s="18">
        <v>1375191</v>
      </c>
      <c r="AK26" s="18">
        <v>1382797</v>
      </c>
      <c r="AL26" s="18">
        <v>1391540</v>
      </c>
      <c r="AM26" s="18">
        <v>1403326</v>
      </c>
      <c r="AN26" s="18">
        <v>1413844</v>
      </c>
      <c r="AO26" s="18">
        <v>1425478</v>
      </c>
      <c r="AP26" s="18">
        <v>1428589</v>
      </c>
      <c r="AQ26" s="18">
        <v>1431812</v>
      </c>
      <c r="AR26" s="18"/>
    </row>
    <row r="27" spans="1:45" x14ac:dyDescent="0.3">
      <c r="A27" s="14" t="s">
        <v>123</v>
      </c>
      <c r="B27" s="15"/>
      <c r="E27" s="5" t="s">
        <v>120</v>
      </c>
      <c r="P27" s="17" t="s">
        <v>111</v>
      </c>
      <c r="Q27" s="17" t="s">
        <v>6</v>
      </c>
      <c r="R27" s="17" t="s">
        <v>36</v>
      </c>
      <c r="S27" s="17" t="s">
        <v>40</v>
      </c>
      <c r="T27" s="17" t="s">
        <v>45</v>
      </c>
      <c r="U27" s="17" t="s">
        <v>50</v>
      </c>
      <c r="V27" s="17" t="s">
        <v>55</v>
      </c>
      <c r="W27" s="17" t="s">
        <v>58</v>
      </c>
      <c r="X27" s="17" t="s">
        <v>60</v>
      </c>
      <c r="Y27" s="17" t="s">
        <v>76</v>
      </c>
      <c r="Z27" s="17" t="s">
        <v>81</v>
      </c>
      <c r="AA27" s="5" t="str" cm="1">
        <f t="array" ref="AA27">_xll.EVDES(P27)</f>
        <v>Number of Customers</v>
      </c>
      <c r="AB27" s="5" t="str" cm="1">
        <f t="array" ref="AB27">_xll.EVDES(Q27)</f>
        <v>Industrial (incl CIA)</v>
      </c>
      <c r="AC27" s="35" t="str" cm="1">
        <f t="array" ref="AC27">_xll.EVDES(Z27)</f>
        <v>All Services</v>
      </c>
      <c r="AD27" s="18">
        <v>66287</v>
      </c>
      <c r="AE27" s="18">
        <v>65658</v>
      </c>
      <c r="AF27" s="18">
        <v>65028</v>
      </c>
      <c r="AG27" s="18">
        <v>64774</v>
      </c>
      <c r="AH27" s="18">
        <v>64620</v>
      </c>
      <c r="AI27" s="18">
        <v>64041</v>
      </c>
      <c r="AJ27" s="18">
        <v>63633</v>
      </c>
      <c r="AK27" s="18">
        <v>63605</v>
      </c>
      <c r="AL27" s="18">
        <v>63763</v>
      </c>
      <c r="AM27" s="18">
        <v>63305</v>
      </c>
      <c r="AN27" s="18">
        <v>63465</v>
      </c>
      <c r="AO27" s="18">
        <v>64428</v>
      </c>
      <c r="AP27" s="18">
        <v>65166</v>
      </c>
      <c r="AQ27" s="18">
        <v>64828</v>
      </c>
      <c r="AR27" s="18"/>
      <c r="AS27" s="40"/>
    </row>
    <row r="28" spans="1:45" x14ac:dyDescent="0.3">
      <c r="A28" s="14" t="s">
        <v>124</v>
      </c>
      <c r="B28" s="15"/>
      <c r="P28" s="17" t="s">
        <v>111</v>
      </c>
      <c r="Q28" s="17" t="s">
        <v>115</v>
      </c>
      <c r="R28" s="17" t="s">
        <v>36</v>
      </c>
      <c r="S28" s="17" t="s">
        <v>40</v>
      </c>
      <c r="T28" s="17" t="s">
        <v>45</v>
      </c>
      <c r="U28" s="17" t="s">
        <v>50</v>
      </c>
      <c r="V28" s="17" t="s">
        <v>55</v>
      </c>
      <c r="W28" s="17" t="s">
        <v>58</v>
      </c>
      <c r="X28" s="17" t="s">
        <v>60</v>
      </c>
      <c r="Y28" s="17" t="s">
        <v>76</v>
      </c>
      <c r="Z28" s="17" t="s">
        <v>81</v>
      </c>
      <c r="AA28" s="5" t="str" cm="1">
        <f t="array" ref="AA28">_xll.EVDES(P28)</f>
        <v>Number of Customers</v>
      </c>
      <c r="AB28" s="5" t="str" cm="1">
        <f t="array" ref="AB28">_xll.EVDES(Q28)</f>
        <v>Residential</v>
      </c>
      <c r="AC28" s="35" t="str" cm="1">
        <f t="array" ref="AC28">_xll.EVDES(Z28)</f>
        <v>All Services</v>
      </c>
      <c r="AD28" s="18">
        <v>14594330</v>
      </c>
      <c r="AE28" s="18">
        <v>14795108</v>
      </c>
      <c r="AF28" s="18">
        <v>15005534</v>
      </c>
      <c r="AG28" s="18">
        <v>15228598</v>
      </c>
      <c r="AH28" s="18">
        <v>15452511</v>
      </c>
      <c r="AI28" s="18">
        <v>15677937</v>
      </c>
      <c r="AJ28" s="18">
        <v>15908433</v>
      </c>
      <c r="AK28" s="18">
        <v>16134161</v>
      </c>
      <c r="AL28" s="18">
        <v>16371880</v>
      </c>
      <c r="AM28" s="18">
        <v>16583340</v>
      </c>
      <c r="AN28" s="18">
        <v>16786383</v>
      </c>
      <c r="AO28" s="18">
        <v>16964244</v>
      </c>
      <c r="AP28" s="18">
        <v>17144019</v>
      </c>
      <c r="AQ28" s="18">
        <v>17348046</v>
      </c>
      <c r="AR28" s="18"/>
      <c r="AS28" s="40"/>
    </row>
    <row r="29" spans="1:45" x14ac:dyDescent="0.3">
      <c r="A29" s="14" t="s">
        <v>126</v>
      </c>
      <c r="B29" s="15"/>
      <c r="P29" s="17" t="s">
        <v>111</v>
      </c>
      <c r="Q29" s="17" t="s">
        <v>118</v>
      </c>
      <c r="R29" s="17" t="s">
        <v>36</v>
      </c>
      <c r="S29" s="17" t="s">
        <v>40</v>
      </c>
      <c r="T29" s="17" t="s">
        <v>45</v>
      </c>
      <c r="U29" s="17" t="s">
        <v>50</v>
      </c>
      <c r="V29" s="17" t="s">
        <v>55</v>
      </c>
      <c r="W29" s="17" t="s">
        <v>58</v>
      </c>
      <c r="X29" s="17" t="s">
        <v>60</v>
      </c>
      <c r="Y29" s="17" t="s">
        <v>76</v>
      </c>
      <c r="Z29" s="17" t="s">
        <v>81</v>
      </c>
      <c r="AA29" s="5" t="str" cm="1">
        <f t="array" ref="AA29">_xll.EVDES(P29)</f>
        <v>Number of Customers</v>
      </c>
      <c r="AB29" s="5" t="str" cm="1">
        <f t="array" ref="AB29">_xll.EVDES(Q29)</f>
        <v>Tobacco</v>
      </c>
      <c r="AC29" s="35" t="str" cm="1">
        <f t="array" ref="AC29">_xll.EVDES(Z29)</f>
        <v>All Services</v>
      </c>
      <c r="AD29" s="18">
        <v>9437</v>
      </c>
      <c r="AE29" s="18">
        <v>9364</v>
      </c>
      <c r="AF29" s="18">
        <v>9071</v>
      </c>
      <c r="AG29" s="18">
        <v>8845</v>
      </c>
      <c r="AH29" s="18">
        <v>8748</v>
      </c>
      <c r="AI29" s="18">
        <v>8581</v>
      </c>
      <c r="AJ29" s="18">
        <v>8503</v>
      </c>
      <c r="AK29" s="18">
        <v>8399</v>
      </c>
      <c r="AL29" s="18">
        <v>8337</v>
      </c>
      <c r="AM29" s="18">
        <v>8227</v>
      </c>
      <c r="AN29" s="18">
        <v>8147</v>
      </c>
      <c r="AO29" s="18">
        <v>4028</v>
      </c>
      <c r="AP29" s="18">
        <v>0</v>
      </c>
      <c r="AQ29" s="18">
        <v>0</v>
      </c>
      <c r="AR29" s="18"/>
      <c r="AS29" s="40"/>
    </row>
    <row r="30" spans="1:45" x14ac:dyDescent="0.3">
      <c r="A30" s="14" t="s">
        <v>128</v>
      </c>
      <c r="B30" s="15"/>
      <c r="P30" s="17" t="s">
        <v>111</v>
      </c>
      <c r="Q30" s="17" t="s">
        <v>120</v>
      </c>
      <c r="R30" s="17" t="s">
        <v>36</v>
      </c>
      <c r="S30" s="17" t="s">
        <v>40</v>
      </c>
      <c r="T30" s="17" t="s">
        <v>45</v>
      </c>
      <c r="U30" s="17" t="s">
        <v>50</v>
      </c>
      <c r="V30" s="17" t="s">
        <v>55</v>
      </c>
      <c r="W30" s="17" t="s">
        <v>58</v>
      </c>
      <c r="X30" s="17" t="s">
        <v>60</v>
      </c>
      <c r="Y30" s="17" t="s">
        <v>76</v>
      </c>
      <c r="Z30" s="17" t="s">
        <v>81</v>
      </c>
      <c r="AA30" s="5" t="str" cm="1">
        <f t="array" ref="AA30">_xll.EVDES(P30)</f>
        <v>Number of Customers</v>
      </c>
      <c r="AB30" s="5" t="str" cm="1">
        <f t="array" ref="AB30">_xll.EVDES(Q30)</f>
        <v>Contract</v>
      </c>
      <c r="AC30" s="35" t="str" cm="1">
        <f t="array" ref="AC30">_xll.EVDES(Z30)</f>
        <v>All Services</v>
      </c>
      <c r="AD30" s="18">
        <v>5813</v>
      </c>
      <c r="AE30" s="18">
        <v>5779</v>
      </c>
      <c r="AF30" s="18">
        <v>5723</v>
      </c>
      <c r="AG30" s="18">
        <v>5795</v>
      </c>
      <c r="AH30" s="18">
        <v>5711</v>
      </c>
      <c r="AI30" s="18">
        <v>5609</v>
      </c>
      <c r="AJ30" s="18">
        <v>5582</v>
      </c>
      <c r="AK30" s="18">
        <v>5705</v>
      </c>
      <c r="AL30" s="18">
        <v>5720</v>
      </c>
      <c r="AM30" s="18">
        <v>6006</v>
      </c>
      <c r="AN30" s="18">
        <v>6181</v>
      </c>
      <c r="AO30" s="18">
        <v>6227</v>
      </c>
      <c r="AP30" s="18">
        <v>6216</v>
      </c>
      <c r="AQ30" s="18">
        <v>6206</v>
      </c>
      <c r="AR30" s="18"/>
    </row>
    <row r="31" spans="1:45" x14ac:dyDescent="0.3">
      <c r="A31" s="14" t="s">
        <v>130</v>
      </c>
      <c r="B31" s="15"/>
    </row>
    <row r="32" spans="1:45" x14ac:dyDescent="0.3">
      <c r="A32" s="14" t="s">
        <v>132</v>
      </c>
      <c r="B32" s="15"/>
      <c r="AD32" s="20">
        <f>_xlfn.NUMBERVALUE(AD20)</f>
        <v>2010</v>
      </c>
      <c r="AE32" s="20">
        <f t="shared" ref="AE32:AQ32" si="2">_xlfn.NUMBERVALUE(AE20)</f>
        <v>2011</v>
      </c>
      <c r="AF32" s="20">
        <f t="shared" si="2"/>
        <v>2012</v>
      </c>
      <c r="AG32" s="20">
        <f t="shared" si="2"/>
        <v>2013</v>
      </c>
      <c r="AH32" s="20">
        <f t="shared" si="2"/>
        <v>2014</v>
      </c>
      <c r="AI32" s="20">
        <f t="shared" si="2"/>
        <v>2015</v>
      </c>
      <c r="AJ32" s="20">
        <f t="shared" si="2"/>
        <v>2016</v>
      </c>
      <c r="AK32" s="20">
        <f t="shared" si="2"/>
        <v>2017</v>
      </c>
      <c r="AL32" s="20">
        <f t="shared" si="2"/>
        <v>2018</v>
      </c>
      <c r="AM32" s="20">
        <f t="shared" si="2"/>
        <v>2019</v>
      </c>
      <c r="AN32" s="20">
        <f t="shared" si="2"/>
        <v>2020</v>
      </c>
      <c r="AO32" s="20">
        <f t="shared" si="2"/>
        <v>2021</v>
      </c>
      <c r="AP32" s="20">
        <f t="shared" si="2"/>
        <v>2022</v>
      </c>
      <c r="AQ32" s="20">
        <f t="shared" si="2"/>
        <v>2023</v>
      </c>
    </row>
    <row r="33" spans="1:43" x14ac:dyDescent="0.3">
      <c r="A33" s="14" t="s">
        <v>133</v>
      </c>
      <c r="B33" s="15"/>
      <c r="AA33" s="5" t="s">
        <v>149</v>
      </c>
      <c r="AB33" s="5" t="s">
        <v>4</v>
      </c>
      <c r="AC33" s="5" t="s">
        <v>4</v>
      </c>
      <c r="AD33" s="40">
        <f>SUMIFS(AD$21:AD$30,$AA$21:$AA$30,$AA33,$AB$21:$AB$30,$AB33)/1000000</f>
        <v>2752.0527036919998</v>
      </c>
      <c r="AE33" s="40">
        <f t="shared" ref="AE33:AQ33" si="3">SUMIFS(AE$21:AE$30,$AA$21:$AA$30,$AA33,$AB$21:$AB$30,$AB33)/1000000</f>
        <v>2875.8996499048399</v>
      </c>
      <c r="AF33" s="40">
        <f t="shared" si="3"/>
        <v>2579.5065167940002</v>
      </c>
      <c r="AG33" s="40">
        <f t="shared" si="3"/>
        <v>3010.5320264480001</v>
      </c>
      <c r="AH33" s="40">
        <f t="shared" si="3"/>
        <v>3270.204019794</v>
      </c>
      <c r="AI33" s="40">
        <f t="shared" si="3"/>
        <v>2995.3338848569997</v>
      </c>
      <c r="AJ33" s="40">
        <f t="shared" si="3"/>
        <v>2816.1297823060004</v>
      </c>
      <c r="AK33" s="40">
        <f t="shared" si="3"/>
        <v>2947.2645891399998</v>
      </c>
      <c r="AL33" s="40">
        <f t="shared" si="3"/>
        <v>3182.871117828</v>
      </c>
      <c r="AM33" s="40">
        <f t="shared" si="3"/>
        <v>3311.0808737699999</v>
      </c>
      <c r="AN33" s="40">
        <f t="shared" si="3"/>
        <v>3034.3804275920002</v>
      </c>
      <c r="AO33" s="40">
        <f t="shared" si="3"/>
        <v>2932.8024586030001</v>
      </c>
      <c r="AP33" s="40">
        <f t="shared" si="3"/>
        <v>3182.511368767</v>
      </c>
      <c r="AQ33" s="40">
        <f t="shared" si="3"/>
        <v>2887.1240139870001</v>
      </c>
    </row>
    <row r="34" spans="1:43" x14ac:dyDescent="0.3">
      <c r="A34" s="14" t="s">
        <v>134</v>
      </c>
      <c r="B34" s="15"/>
      <c r="AA34" s="5" t="s">
        <v>149</v>
      </c>
      <c r="AB34" s="5" t="s">
        <v>127</v>
      </c>
      <c r="AC34" s="5" t="s">
        <v>13</v>
      </c>
      <c r="AD34" s="40">
        <f>SUMIFS(AD$21:AD$30,$AA$21:$AA$30,$AA34,$AB$21:$AB$30,$AB34)/1000000-SUM(AD33,AD35:AD36)</f>
        <v>1755.2938681510004</v>
      </c>
      <c r="AE34" s="40">
        <f t="shared" ref="AE34:AQ34" si="4">SUMIFS(AE$21:AE$30,$AA$21:$AA$30,$AA34,$AB$21:$AB$30,$AB34)/1000000-SUM(AE33,AE35:AE36)</f>
        <v>1938.1874301602656</v>
      </c>
      <c r="AF34" s="40">
        <f t="shared" si="4"/>
        <v>1744.5614545529988</v>
      </c>
      <c r="AG34" s="40">
        <f t="shared" si="4"/>
        <v>2036.3430829280005</v>
      </c>
      <c r="AH34" s="40">
        <f t="shared" si="4"/>
        <v>2240.9949046230013</v>
      </c>
      <c r="AI34" s="40">
        <f t="shared" si="4"/>
        <v>2058.1101992900003</v>
      </c>
      <c r="AJ34" s="40">
        <f t="shared" si="4"/>
        <v>1924.495981344</v>
      </c>
      <c r="AK34" s="40">
        <f t="shared" si="4"/>
        <v>2022.5838526240004</v>
      </c>
      <c r="AL34" s="40">
        <f t="shared" si="4"/>
        <v>2166.4933157439991</v>
      </c>
      <c r="AM34" s="40">
        <f t="shared" si="4"/>
        <v>2253.9172061459994</v>
      </c>
      <c r="AN34" s="40">
        <f t="shared" si="4"/>
        <v>2035.2431300850003</v>
      </c>
      <c r="AO34" s="40">
        <f t="shared" si="4"/>
        <v>1880.3597580969999</v>
      </c>
      <c r="AP34" s="40">
        <f t="shared" si="4"/>
        <v>2084.3282643269995</v>
      </c>
      <c r="AQ34" s="40">
        <f t="shared" si="4"/>
        <v>2003.4356537940002</v>
      </c>
    </row>
    <row r="35" spans="1:43" x14ac:dyDescent="0.3">
      <c r="A35" s="14" t="s">
        <v>135</v>
      </c>
      <c r="B35" s="15"/>
      <c r="AA35" s="5" t="s">
        <v>149</v>
      </c>
      <c r="AB35" s="5" t="s">
        <v>129</v>
      </c>
      <c r="AC35" s="5" t="s">
        <v>6</v>
      </c>
      <c r="AD35" s="40">
        <f>SUMIFS(AD$21:AD$30,$AA$21:$AA$30,$AA35,$AB$21:$AB$30,$AB35)/1000000</f>
        <v>461.74756890100002</v>
      </c>
      <c r="AE35" s="40">
        <f t="shared" ref="AE35:AQ36" si="5">SUMIFS(AE$21:AE$30,$AA$21:$AA$30,$AA35,$AB$21:$AB$30,$AB35)/1000000</f>
        <v>486.03900885432103</v>
      </c>
      <c r="AF35" s="40">
        <f t="shared" si="5"/>
        <v>441.40764231499998</v>
      </c>
      <c r="AG35" s="40">
        <f t="shared" si="5"/>
        <v>502.37219317299997</v>
      </c>
      <c r="AH35" s="40">
        <f t="shared" si="5"/>
        <v>533.78846477600007</v>
      </c>
      <c r="AI35" s="40">
        <f t="shared" si="5"/>
        <v>507.47001420800001</v>
      </c>
      <c r="AJ35" s="40">
        <f t="shared" si="5"/>
        <v>464.833345377</v>
      </c>
      <c r="AK35" s="40">
        <f t="shared" si="5"/>
        <v>489.32447972699998</v>
      </c>
      <c r="AL35" s="40">
        <f t="shared" si="5"/>
        <v>531.85822747899999</v>
      </c>
      <c r="AM35" s="40">
        <f t="shared" si="5"/>
        <v>537.43122378565499</v>
      </c>
      <c r="AN35" s="40">
        <f t="shared" si="5"/>
        <v>463.98779421829096</v>
      </c>
      <c r="AO35" s="40">
        <f t="shared" si="5"/>
        <v>439.52409733957302</v>
      </c>
      <c r="AP35" s="40">
        <f t="shared" si="5"/>
        <v>474.44146122154405</v>
      </c>
      <c r="AQ35" s="40">
        <f t="shared" si="5"/>
        <v>422.71322613515196</v>
      </c>
    </row>
    <row r="36" spans="1:43" x14ac:dyDescent="0.3">
      <c r="A36" s="14" t="s">
        <v>136</v>
      </c>
      <c r="B36" s="15"/>
      <c r="AA36" s="5" t="s">
        <v>149</v>
      </c>
      <c r="AB36" s="5" t="s">
        <v>131</v>
      </c>
      <c r="AC36" s="5" t="s">
        <v>131</v>
      </c>
      <c r="AD36" s="40">
        <f>SUMIFS(AD$21:AD$30,$AA$21:$AA$30,$AA36,$AB$21:$AB$30,$AB36)/1000000</f>
        <v>8344.6168659909999</v>
      </c>
      <c r="AE36" s="40">
        <f t="shared" si="5"/>
        <v>8837.0000236100004</v>
      </c>
      <c r="AF36" s="40">
        <f t="shared" si="5"/>
        <v>9135.276168299999</v>
      </c>
      <c r="AG36" s="40">
        <f t="shared" si="5"/>
        <v>8996.0294450799993</v>
      </c>
      <c r="AH36" s="40">
        <f t="shared" si="5"/>
        <v>8701.4652119399998</v>
      </c>
      <c r="AI36" s="40">
        <f t="shared" si="5"/>
        <v>8318.4964409499989</v>
      </c>
      <c r="AJ36" s="40">
        <f t="shared" si="5"/>
        <v>8169.6935020999999</v>
      </c>
      <c r="AK36" s="40">
        <f t="shared" si="5"/>
        <v>7383.27276824</v>
      </c>
      <c r="AL36" s="40">
        <f t="shared" si="5"/>
        <v>7844.0602961696995</v>
      </c>
      <c r="AM36" s="40">
        <f t="shared" si="5"/>
        <v>7913.4435080331805</v>
      </c>
      <c r="AN36" s="40">
        <f t="shared" si="5"/>
        <v>7971.1077081405092</v>
      </c>
      <c r="AO36" s="40">
        <f t="shared" si="5"/>
        <v>8585.8406925105301</v>
      </c>
      <c r="AP36" s="40">
        <f t="shared" si="5"/>
        <v>9054.0287589193194</v>
      </c>
      <c r="AQ36" s="40">
        <f t="shared" si="5"/>
        <v>9486.4806543159903</v>
      </c>
    </row>
    <row r="37" spans="1:43" x14ac:dyDescent="0.3">
      <c r="A37" s="14" t="s">
        <v>137</v>
      </c>
      <c r="B37" s="15"/>
      <c r="AD37" s="19">
        <f>SUM(AD33:AD36)</f>
        <v>13313.711006735</v>
      </c>
      <c r="AE37" s="19">
        <f t="shared" ref="AE37:AQ37" si="6">SUM(AE33:AE36)</f>
        <v>14137.126112529426</v>
      </c>
      <c r="AF37" s="19">
        <f t="shared" si="6"/>
        <v>13900.751781961997</v>
      </c>
      <c r="AG37" s="19">
        <f t="shared" si="6"/>
        <v>14545.276747628999</v>
      </c>
      <c r="AH37" s="19">
        <f t="shared" si="6"/>
        <v>14746.452601133002</v>
      </c>
      <c r="AI37" s="19">
        <f t="shared" si="6"/>
        <v>13879.410539304999</v>
      </c>
      <c r="AJ37" s="19">
        <f t="shared" si="6"/>
        <v>13375.152611127</v>
      </c>
      <c r="AK37" s="19">
        <f t="shared" si="6"/>
        <v>12842.445689731001</v>
      </c>
      <c r="AL37" s="19">
        <f t="shared" si="6"/>
        <v>13725.282957220697</v>
      </c>
      <c r="AM37" s="19">
        <f t="shared" si="6"/>
        <v>14015.872811734835</v>
      </c>
      <c r="AN37" s="19">
        <f t="shared" si="6"/>
        <v>13504.719060035801</v>
      </c>
      <c r="AO37" s="19">
        <f t="shared" si="6"/>
        <v>13838.527006550103</v>
      </c>
      <c r="AP37" s="19">
        <f t="shared" si="6"/>
        <v>14795.309853234863</v>
      </c>
      <c r="AQ37" s="19">
        <f t="shared" si="6"/>
        <v>14799.753548232144</v>
      </c>
    </row>
    <row r="38" spans="1:43" x14ac:dyDescent="0.3">
      <c r="A38" s="14" t="s">
        <v>138</v>
      </c>
      <c r="B38" s="15" t="s">
        <v>106</v>
      </c>
    </row>
    <row r="39" spans="1:43" x14ac:dyDescent="0.3">
      <c r="A39" s="14" t="s">
        <v>139</v>
      </c>
      <c r="B39" s="15"/>
      <c r="AP39" s="40">
        <f>SUM(AP21:AP25)/1000000</f>
        <v>14795.309853234863</v>
      </c>
      <c r="AQ39" s="40">
        <f>SUM(AQ21:AQ25)/1000000</f>
        <v>14799.753548232144</v>
      </c>
    </row>
    <row r="40" spans="1:43" x14ac:dyDescent="0.3">
      <c r="A40" s="14" t="s">
        <v>140</v>
      </c>
      <c r="B40" s="15"/>
    </row>
    <row r="41" spans="1:43" x14ac:dyDescent="0.3">
      <c r="A41" s="14" t="s">
        <v>141</v>
      </c>
      <c r="B41" s="15"/>
    </row>
    <row r="42" spans="1:43" x14ac:dyDescent="0.3">
      <c r="A42" s="14" t="s">
        <v>142</v>
      </c>
      <c r="B42" s="15"/>
    </row>
    <row r="43" spans="1:43" x14ac:dyDescent="0.3">
      <c r="A43" s="14" t="s">
        <v>143</v>
      </c>
      <c r="B43" s="15"/>
    </row>
    <row r="44" spans="1:43" x14ac:dyDescent="0.3">
      <c r="A44" s="14" t="s">
        <v>144</v>
      </c>
      <c r="B44" s="15"/>
    </row>
    <row r="45" spans="1:43" x14ac:dyDescent="0.3">
      <c r="A45" s="14" t="s">
        <v>145</v>
      </c>
      <c r="B45" s="15"/>
    </row>
  </sheetData>
  <autoFilter ref="P20:AI20" xr:uid="{9E04FC20-4F79-4C18-AEED-CF9017A7A4CE}"/>
  <dataValidations count="2">
    <dataValidation type="list" allowBlank="1" sqref="B16:N16" xr:uid="{DAD9E897-C869-4A38-BE87-6FAFD6844DAF}">
      <formula1>"SELF,ALL,BAS,DEP,BASMEMBERS,MEMBERS,NOEXPAND,GDEP"</formula1>
    </dataValidation>
    <dataValidation type="list" allowBlank="1" sqref="B15:N15" xr:uid="{7D1B0D56-C5D3-47B2-A871-6BED1042738F}">
      <formula1>"ACCOUNT,CATEGORY,CUSTOMER,DATASRC,DSO,ENTITY,INTCO,MEASURES,PATHS,PROJECTST,RPTCURRENCY,SERVICE,TIME"</formula1>
    </dataValidation>
  </dataValidations>
  <pageMargins left="0.7" right="0.7" top="0.75" bottom="0.75" header="0.3" footer="0.3"/>
  <pageSetup orientation="portrait" horizontalDpi="1200" verticalDpi="1200" r:id="rId1"/>
  <customProperties>
    <customPr name="EpmWorksheetKeyString_GUID" r:id="rId2"/>
    <customPr name="FPMExcelClientRefreshTime" r:id="rId3"/>
  </customProperties>
  <drawing r:id="rId4"/>
  <legacyDrawing r:id="rId5"/>
  <controls>
    <mc:AlternateContent xmlns:mc="http://schemas.openxmlformats.org/markup-compatibility/2006">
      <mc:Choice Requires="x14">
        <control shapeId="4097" r:id="rId6" name="FPMExcelClientSheetOptionstb1">
          <controlPr defaultSize="0" autoLin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26</xdr:col>
                <xdr:colOff>198120</xdr:colOff>
                <xdr:row>0</xdr:row>
                <xdr:rowOff>0</xdr:rowOff>
              </to>
            </anchor>
          </controlPr>
        </control>
      </mc:Choice>
      <mc:Fallback>
        <control shapeId="4097" r:id="rId6" name="FPMExcelClientSheetOptionstb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F0241-BE75-4197-A783-0355CF43A01C}">
  <sheetPr codeName="Sheet6"/>
  <dimension ref="A1:AG7"/>
  <sheetViews>
    <sheetView workbookViewId="0">
      <pane xSplit="1" ySplit="2" topLeftCell="B3" activePane="bottomRight" state="frozen"/>
      <selection pane="topRight" activeCell="AD19" sqref="AD19"/>
      <selection pane="bottomLeft" activeCell="AD19" sqref="AD19"/>
      <selection pane="bottomRight" activeCell="J23" sqref="J23"/>
    </sheetView>
  </sheetViews>
  <sheetFormatPr defaultColWidth="9" defaultRowHeight="14.4" x14ac:dyDescent="0.3"/>
  <cols>
    <col min="1" max="1" width="24.5" style="25" customWidth="1"/>
    <col min="2" max="2" width="8.8984375" style="25" customWidth="1"/>
    <col min="3" max="4" width="9.5" style="25" customWidth="1"/>
    <col min="5" max="5" width="9" style="25" bestFit="1" customWidth="1"/>
    <col min="6" max="6" width="10" style="25" bestFit="1" customWidth="1"/>
    <col min="7" max="7" width="9.5" style="25" customWidth="1"/>
    <col min="8" max="8" width="9.59765625" style="25" customWidth="1"/>
    <col min="9" max="10" width="9.3984375" style="25" customWidth="1"/>
    <col min="11" max="11" width="9.19921875" style="25" customWidth="1"/>
    <col min="12" max="12" width="9.09765625" style="25" customWidth="1"/>
    <col min="13" max="13" width="9.3984375" style="25" customWidth="1"/>
    <col min="14" max="14" width="10.19921875" style="25" customWidth="1"/>
    <col min="15" max="16" width="9.19921875" style="25" customWidth="1"/>
    <col min="17" max="17" width="9.5" style="25" customWidth="1"/>
    <col min="18" max="18" width="9.69921875" style="25" customWidth="1"/>
    <col min="19" max="19" width="9.09765625" style="25" customWidth="1"/>
    <col min="20" max="20" width="9.69921875" style="25" customWidth="1"/>
    <col min="21" max="21" width="8.8984375" style="25" customWidth="1"/>
    <col min="22" max="22" width="9.69921875" style="25" customWidth="1"/>
    <col min="23" max="23" width="9.3984375" style="25" customWidth="1"/>
    <col min="24" max="24" width="9.19921875" style="25" customWidth="1"/>
    <col min="25" max="26" width="9.3984375" style="25" customWidth="1"/>
    <col min="27" max="27" width="9.09765625" style="25" customWidth="1"/>
    <col min="28" max="28" width="9.19921875" style="25" customWidth="1"/>
    <col min="29" max="30" width="8.59765625" style="25" bestFit="1" customWidth="1"/>
    <col min="31" max="16384" width="9" style="25"/>
  </cols>
  <sheetData>
    <row r="1" spans="1:33" x14ac:dyDescent="0.3">
      <c r="A1" s="31" t="s">
        <v>150</v>
      </c>
      <c r="B1" s="30">
        <v>1992</v>
      </c>
      <c r="C1" s="30">
        <v>1993</v>
      </c>
      <c r="D1" s="30">
        <v>1994</v>
      </c>
      <c r="E1" s="30">
        <v>1995</v>
      </c>
      <c r="F1" s="30">
        <v>1996</v>
      </c>
      <c r="G1" s="30">
        <v>1997</v>
      </c>
      <c r="H1" s="30">
        <v>1998</v>
      </c>
      <c r="I1" s="30">
        <v>1999</v>
      </c>
      <c r="J1" s="30">
        <v>2000</v>
      </c>
      <c r="K1" s="30">
        <v>2001</v>
      </c>
      <c r="L1" s="30">
        <v>2002</v>
      </c>
      <c r="M1" s="30">
        <v>2003</v>
      </c>
      <c r="N1" s="30">
        <v>2004</v>
      </c>
      <c r="O1" s="30">
        <v>2005</v>
      </c>
      <c r="P1" s="30">
        <v>2006</v>
      </c>
      <c r="Q1" s="30">
        <v>2007</v>
      </c>
      <c r="R1" s="30">
        <v>2008</v>
      </c>
      <c r="S1" s="30">
        <v>2009</v>
      </c>
      <c r="T1" s="30">
        <v>2010</v>
      </c>
      <c r="U1" s="30">
        <v>2011</v>
      </c>
      <c r="V1" s="30">
        <v>2012</v>
      </c>
      <c r="W1" s="30">
        <v>2013</v>
      </c>
      <c r="X1" s="30">
        <v>2014</v>
      </c>
      <c r="Y1" s="30">
        <v>2015</v>
      </c>
      <c r="Z1" s="30">
        <v>2016</v>
      </c>
      <c r="AA1" s="30">
        <v>2017</v>
      </c>
      <c r="AB1" s="30">
        <v>2018</v>
      </c>
      <c r="AC1" s="30">
        <v>2019</v>
      </c>
      <c r="AD1" s="30">
        <v>2020</v>
      </c>
      <c r="AE1" s="30">
        <v>2021</v>
      </c>
      <c r="AF1" s="30">
        <v>2022</v>
      </c>
      <c r="AG1" s="25">
        <v>2023</v>
      </c>
    </row>
    <row r="3" spans="1:33" x14ac:dyDescent="0.3">
      <c r="A3" s="25" t="s">
        <v>4</v>
      </c>
      <c r="B3" s="33">
        <v>986546</v>
      </c>
      <c r="C3" s="33">
        <v>1014689</v>
      </c>
      <c r="D3" s="33">
        <v>1053951</v>
      </c>
      <c r="E3" s="33">
        <v>1095807</v>
      </c>
      <c r="F3" s="33">
        <v>1133986</v>
      </c>
      <c r="G3" s="33">
        <v>1180274</v>
      </c>
      <c r="H3" s="33">
        <v>1229901</v>
      </c>
      <c r="I3" s="33">
        <v>1277985</v>
      </c>
      <c r="J3" s="33">
        <v>1325938</v>
      </c>
      <c r="K3" s="33">
        <v>1377459</v>
      </c>
      <c r="L3" s="33">
        <v>1423525</v>
      </c>
      <c r="M3" s="33">
        <v>1476603</v>
      </c>
      <c r="N3" s="33">
        <v>1529297</v>
      </c>
      <c r="O3" s="33">
        <v>1585943</v>
      </c>
      <c r="P3" s="33">
        <v>1630236</v>
      </c>
      <c r="Q3" s="33">
        <v>1670186</v>
      </c>
      <c r="R3" s="33">
        <v>1708520</v>
      </c>
      <c r="S3" s="33">
        <v>1732187</v>
      </c>
      <c r="T3" s="33">
        <v>1772503</v>
      </c>
      <c r="U3" s="33">
        <v>1802578</v>
      </c>
      <c r="V3" s="33">
        <v>1836267</v>
      </c>
      <c r="W3" s="33">
        <v>1869324</v>
      </c>
      <c r="X3" s="33">
        <v>1901207</v>
      </c>
      <c r="Y3" s="33">
        <v>1930657</v>
      </c>
      <c r="Z3" s="33">
        <v>1959569</v>
      </c>
      <c r="AA3" s="33">
        <v>1990032</v>
      </c>
      <c r="AB3" s="33">
        <v>2017128</v>
      </c>
      <c r="AC3" s="33">
        <v>2042127</v>
      </c>
      <c r="AD3" s="33">
        <v>2064531.3333333333</v>
      </c>
      <c r="AE3" s="33">
        <v>2087369.8333333333</v>
      </c>
      <c r="AF3" s="33">
        <v>2109164.3333333335</v>
      </c>
      <c r="AG3" s="33">
        <v>2137315.0833333335</v>
      </c>
    </row>
    <row r="4" spans="1:33" x14ac:dyDescent="0.3">
      <c r="A4" s="25" t="s">
        <v>13</v>
      </c>
      <c r="B4" s="33">
        <v>118011</v>
      </c>
      <c r="C4" s="33">
        <v>118274</v>
      </c>
      <c r="D4" s="33">
        <v>121072</v>
      </c>
      <c r="E4" s="33">
        <v>123760</v>
      </c>
      <c r="F4" s="33">
        <v>126568</v>
      </c>
      <c r="G4" s="33">
        <v>129379</v>
      </c>
      <c r="H4" s="33">
        <v>131672</v>
      </c>
      <c r="I4" s="33">
        <v>134086</v>
      </c>
      <c r="J4" s="33">
        <v>136063</v>
      </c>
      <c r="K4" s="33">
        <v>138823</v>
      </c>
      <c r="L4" s="33">
        <v>140396</v>
      </c>
      <c r="M4" s="33">
        <v>142692</v>
      </c>
      <c r="N4" s="33">
        <v>144368</v>
      </c>
      <c r="O4" s="33">
        <v>147292</v>
      </c>
      <c r="P4" s="33">
        <v>150072</v>
      </c>
      <c r="Q4" s="33">
        <v>152582</v>
      </c>
      <c r="R4" s="33">
        <v>155236</v>
      </c>
      <c r="S4" s="33">
        <v>154762</v>
      </c>
      <c r="T4" s="33">
        <v>153232</v>
      </c>
      <c r="U4" s="33">
        <v>157334</v>
      </c>
      <c r="V4" s="33">
        <v>158207</v>
      </c>
      <c r="W4" s="33">
        <v>160265</v>
      </c>
      <c r="X4" s="33">
        <v>162236</v>
      </c>
      <c r="Y4" s="33">
        <v>163640</v>
      </c>
      <c r="Z4" s="33">
        <v>164698</v>
      </c>
      <c r="AA4" s="33">
        <v>166227</v>
      </c>
      <c r="AB4" s="33">
        <v>167217</v>
      </c>
      <c r="AC4" s="33">
        <v>168190</v>
      </c>
      <c r="AD4" s="33">
        <v>169085.5</v>
      </c>
      <c r="AE4" s="33">
        <v>169866.58333333334</v>
      </c>
      <c r="AF4" s="33">
        <v>169732.33333333299</v>
      </c>
      <c r="AG4" s="33">
        <v>170184.74999999939</v>
      </c>
    </row>
    <row r="5" spans="1:33" x14ac:dyDescent="0.3">
      <c r="A5" s="29" t="s">
        <v>6</v>
      </c>
      <c r="B5" s="33">
        <v>2595</v>
      </c>
      <c r="C5" s="33">
        <v>2718</v>
      </c>
      <c r="D5" s="33">
        <v>2710</v>
      </c>
      <c r="E5" s="33">
        <v>2726</v>
      </c>
      <c r="F5" s="33">
        <v>2736</v>
      </c>
      <c r="G5" s="33">
        <v>2781</v>
      </c>
      <c r="H5" s="33">
        <v>2777</v>
      </c>
      <c r="I5" s="33">
        <v>2717</v>
      </c>
      <c r="J5" s="33">
        <v>2737</v>
      </c>
      <c r="K5" s="33">
        <v>2757</v>
      </c>
      <c r="L5" s="33">
        <v>2789</v>
      </c>
      <c r="M5" s="33">
        <v>2721</v>
      </c>
      <c r="N5" s="33">
        <v>2715</v>
      </c>
      <c r="O5" s="33">
        <v>2688</v>
      </c>
      <c r="P5" s="33">
        <v>2505</v>
      </c>
      <c r="Q5" s="33">
        <v>2021</v>
      </c>
      <c r="R5" s="33">
        <v>1264</v>
      </c>
      <c r="S5" s="33">
        <v>656</v>
      </c>
      <c r="T5" s="33">
        <v>559</v>
      </c>
      <c r="U5" s="33">
        <v>466</v>
      </c>
      <c r="V5" s="33">
        <v>429</v>
      </c>
      <c r="W5" s="33">
        <v>412</v>
      </c>
      <c r="X5" s="33">
        <v>394</v>
      </c>
      <c r="Y5" s="33">
        <v>384</v>
      </c>
      <c r="Z5" s="33">
        <v>416</v>
      </c>
      <c r="AA5" s="33">
        <v>409</v>
      </c>
      <c r="AB5" s="33">
        <v>414</v>
      </c>
      <c r="AC5" s="33">
        <v>405</v>
      </c>
      <c r="AD5" s="33">
        <v>454.41666666666674</v>
      </c>
      <c r="AE5" s="33">
        <v>516.16666666666663</v>
      </c>
      <c r="AF5" s="33">
        <v>549</v>
      </c>
      <c r="AG5" s="33">
        <v>580.58333333333337</v>
      </c>
    </row>
    <row r="6" spans="1:33" ht="15" thickBot="1" x14ac:dyDescent="0.35">
      <c r="B6" s="32">
        <f t="shared" ref="B6:AG6" si="0">SUM(B3:B5)</f>
        <v>1107152</v>
      </c>
      <c r="C6" s="32">
        <f t="shared" si="0"/>
        <v>1135681</v>
      </c>
      <c r="D6" s="32">
        <f t="shared" si="0"/>
        <v>1177733</v>
      </c>
      <c r="E6" s="32">
        <f t="shared" si="0"/>
        <v>1222293</v>
      </c>
      <c r="F6" s="32">
        <f t="shared" si="0"/>
        <v>1263290</v>
      </c>
      <c r="G6" s="32">
        <f t="shared" si="0"/>
        <v>1312434</v>
      </c>
      <c r="H6" s="32">
        <f t="shared" si="0"/>
        <v>1364350</v>
      </c>
      <c r="I6" s="32">
        <f t="shared" si="0"/>
        <v>1414788</v>
      </c>
      <c r="J6" s="32">
        <f t="shared" si="0"/>
        <v>1464738</v>
      </c>
      <c r="K6" s="32">
        <f t="shared" si="0"/>
        <v>1519039</v>
      </c>
      <c r="L6" s="32">
        <f t="shared" si="0"/>
        <v>1566710</v>
      </c>
      <c r="M6" s="32">
        <f t="shared" si="0"/>
        <v>1622016</v>
      </c>
      <c r="N6" s="32">
        <f t="shared" si="0"/>
        <v>1676380</v>
      </c>
      <c r="O6" s="32">
        <f t="shared" si="0"/>
        <v>1735923</v>
      </c>
      <c r="P6" s="32">
        <f t="shared" si="0"/>
        <v>1782813</v>
      </c>
      <c r="Q6" s="32">
        <f t="shared" si="0"/>
        <v>1824789</v>
      </c>
      <c r="R6" s="32">
        <f t="shared" si="0"/>
        <v>1865020</v>
      </c>
      <c r="S6" s="32">
        <f t="shared" si="0"/>
        <v>1887605</v>
      </c>
      <c r="T6" s="32">
        <f t="shared" si="0"/>
        <v>1926294</v>
      </c>
      <c r="U6" s="32">
        <f t="shared" si="0"/>
        <v>1960378</v>
      </c>
      <c r="V6" s="32">
        <f t="shared" si="0"/>
        <v>1994903</v>
      </c>
      <c r="W6" s="32">
        <f t="shared" si="0"/>
        <v>2030001</v>
      </c>
      <c r="X6" s="32">
        <f t="shared" si="0"/>
        <v>2063837</v>
      </c>
      <c r="Y6" s="32">
        <f t="shared" si="0"/>
        <v>2094681</v>
      </c>
      <c r="Z6" s="32">
        <f t="shared" si="0"/>
        <v>2124683</v>
      </c>
      <c r="AA6" s="32">
        <f t="shared" si="0"/>
        <v>2156668</v>
      </c>
      <c r="AB6" s="32">
        <f t="shared" si="0"/>
        <v>2184759</v>
      </c>
      <c r="AC6" s="32">
        <f t="shared" si="0"/>
        <v>2210722</v>
      </c>
      <c r="AD6" s="32">
        <f t="shared" si="0"/>
        <v>2234071.2499999995</v>
      </c>
      <c r="AE6" s="32">
        <f t="shared" si="0"/>
        <v>2257752.583333333</v>
      </c>
      <c r="AF6" s="32">
        <f t="shared" si="0"/>
        <v>2279445.6666666665</v>
      </c>
      <c r="AG6" s="32">
        <f t="shared" si="0"/>
        <v>2308080.4166666665</v>
      </c>
    </row>
    <row r="7" spans="1:33" ht="15" thickTop="1" x14ac:dyDescent="0.3"/>
  </sheetData>
  <pageMargins left="0.7" right="0.7" top="0.75" bottom="0.75" header="0.3" footer="0.3"/>
  <pageSetup orientation="portrait" horizontalDpi="1200" verticalDpi="1200" r:id="rId1"/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D81FF-7C50-4711-8673-4C354F9BB014}">
  <sheetPr codeName="Sheet5"/>
  <dimension ref="A1:Q8"/>
  <sheetViews>
    <sheetView tabSelected="1" workbookViewId="0">
      <pane xSplit="1" ySplit="2" topLeftCell="B3" activePane="bottomRight" state="frozen"/>
      <selection pane="topRight" activeCell="AD19" sqref="AD19"/>
      <selection pane="bottomLeft" activeCell="AD19" sqref="AD19"/>
      <selection pane="bottomRight" activeCell="E36" sqref="E36"/>
    </sheetView>
  </sheetViews>
  <sheetFormatPr defaultColWidth="9" defaultRowHeight="14.4" x14ac:dyDescent="0.3"/>
  <cols>
    <col min="1" max="1" width="24.5" style="25" customWidth="1"/>
    <col min="2" max="8" width="9" style="25" customWidth="1"/>
    <col min="9" max="14" width="9.19921875" style="25" bestFit="1" customWidth="1"/>
    <col min="15" max="15" width="9.19921875" style="25" customWidth="1"/>
    <col min="16" max="16384" width="9" style="25"/>
  </cols>
  <sheetData>
    <row r="1" spans="1:17" ht="16.2" x14ac:dyDescent="0.3">
      <c r="A1" s="31" t="s">
        <v>151</v>
      </c>
      <c r="B1" s="30">
        <v>2008</v>
      </c>
      <c r="C1" s="30">
        <v>2009</v>
      </c>
      <c r="D1" s="30">
        <v>2010</v>
      </c>
      <c r="E1" s="30">
        <v>2011</v>
      </c>
      <c r="F1" s="30">
        <v>2012</v>
      </c>
      <c r="G1" s="30">
        <v>2013</v>
      </c>
      <c r="H1" s="30">
        <v>2014</v>
      </c>
      <c r="I1" s="30">
        <v>2015</v>
      </c>
      <c r="J1" s="30">
        <v>2016</v>
      </c>
      <c r="K1" s="30">
        <v>2017</v>
      </c>
      <c r="L1" s="30">
        <v>2018</v>
      </c>
      <c r="M1" s="30">
        <v>2019</v>
      </c>
      <c r="N1" s="30">
        <v>2020</v>
      </c>
      <c r="O1" s="30">
        <v>2021</v>
      </c>
      <c r="P1" s="30">
        <v>2022</v>
      </c>
      <c r="Q1" s="30">
        <v>2023</v>
      </c>
    </row>
    <row r="3" spans="1:17" x14ac:dyDescent="0.3">
      <c r="A3" s="25" t="s">
        <v>4</v>
      </c>
      <c r="B3" s="27">
        <v>4724.3</v>
      </c>
      <c r="C3" s="27">
        <v>4745.5</v>
      </c>
      <c r="D3" s="27">
        <v>4413.8999999999996</v>
      </c>
      <c r="E3" s="27">
        <v>4699.8999999999996</v>
      </c>
      <c r="F3" s="27">
        <v>4225.4000000000005</v>
      </c>
      <c r="G3" s="27">
        <v>4785.5999999999995</v>
      </c>
      <c r="H3" s="27">
        <v>5380.9000000000005</v>
      </c>
      <c r="I3" s="27">
        <v>4997</v>
      </c>
      <c r="J3" s="27">
        <v>4506.7</v>
      </c>
      <c r="K3" s="27">
        <v>4739.2</v>
      </c>
      <c r="L3" s="27">
        <v>5296.3</v>
      </c>
      <c r="M3" s="27">
        <v>5358.5894983044836</v>
      </c>
      <c r="N3" s="27">
        <v>4894.4038582577859</v>
      </c>
      <c r="O3" s="27">
        <v>4748.7221278176794</v>
      </c>
      <c r="P3" s="27">
        <v>5106.3144511370501</v>
      </c>
      <c r="Q3" s="27">
        <v>4677.3468811469702</v>
      </c>
    </row>
    <row r="4" spans="1:17" x14ac:dyDescent="0.3">
      <c r="A4" s="25" t="s">
        <v>13</v>
      </c>
      <c r="B4" s="27">
        <v>4081.7</v>
      </c>
      <c r="C4" s="27">
        <v>4383.7</v>
      </c>
      <c r="D4" s="27">
        <v>4343.1000000000004</v>
      </c>
      <c r="E4" s="27">
        <v>4720.8999999999996</v>
      </c>
      <c r="F4" s="27">
        <v>4217.5</v>
      </c>
      <c r="G4" s="27">
        <v>4740.5999999999995</v>
      </c>
      <c r="H4" s="27">
        <v>5322.5</v>
      </c>
      <c r="I4" s="27">
        <v>5006.9000000000005</v>
      </c>
      <c r="J4" s="27">
        <v>4488.8</v>
      </c>
      <c r="K4" s="27">
        <v>4700.6000000000004</v>
      </c>
      <c r="L4" s="27">
        <v>5283.9</v>
      </c>
      <c r="M4" s="27">
        <v>5300.0218403697327</v>
      </c>
      <c r="N4" s="27">
        <v>4650.4529311677925</v>
      </c>
      <c r="O4" s="27">
        <v>4438.4321815264302</v>
      </c>
      <c r="P4" s="27">
        <v>4787.6774524872508</v>
      </c>
      <c r="Q4" s="27">
        <v>4450.1586888097681</v>
      </c>
    </row>
    <row r="5" spans="1:17" x14ac:dyDescent="0.3">
      <c r="A5" s="29" t="s">
        <v>6</v>
      </c>
      <c r="B5" s="28">
        <v>3101.4999999999995</v>
      </c>
      <c r="C5" s="28">
        <v>2205.6</v>
      </c>
      <c r="D5" s="28">
        <v>2183.6000000000004</v>
      </c>
      <c r="E5" s="28">
        <v>2082.5</v>
      </c>
      <c r="F5" s="28">
        <v>2056.3999999999996</v>
      </c>
      <c r="G5" s="28">
        <v>2031.8</v>
      </c>
      <c r="H5" s="28">
        <v>1953.1</v>
      </c>
      <c r="I5" s="28">
        <v>1927.9</v>
      </c>
      <c r="J5" s="28">
        <v>1931.6</v>
      </c>
      <c r="K5" s="28">
        <v>1906.6999999999998</v>
      </c>
      <c r="L5" s="28">
        <v>1965.7999999999997</v>
      </c>
      <c r="M5" s="27">
        <v>1909.0855513443239</v>
      </c>
      <c r="N5" s="27">
        <v>1905.1380556371237</v>
      </c>
      <c r="O5" s="27">
        <v>2767.1184166451399</v>
      </c>
      <c r="P5" s="27">
        <v>3170.4224894293902</v>
      </c>
      <c r="Q5" s="27">
        <v>3315.2848648080003</v>
      </c>
    </row>
    <row r="6" spans="1:17" ht="15" thickBot="1" x14ac:dyDescent="0.35">
      <c r="B6" s="26">
        <f t="shared" ref="B6" si="0">SUM(B3:B5)</f>
        <v>11907.5</v>
      </c>
      <c r="C6" s="26">
        <f t="shared" ref="C6" si="1">SUM(C3:C5)</f>
        <v>11334.800000000001</v>
      </c>
      <c r="D6" s="26">
        <f t="shared" ref="D6" si="2">SUM(D3:D5)</f>
        <v>10940.6</v>
      </c>
      <c r="E6" s="26">
        <f t="shared" ref="E6" si="3">SUM(E3:E5)</f>
        <v>11503.3</v>
      </c>
      <c r="F6" s="26">
        <f t="shared" ref="F6" si="4">SUM(F3:F5)</f>
        <v>10499.300000000001</v>
      </c>
      <c r="G6" s="26">
        <f t="shared" ref="G6" si="5">SUM(G3:G5)</f>
        <v>11557.999999999998</v>
      </c>
      <c r="H6" s="26">
        <f t="shared" ref="H6" si="6">SUM(H3:H5)</f>
        <v>12656.500000000002</v>
      </c>
      <c r="I6" s="26">
        <f t="shared" ref="I6:P6" si="7">SUM(I3:I5)</f>
        <v>11931.800000000001</v>
      </c>
      <c r="J6" s="26">
        <f t="shared" si="7"/>
        <v>10927.1</v>
      </c>
      <c r="K6" s="26">
        <f t="shared" si="7"/>
        <v>11346.5</v>
      </c>
      <c r="L6" s="26">
        <f t="shared" si="7"/>
        <v>12546</v>
      </c>
      <c r="M6" s="26">
        <f t="shared" si="7"/>
        <v>12567.69689001854</v>
      </c>
      <c r="N6" s="26">
        <f t="shared" si="7"/>
        <v>11449.994845062703</v>
      </c>
      <c r="O6" s="26">
        <f t="shared" si="7"/>
        <v>11954.272725989251</v>
      </c>
      <c r="P6" s="26">
        <f t="shared" si="7"/>
        <v>13064.414393053692</v>
      </c>
      <c r="Q6" s="26">
        <f t="shared" ref="Q6" si="8">SUM(Q3:Q5)</f>
        <v>12442.790434764738</v>
      </c>
    </row>
    <row r="7" spans="1:17" ht="15" thickTop="1" x14ac:dyDescent="0.3"/>
    <row r="8" spans="1:17" x14ac:dyDescent="0.3"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</row>
  </sheetData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Customer Count</vt:lpstr>
      <vt:lpstr>Deliveries</vt:lpstr>
      <vt:lpstr>UG Customers</vt:lpstr>
      <vt:lpstr>UG Deliveries</vt:lpstr>
      <vt:lpstr>EGD Customers</vt:lpstr>
      <vt:lpstr>EGD Deliveries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2024-08-01T21:16:19Z</dcterms:created>
  <dcterms:modified xsi:type="dcterms:W3CDTF">2024-08-01T21:17:13Z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2024-08-01T21:17:11Z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5593d89e-d6bc-447a-a3be-8ae3b30fa174</vt:lpwstr>
  </property>
  <property fmtid="{D5CDD505-2E9C-101B-9397-08002B2CF9AE}" pid="8" name="MSIP_Label_b1a6f161-e42b-4c47-8f69-f6a81e023e2d_ContentBits">
    <vt:lpwstr>0</vt:lpwstr>
  </property>
</Properties>
</file>