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cd\.syncclient\1718713451123\cucduong@hydroottawa.com\1EnWvZiT-ubkU2Fij3noNqKPtXLYpaBYP\"/>
    </mc:Choice>
  </mc:AlternateContent>
  <xr:revisionPtr revIDLastSave="0" documentId="13_ncr:1_{DE710246-7318-4707-BB93-CE1101708893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2025-FULL" sheetId="9" r:id="rId1"/>
    <sheet name="2025 PDF" sheetId="12" r:id="rId2"/>
  </sheets>
  <definedNames>
    <definedName name="_xlnm.Print_Area" localSheetId="1">'2025 PDF'!$A$1:$H$54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9" l="1"/>
  <c r="K5" i="9"/>
  <c r="J5" i="9"/>
  <c r="B26" i="12" l="1"/>
  <c r="C26" i="12"/>
  <c r="C25" i="12"/>
  <c r="B25" i="12"/>
  <c r="A26" i="12"/>
  <c r="A25" i="12"/>
  <c r="D19" i="9"/>
  <c r="E19" i="9" s="1"/>
  <c r="F19" i="9"/>
  <c r="G19" i="9" s="1"/>
  <c r="D20" i="9"/>
  <c r="E20" i="9" s="1"/>
  <c r="F20" i="9"/>
  <c r="G20" i="9" s="1"/>
  <c r="H19" i="9" l="1"/>
  <c r="I20" i="9"/>
  <c r="H20" i="9"/>
  <c r="I19" i="9"/>
  <c r="M19" i="9" l="1"/>
  <c r="G25" i="12" s="1"/>
  <c r="M20" i="9" l="1"/>
  <c r="G26" i="12" s="1"/>
  <c r="D11" i="9"/>
  <c r="E11" i="9" s="1"/>
  <c r="F11" i="9"/>
  <c r="G11" i="9" s="1"/>
  <c r="I11" i="9" s="1"/>
  <c r="D12" i="9"/>
  <c r="H11" i="9" l="1"/>
  <c r="M11" i="9" l="1"/>
  <c r="J11" i="9" l="1"/>
  <c r="D17" i="12" s="1"/>
  <c r="J19" i="9"/>
  <c r="D25" i="12" s="1"/>
  <c r="J20" i="9"/>
  <c r="D26" i="12" s="1"/>
  <c r="K11" i="9"/>
  <c r="E17" i="12" s="1"/>
  <c r="K19" i="9"/>
  <c r="E25" i="12" s="1"/>
  <c r="K20" i="9"/>
  <c r="E26" i="12" s="1"/>
  <c r="G17" i="12"/>
  <c r="E11" i="12"/>
  <c r="F11" i="12"/>
  <c r="G11" i="12"/>
  <c r="D11" i="12"/>
  <c r="L20" i="9" l="1"/>
  <c r="N20" i="9" s="1"/>
  <c r="H26" i="12" s="1"/>
  <c r="L19" i="9"/>
  <c r="N19" i="9" s="1"/>
  <c r="H25" i="12" s="1"/>
  <c r="L11" i="9"/>
  <c r="F17" i="12" s="1"/>
  <c r="F42" i="9"/>
  <c r="D42" i="9"/>
  <c r="E42" i="9" s="1"/>
  <c r="F41" i="9"/>
  <c r="D41" i="9"/>
  <c r="E41" i="9" s="1"/>
  <c r="F40" i="9"/>
  <c r="D40" i="9"/>
  <c r="E40" i="9" s="1"/>
  <c r="F39" i="9"/>
  <c r="D39" i="9"/>
  <c r="E39" i="9" s="1"/>
  <c r="F38" i="9"/>
  <c r="G38" i="9" s="1"/>
  <c r="D38" i="9"/>
  <c r="E38" i="9" s="1"/>
  <c r="F37" i="9"/>
  <c r="G37" i="9" s="1"/>
  <c r="D37" i="9"/>
  <c r="E37" i="9" s="1"/>
  <c r="F36" i="9"/>
  <c r="D36" i="9"/>
  <c r="E36" i="9" s="1"/>
  <c r="F35" i="9"/>
  <c r="D35" i="9"/>
  <c r="E35" i="9" s="1"/>
  <c r="F34" i="9"/>
  <c r="D34" i="9"/>
  <c r="E34" i="9" s="1"/>
  <c r="F33" i="9"/>
  <c r="D33" i="9"/>
  <c r="E33" i="9" s="1"/>
  <c r="F32" i="9"/>
  <c r="G32" i="9" s="1"/>
  <c r="D32" i="9"/>
  <c r="E32" i="9" s="1"/>
  <c r="F31" i="9"/>
  <c r="G31" i="9" s="1"/>
  <c r="D31" i="9"/>
  <c r="E31" i="9" s="1"/>
  <c r="F30" i="9"/>
  <c r="D30" i="9"/>
  <c r="E30" i="9" s="1"/>
  <c r="F29" i="9"/>
  <c r="D29" i="9"/>
  <c r="E29" i="9" s="1"/>
  <c r="F28" i="9"/>
  <c r="D28" i="9"/>
  <c r="E28" i="9" s="1"/>
  <c r="F27" i="9"/>
  <c r="D27" i="9"/>
  <c r="E27" i="9" s="1"/>
  <c r="F26" i="9"/>
  <c r="D26" i="9"/>
  <c r="E26" i="9" s="1"/>
  <c r="F25" i="9"/>
  <c r="D25" i="9"/>
  <c r="E25" i="9" s="1"/>
  <c r="F24" i="9"/>
  <c r="G24" i="9" s="1"/>
  <c r="D24" i="9"/>
  <c r="E24" i="9" s="1"/>
  <c r="F23" i="9"/>
  <c r="D23" i="9"/>
  <c r="E23" i="9" s="1"/>
  <c r="F22" i="9"/>
  <c r="D22" i="9"/>
  <c r="E22" i="9" s="1"/>
  <c r="F18" i="9"/>
  <c r="G18" i="9" s="1"/>
  <c r="D18" i="9"/>
  <c r="E18" i="9" s="1"/>
  <c r="F17" i="9"/>
  <c r="G17" i="9" s="1"/>
  <c r="D17" i="9"/>
  <c r="E17" i="9" s="1"/>
  <c r="F16" i="9"/>
  <c r="H16" i="9" s="1"/>
  <c r="D16" i="9"/>
  <c r="E16" i="9" s="1"/>
  <c r="F15" i="9"/>
  <c r="D15" i="9"/>
  <c r="E15" i="9" s="1"/>
  <c r="F14" i="9"/>
  <c r="D14" i="9"/>
  <c r="E14" i="9" s="1"/>
  <c r="F13" i="9"/>
  <c r="D13" i="9"/>
  <c r="E13" i="9" s="1"/>
  <c r="F12" i="9"/>
  <c r="E12" i="9"/>
  <c r="F10" i="9"/>
  <c r="D10" i="9"/>
  <c r="E10" i="9" s="1"/>
  <c r="F9" i="9"/>
  <c r="G9" i="9" s="1"/>
  <c r="D9" i="9"/>
  <c r="E9" i="9" s="1"/>
  <c r="F8" i="9"/>
  <c r="D8" i="9"/>
  <c r="E8" i="9" s="1"/>
  <c r="F7" i="9"/>
  <c r="G7" i="9" s="1"/>
  <c r="D7" i="9"/>
  <c r="E7" i="9" s="1"/>
  <c r="F6" i="9"/>
  <c r="D6" i="9"/>
  <c r="E6" i="9" s="1"/>
  <c r="H35" i="9" l="1"/>
  <c r="F25" i="12"/>
  <c r="F26" i="12"/>
  <c r="N11" i="9"/>
  <c r="H17" i="12" s="1"/>
  <c r="H25" i="9"/>
  <c r="H29" i="9"/>
  <c r="J29" i="9" s="1"/>
  <c r="D35" i="12" s="1"/>
  <c r="H42" i="9"/>
  <c r="M42" i="9" s="1"/>
  <c r="G48" i="12" s="1"/>
  <c r="H38" i="9"/>
  <c r="M38" i="9" s="1"/>
  <c r="G44" i="12" s="1"/>
  <c r="H22" i="9"/>
  <c r="M22" i="9" s="1"/>
  <c r="G28" i="12" s="1"/>
  <c r="H30" i="9"/>
  <c r="J30" i="9" s="1"/>
  <c r="D36" i="12" s="1"/>
  <c r="H13" i="9"/>
  <c r="M13" i="9" s="1"/>
  <c r="G19" i="12" s="1"/>
  <c r="G13" i="9"/>
  <c r="I13" i="9" s="1"/>
  <c r="K13" i="9" s="1"/>
  <c r="E19" i="12" s="1"/>
  <c r="G30" i="9"/>
  <c r="I30" i="9" s="1"/>
  <c r="K30" i="9" s="1"/>
  <c r="H33" i="9"/>
  <c r="M33" i="9" s="1"/>
  <c r="G39" i="12" s="1"/>
  <c r="H36" i="9"/>
  <c r="M36" i="9" s="1"/>
  <c r="G42" i="12" s="1"/>
  <c r="H14" i="9"/>
  <c r="M14" i="9" s="1"/>
  <c r="G20" i="12" s="1"/>
  <c r="H40" i="9"/>
  <c r="M40" i="9" s="1"/>
  <c r="G46" i="12" s="1"/>
  <c r="H10" i="9"/>
  <c r="M10" i="9" s="1"/>
  <c r="G16" i="12" s="1"/>
  <c r="H32" i="9"/>
  <c r="M32" i="9" s="1"/>
  <c r="G38" i="12" s="1"/>
  <c r="H26" i="9"/>
  <c r="J26" i="9" s="1"/>
  <c r="D32" i="12" s="1"/>
  <c r="H12" i="9"/>
  <c r="M12" i="9" s="1"/>
  <c r="H18" i="9"/>
  <c r="M18" i="9" s="1"/>
  <c r="G24" i="12" s="1"/>
  <c r="H34" i="9"/>
  <c r="J34" i="9" s="1"/>
  <c r="D40" i="12" s="1"/>
  <c r="H27" i="9"/>
  <c r="M27" i="9" s="1"/>
  <c r="G33" i="12" s="1"/>
  <c r="H37" i="9"/>
  <c r="J37" i="9" s="1"/>
  <c r="D43" i="12" s="1"/>
  <c r="I37" i="9"/>
  <c r="K37" i="9" s="1"/>
  <c r="H24" i="9"/>
  <c r="G10" i="9"/>
  <c r="I10" i="9" s="1"/>
  <c r="K10" i="9" s="1"/>
  <c r="E16" i="12" s="1"/>
  <c r="G22" i="9"/>
  <c r="I22" i="9" s="1"/>
  <c r="K22" i="9" s="1"/>
  <c r="E28" i="12" s="1"/>
  <c r="G40" i="9"/>
  <c r="I40" i="9" s="1"/>
  <c r="K40" i="9" s="1"/>
  <c r="E46" i="12" s="1"/>
  <c r="H23" i="9"/>
  <c r="J23" i="9" s="1"/>
  <c r="D29" i="12" s="1"/>
  <c r="H41" i="9"/>
  <c r="M41" i="9" s="1"/>
  <c r="G47" i="12" s="1"/>
  <c r="H8" i="9"/>
  <c r="M8" i="9" s="1"/>
  <c r="G14" i="12" s="1"/>
  <c r="I17" i="9"/>
  <c r="K17" i="9" s="1"/>
  <c r="E23" i="12" s="1"/>
  <c r="H28" i="9"/>
  <c r="M28" i="9" s="1"/>
  <c r="G34" i="12" s="1"/>
  <c r="I38" i="9"/>
  <c r="K38" i="9" s="1"/>
  <c r="E44" i="12" s="1"/>
  <c r="H6" i="9"/>
  <c r="J6" i="9" s="1"/>
  <c r="D12" i="12" s="1"/>
  <c r="H9" i="9"/>
  <c r="J9" i="9" s="1"/>
  <c r="D15" i="12" s="1"/>
  <c r="H15" i="9"/>
  <c r="J15" i="9" s="1"/>
  <c r="D21" i="12" s="1"/>
  <c r="G29" i="9"/>
  <c r="I29" i="9" s="1"/>
  <c r="K29" i="9" s="1"/>
  <c r="G41" i="9"/>
  <c r="I41" i="9" s="1"/>
  <c r="K41" i="9" s="1"/>
  <c r="H39" i="9"/>
  <c r="J39" i="9" s="1"/>
  <c r="D45" i="12" s="1"/>
  <c r="M25" i="9"/>
  <c r="G31" i="12" s="1"/>
  <c r="J25" i="9"/>
  <c r="D31" i="12" s="1"/>
  <c r="J28" i="9"/>
  <c r="D34" i="12" s="1"/>
  <c r="J36" i="9"/>
  <c r="D42" i="12" s="1"/>
  <c r="I31" i="9"/>
  <c r="K31" i="9" s="1"/>
  <c r="E37" i="12" s="1"/>
  <c r="M39" i="9"/>
  <c r="I7" i="9"/>
  <c r="K7" i="9" s="1"/>
  <c r="E13" i="12" s="1"/>
  <c r="M16" i="9"/>
  <c r="G22" i="12" s="1"/>
  <c r="J16" i="9"/>
  <c r="D22" i="12" s="1"/>
  <c r="J42" i="9"/>
  <c r="D48" i="12" s="1"/>
  <c r="I32" i="9"/>
  <c r="K32" i="9" s="1"/>
  <c r="E38" i="12" s="1"/>
  <c r="M35" i="9"/>
  <c r="G41" i="12" s="1"/>
  <c r="J35" i="9"/>
  <c r="D41" i="12" s="1"/>
  <c r="I9" i="9"/>
  <c r="K9" i="9" s="1"/>
  <c r="I18" i="9"/>
  <c r="K18" i="9" s="1"/>
  <c r="E24" i="12" s="1"/>
  <c r="J12" i="9"/>
  <c r="D18" i="12" s="1"/>
  <c r="I24" i="9"/>
  <c r="K24" i="9" s="1"/>
  <c r="G14" i="9"/>
  <c r="I14" i="9" s="1"/>
  <c r="K14" i="9" s="1"/>
  <c r="E20" i="12" s="1"/>
  <c r="G25" i="9"/>
  <c r="I25" i="9" s="1"/>
  <c r="K25" i="9" s="1"/>
  <c r="G33" i="9"/>
  <c r="I33" i="9" s="1"/>
  <c r="K33" i="9" s="1"/>
  <c r="G28" i="9"/>
  <c r="I28" i="9" s="1"/>
  <c r="K28" i="9" s="1"/>
  <c r="E34" i="12" s="1"/>
  <c r="G36" i="9"/>
  <c r="I36" i="9" s="1"/>
  <c r="K36" i="9" s="1"/>
  <c r="E42" i="12" s="1"/>
  <c r="G12" i="9"/>
  <c r="I12" i="9" s="1"/>
  <c r="K12" i="9" s="1"/>
  <c r="G23" i="9"/>
  <c r="I23" i="9" s="1"/>
  <c r="K23" i="9" s="1"/>
  <c r="G39" i="9"/>
  <c r="I39" i="9" s="1"/>
  <c r="K39" i="9" s="1"/>
  <c r="G6" i="9"/>
  <c r="I6" i="9" s="1"/>
  <c r="K6" i="9" s="1"/>
  <c r="G15" i="9"/>
  <c r="I15" i="9" s="1"/>
  <c r="K15" i="9" s="1"/>
  <c r="G26" i="9"/>
  <c r="I26" i="9" s="1"/>
  <c r="K26" i="9" s="1"/>
  <c r="E32" i="12" s="1"/>
  <c r="H31" i="9"/>
  <c r="G34" i="9"/>
  <c r="I34" i="9" s="1"/>
  <c r="K34" i="9" s="1"/>
  <c r="G42" i="9"/>
  <c r="I42" i="9" s="1"/>
  <c r="K42" i="9" s="1"/>
  <c r="E48" i="12" s="1"/>
  <c r="H7" i="9"/>
  <c r="G8" i="9"/>
  <c r="I8" i="9" s="1"/>
  <c r="K8" i="9" s="1"/>
  <c r="H17" i="9"/>
  <c r="G16" i="9"/>
  <c r="I16" i="9" s="1"/>
  <c r="K16" i="9" s="1"/>
  <c r="G27" i="9"/>
  <c r="I27" i="9" s="1"/>
  <c r="K27" i="9" s="1"/>
  <c r="G35" i="9"/>
  <c r="I35" i="9" s="1"/>
  <c r="K35" i="9" s="1"/>
  <c r="M29" i="9" l="1"/>
  <c r="G35" i="12" s="1"/>
  <c r="J38" i="9"/>
  <c r="D44" i="12" s="1"/>
  <c r="M6" i="9"/>
  <c r="G12" i="12" s="1"/>
  <c r="M34" i="9"/>
  <c r="G40" i="12" s="1"/>
  <c r="M30" i="9"/>
  <c r="G36" i="12" s="1"/>
  <c r="J33" i="9"/>
  <c r="D39" i="12" s="1"/>
  <c r="J14" i="9"/>
  <c r="D20" i="12" s="1"/>
  <c r="J22" i="9"/>
  <c r="D28" i="12" s="1"/>
  <c r="M37" i="9"/>
  <c r="G43" i="12" s="1"/>
  <c r="J40" i="9"/>
  <c r="D46" i="12" s="1"/>
  <c r="J13" i="9"/>
  <c r="D19" i="12" s="1"/>
  <c r="J32" i="9"/>
  <c r="D38" i="12" s="1"/>
  <c r="J10" i="9"/>
  <c r="D16" i="12" s="1"/>
  <c r="M26" i="9"/>
  <c r="G32" i="12" s="1"/>
  <c r="M23" i="9"/>
  <c r="G29" i="12" s="1"/>
  <c r="L37" i="9"/>
  <c r="F43" i="12" s="1"/>
  <c r="L30" i="9"/>
  <c r="F36" i="12" s="1"/>
  <c r="E36" i="12"/>
  <c r="J27" i="9"/>
  <c r="D33" i="12" s="1"/>
  <c r="J41" i="9"/>
  <c r="D47" i="12" s="1"/>
  <c r="E35" i="12"/>
  <c r="L29" i="9"/>
  <c r="F35" i="12" s="1"/>
  <c r="E43" i="12"/>
  <c r="M9" i="9"/>
  <c r="G15" i="12" s="1"/>
  <c r="M15" i="9"/>
  <c r="G21" i="12" s="1"/>
  <c r="J8" i="9"/>
  <c r="D14" i="12" s="1"/>
  <c r="J18" i="9"/>
  <c r="D24" i="12" s="1"/>
  <c r="M24" i="9"/>
  <c r="G30" i="12" s="1"/>
  <c r="J24" i="9"/>
  <c r="D30" i="12" s="1"/>
  <c r="L16" i="9"/>
  <c r="F22" i="12" s="1"/>
  <c r="E22" i="12"/>
  <c r="L23" i="9"/>
  <c r="F29" i="12" s="1"/>
  <c r="E29" i="12"/>
  <c r="L12" i="9"/>
  <c r="F18" i="12" s="1"/>
  <c r="E18" i="12"/>
  <c r="E47" i="12"/>
  <c r="G18" i="12"/>
  <c r="E14" i="12"/>
  <c r="L39" i="9"/>
  <c r="F45" i="12" s="1"/>
  <c r="E45" i="12"/>
  <c r="E39" i="12"/>
  <c r="E33" i="12"/>
  <c r="L15" i="9"/>
  <c r="F21" i="12" s="1"/>
  <c r="E21" i="12"/>
  <c r="L6" i="9"/>
  <c r="F12" i="12" s="1"/>
  <c r="E12" i="12"/>
  <c r="E30" i="12"/>
  <c r="L35" i="9"/>
  <c r="F41" i="12" s="1"/>
  <c r="E41" i="12"/>
  <c r="L25" i="9"/>
  <c r="F31" i="12" s="1"/>
  <c r="E31" i="12"/>
  <c r="G45" i="12"/>
  <c r="L34" i="9"/>
  <c r="F40" i="12" s="1"/>
  <c r="E40" i="12"/>
  <c r="L9" i="9"/>
  <c r="F15" i="12" s="1"/>
  <c r="E15" i="12"/>
  <c r="M7" i="9"/>
  <c r="G13" i="12" s="1"/>
  <c r="J7" i="9"/>
  <c r="D13" i="12" s="1"/>
  <c r="M31" i="9"/>
  <c r="G37" i="12" s="1"/>
  <c r="J31" i="9"/>
  <c r="D37" i="12" s="1"/>
  <c r="L26" i="9"/>
  <c r="F32" i="12" s="1"/>
  <c r="L36" i="9"/>
  <c r="L42" i="9"/>
  <c r="M17" i="9"/>
  <c r="J17" i="9"/>
  <c r="L28" i="9"/>
  <c r="L33" i="9" l="1"/>
  <c r="F39" i="12" s="1"/>
  <c r="L38" i="9"/>
  <c r="N38" i="9" s="1"/>
  <c r="H44" i="12" s="1"/>
  <c r="L18" i="9"/>
  <c r="F24" i="12" s="1"/>
  <c r="L22" i="9"/>
  <c r="N22" i="9" s="1"/>
  <c r="H28" i="12" s="1"/>
  <c r="N37" i="9"/>
  <c r="H43" i="12" s="1"/>
  <c r="N30" i="9"/>
  <c r="H36" i="12" s="1"/>
  <c r="L14" i="9"/>
  <c r="F20" i="12" s="1"/>
  <c r="N29" i="9"/>
  <c r="H35" i="12" s="1"/>
  <c r="L10" i="9"/>
  <c r="N10" i="9" s="1"/>
  <c r="H16" i="12" s="1"/>
  <c r="L32" i="9"/>
  <c r="N32" i="9" s="1"/>
  <c r="H38" i="12" s="1"/>
  <c r="L8" i="9"/>
  <c r="F14" i="12" s="1"/>
  <c r="L41" i="9"/>
  <c r="F47" i="12" s="1"/>
  <c r="L13" i="9"/>
  <c r="F19" i="12" s="1"/>
  <c r="L27" i="9"/>
  <c r="F33" i="12" s="1"/>
  <c r="L40" i="9"/>
  <c r="N40" i="9" s="1"/>
  <c r="H46" i="12" s="1"/>
  <c r="L24" i="9"/>
  <c r="N24" i="9" s="1"/>
  <c r="H30" i="12" s="1"/>
  <c r="N35" i="9"/>
  <c r="H41" i="12" s="1"/>
  <c r="L7" i="9"/>
  <c r="F13" i="12" s="1"/>
  <c r="N34" i="9"/>
  <c r="H40" i="12" s="1"/>
  <c r="N16" i="9"/>
  <c r="H22" i="12" s="1"/>
  <c r="N26" i="9"/>
  <c r="H32" i="12" s="1"/>
  <c r="N39" i="9"/>
  <c r="H45" i="12" s="1"/>
  <c r="N23" i="9"/>
  <c r="H29" i="12" s="1"/>
  <c r="N9" i="9"/>
  <c r="H15" i="12" s="1"/>
  <c r="N25" i="9"/>
  <c r="H31" i="12" s="1"/>
  <c r="N6" i="9"/>
  <c r="H12" i="12" s="1"/>
  <c r="N42" i="9"/>
  <c r="H48" i="12" s="1"/>
  <c r="F48" i="12"/>
  <c r="N28" i="9"/>
  <c r="H34" i="12" s="1"/>
  <c r="F34" i="12"/>
  <c r="L17" i="9"/>
  <c r="F23" i="12" s="1"/>
  <c r="D23" i="12"/>
  <c r="N12" i="9"/>
  <c r="H18" i="12" s="1"/>
  <c r="G23" i="12"/>
  <c r="L31" i="9"/>
  <c r="F37" i="12" s="1"/>
  <c r="N15" i="9"/>
  <c r="H21" i="12" s="1"/>
  <c r="N36" i="9"/>
  <c r="H42" i="12" s="1"/>
  <c r="F42" i="12"/>
  <c r="N14" i="9" l="1"/>
  <c r="H20" i="12" s="1"/>
  <c r="N13" i="9"/>
  <c r="H19" i="12" s="1"/>
  <c r="N18" i="9"/>
  <c r="H24" i="12" s="1"/>
  <c r="N7" i="9"/>
  <c r="H13" i="12" s="1"/>
  <c r="F28" i="12"/>
  <c r="N33" i="9"/>
  <c r="H39" i="12" s="1"/>
  <c r="F38" i="12"/>
  <c r="F16" i="12"/>
  <c r="F44" i="12"/>
  <c r="F46" i="12"/>
  <c r="N8" i="9"/>
  <c r="H14" i="12" s="1"/>
  <c r="N41" i="9"/>
  <c r="H47" i="12" s="1"/>
  <c r="N27" i="9"/>
  <c r="H33" i="12" s="1"/>
  <c r="F30" i="12"/>
  <c r="N31" i="9"/>
  <c r="H37" i="12" s="1"/>
  <c r="N17" i="9"/>
  <c r="H23" i="12" s="1"/>
</calcChain>
</file>

<file path=xl/sharedStrings.xml><?xml version="1.0" encoding="utf-8"?>
<sst xmlns="http://schemas.openxmlformats.org/spreadsheetml/2006/main" count="134" uniqueCount="105">
  <si>
    <t>Utilization Factor = peak load/rated load = 1</t>
  </si>
  <si>
    <t>Responsibility Factor= (load at system peak/peak load)2= the ratio of the transformer load at system peak to the peak load, all squared=.75</t>
  </si>
  <si>
    <t>Monthly Load loss (kWh) = monthly load loss (kW) *8760/12*average loss factor (.2489)</t>
  </si>
  <si>
    <t>Monthly Load loss (kW) = load loss (kW)*average perunit loading squared (.0714)*.75 (responsibility factor?)</t>
  </si>
  <si>
    <t>Monthly No Load Loss (kWh) = monthly no load loss (kW) * 8760/12</t>
  </si>
  <si>
    <t>Monthly No Load Loss (kW) = no load loss (kW) * .75 (responsibility factor)</t>
  </si>
  <si>
    <t>*For transformer sizes not included in the CSA standard, no load losses, load losses and associated costs are interpolated based on transformer size</t>
  </si>
  <si>
    <t xml:space="preserve"> </t>
  </si>
  <si>
    <t>Average perunit loading squared=0.0714; per unit loading=0.2672</t>
  </si>
  <si>
    <t>Loss factor = 0.15*load factor + 0.85(load factor)2</t>
  </si>
  <si>
    <t>Average load factor = 0.46 average loss factor = 0.2489</t>
  </si>
  <si>
    <t>No Load and load losses from CSA standard C802-94: Maximum losses for distribution, power and dry-type transformers commercial use</t>
  </si>
  <si>
    <t>5000 KVA 3PH, 95kV BIL</t>
  </si>
  <si>
    <t>3750 KVA 3PH, 95kV BIL</t>
  </si>
  <si>
    <t>3000 KVA 3PH, 95kV BIL</t>
  </si>
  <si>
    <t>2500 KVA 3 PH, 95kV BIL</t>
  </si>
  <si>
    <t>2000 KVA 3 PH, 95kV BIL</t>
  </si>
  <si>
    <t>1500 KVA 3 PH, 95kV BIL</t>
  </si>
  <si>
    <t>1000 KVA 3 PH, 95kV BIL</t>
  </si>
  <si>
    <t>750 KVA 3 PH, 95kV BIL</t>
  </si>
  <si>
    <t>500 KVA 3 PH, 95kV BIL</t>
  </si>
  <si>
    <t>*450 KVA 3PH, 1.2kV BIL</t>
  </si>
  <si>
    <t>300 KVA 3 PH, 1.2kV BIL</t>
  </si>
  <si>
    <t>225 KVA 3 PH, 1.2kV BIL</t>
  </si>
  <si>
    <t>*200 KVA 3PH, 1.2kV BIL</t>
  </si>
  <si>
    <t>*175 KVA 3PH, 1.2kV BIL</t>
  </si>
  <si>
    <t>150 KVA 3 PH, 1.2kV BIL</t>
  </si>
  <si>
    <t>112.5 KVA 3 PH, 1.2kV BIL</t>
  </si>
  <si>
    <t>75 KVA 3 PH, 1.2kV BIL</t>
  </si>
  <si>
    <t>45 KVA 3 PH, 1.2kV BIL</t>
  </si>
  <si>
    <t>30 kVA 3PH, 1.2kV BIL</t>
  </si>
  <si>
    <t>*15 KVA 3 PH, 1.2kV BIL</t>
  </si>
  <si>
    <t>*10 kVA 3 PH, 1.2kV BIL</t>
  </si>
  <si>
    <t>333 KVA 1PH 1.2kV BIL</t>
  </si>
  <si>
    <t>250 KVA 1 PH, 1.2kV BIL</t>
  </si>
  <si>
    <t>*225 KVA 1 PH, 1.2kV BIL</t>
  </si>
  <si>
    <t>*200 KVA 1 PH, 1.2kV BIL</t>
  </si>
  <si>
    <t>175 KVA 1PH, 1.2kV BIL</t>
  </si>
  <si>
    <t>167 KVA 1 PH, 1.2kV BIL</t>
  </si>
  <si>
    <t>*150 KVA 1 PH, 1.2kV BIL</t>
  </si>
  <si>
    <t>100 KVA 1 PH, 1.2kV BIL</t>
  </si>
  <si>
    <t>75 KVA 1 PH, 1.2kV BIL</t>
  </si>
  <si>
    <t>50 KVA 1 PH, 1.2kV BIL</t>
  </si>
  <si>
    <t>37.5 KVA 1 PH, 1.2kV BIL</t>
  </si>
  <si>
    <t>25 KVA 1 PH, 1.2kV BIL</t>
  </si>
  <si>
    <t>Rates</t>
  </si>
  <si>
    <t>Total</t>
  </si>
  <si>
    <t>Cost of Distribution per kW</t>
  </si>
  <si>
    <t>Total Monthly cost of power</t>
  </si>
  <si>
    <t>Cost of Energy and Wholesale Market per kWh**</t>
  </si>
  <si>
    <t>Cost of Transmission and LV per kW</t>
  </si>
  <si>
    <t>Monthly Total Loss (kWH)</t>
  </si>
  <si>
    <t>Monthly Total Loss (kW)</t>
  </si>
  <si>
    <t>Monthly Load Loss (kWH)</t>
  </si>
  <si>
    <t>Monthly  Load Loss (kW)</t>
  </si>
  <si>
    <t>Monthly No Load Loss (kWH)</t>
  </si>
  <si>
    <t xml:space="preserve">Monthly No Load Loss (kW) </t>
  </si>
  <si>
    <t>Load Loss (W)</t>
  </si>
  <si>
    <t>No Load Loss (W)</t>
  </si>
  <si>
    <t>Transformers</t>
  </si>
  <si>
    <t xml:space="preserve">DRAFT - TARIFF OF RATES AND CHARGES </t>
  </si>
  <si>
    <t>This schedule supersedes and replaces all previously</t>
  </si>
  <si>
    <t>approved schedules of Rates, Charges and Loss Factors</t>
  </si>
  <si>
    <t>Dry Core Transformer Charges</t>
  </si>
  <si>
    <t>*45 KVA 3 PH, 1.2kV BIL</t>
  </si>
  <si>
    <t>*75 KVA 3 PH, 1.2kV BIL</t>
  </si>
  <si>
    <t>*112.5 KVA 3 PH, 1.2kV BIL</t>
  </si>
  <si>
    <t>*150 KVA 3 PH, 1.2kV BIL</t>
  </si>
  <si>
    <t xml:space="preserve">No Load and load losses from CSA standard C802-94: Maximum losses for distribution, power and dry-type </t>
  </si>
  <si>
    <t>transformers commercial use.</t>
  </si>
  <si>
    <t>*For non-preferred KVA ratings no load and load losses are interpolated as per CSA standard</t>
  </si>
  <si>
    <t>*30 kVA 3PH, 1.2kV BIL</t>
  </si>
  <si>
    <t>*225 KVA 3 PH, 1.2kV BIL</t>
  </si>
  <si>
    <t>*300 KVA 3 PH, 1.2kV BIL</t>
  </si>
  <si>
    <t>*500 KVA 3 PH, 95kV BIL</t>
  </si>
  <si>
    <t>*750 KVA 3 PH, 95kV BIL</t>
  </si>
  <si>
    <t>*1000 KVA 3 PH, 95kV BIL</t>
  </si>
  <si>
    <t>*1500 KVA 3 PH, 95kV BIL</t>
  </si>
  <si>
    <t>*2000 KVA 3 PH, 95kV BIL</t>
  </si>
  <si>
    <t>*2500 KVA 3 PH, 95kV BIL</t>
  </si>
  <si>
    <t>*3000 KVA 3PH, 95kV BIL</t>
  </si>
  <si>
    <t>*3750 KVA 3PH, 95kV BIL</t>
  </si>
  <si>
    <t>*5000 KVA 3PH, 95kV BIL</t>
  </si>
  <si>
    <t>Cost of Energy and Wholesale Market per kWh</t>
  </si>
  <si>
    <t>GS 50 to 1,499 kW</t>
  </si>
  <si>
    <t xml:space="preserve">GS 1,500 to 4,999 kW </t>
  </si>
  <si>
    <t>Large Use</t>
  </si>
  <si>
    <t>Network</t>
  </si>
  <si>
    <t>LV</t>
  </si>
  <si>
    <t>Variable</t>
  </si>
  <si>
    <t>Tier 1</t>
  </si>
  <si>
    <t>Tier 2</t>
  </si>
  <si>
    <t>WMSR</t>
  </si>
  <si>
    <t>CBR</t>
  </si>
  <si>
    <t>RRRP</t>
  </si>
  <si>
    <t>112.5 kVA 1 PH, 1.2kV BIL</t>
  </si>
  <si>
    <t>Line &amp; Transmission</t>
  </si>
  <si>
    <t>500 KVA 1PH 1.2KV BIL</t>
  </si>
  <si>
    <t>750 KVA 1PH 1.2KV BIL</t>
  </si>
  <si>
    <t>** Cost of Energy and Wholesale Market per kWh contains May 1, 2022 RPP Tiered Pricing, WMRS Pricing to be effective January 1, 2022</t>
  </si>
  <si>
    <t>November 1, 2023 Rate</t>
  </si>
  <si>
    <t>EB-2023-0032</t>
  </si>
  <si>
    <t>2025 Proposed Rates</t>
  </si>
  <si>
    <t>Dry Core Transformer Losses Proposed for 2025</t>
  </si>
  <si>
    <t>Effective and Implementation Date January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</si>
</sst>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00"/>
    <numFmt numFmtId="168" formatCode="0.0000"/>
    <numFmt numFmtId="169" formatCode="&quot;$&quot;#,##0.00000"/>
    <numFmt numFmtId="170" formatCode="&quot;$&quot;#,##0.00"/>
    <numFmt numFmtId="171" formatCode="_-* #,##0_-;\-* #,##0_-;_-* &quot;-&quot;??_-;_-@_-"/>
    <numFmt numFmtId="172" formatCode="&quot;$&quot;#,##0.0000"/>
    <numFmt numFmtId="173" formatCode="_-&quot;$&quot;* #,##0.0000_-;\-&quot;$&quot;* #,##0.0000_-;_-&quot;$&quot;* &quot;-&quot;??_-;_-@_-"/>
    <numFmt numFmtId="174" formatCode="_(&quot;$&quot;* #,##0.0000_);_(&quot;$&quot;* \(#,##0.0000\);_(&quot;$&quot;* &quot;-&quot;??_);_(@_)"/>
    <numFmt numFmtId="175" formatCode="0.00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7" fontId="1" fillId="0" borderId="0" xfId="0" applyNumberFormat="1" applyFont="1" applyAlignment="1">
      <alignment horizontal="center" wrapText="1"/>
    </xf>
    <xf numFmtId="0" fontId="1" fillId="0" borderId="0" xfId="3"/>
    <xf numFmtId="0" fontId="1" fillId="0" borderId="0" xfId="0" applyFont="1" applyFill="1" applyBorder="1"/>
    <xf numFmtId="9" fontId="1" fillId="0" borderId="0" xfId="2" applyFont="1" applyFill="1" applyBorder="1"/>
    <xf numFmtId="170" fontId="1" fillId="0" borderId="0" xfId="0" applyNumberFormat="1" applyFont="1" applyFill="1" applyBorder="1"/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/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9" fontId="1" fillId="0" borderId="0" xfId="2" applyFont="1" applyFill="1"/>
    <xf numFmtId="169" fontId="1" fillId="0" borderId="0" xfId="0" applyNumberFormat="1" applyFont="1" applyFill="1"/>
    <xf numFmtId="2" fontId="1" fillId="0" borderId="0" xfId="2" applyNumberFormat="1" applyFont="1" applyFill="1"/>
    <xf numFmtId="9" fontId="1" fillId="0" borderId="0" xfId="2" applyFont="1" applyFill="1" applyAlignment="1">
      <alignment horizont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left" vertical="top"/>
    </xf>
    <xf numFmtId="0" fontId="2" fillId="0" borderId="0" xfId="3" applyFont="1"/>
    <xf numFmtId="0" fontId="1" fillId="0" borderId="0" xfId="3" applyFont="1" applyAlignment="1">
      <alignment horizontal="center" wrapText="1"/>
    </xf>
    <xf numFmtId="0" fontId="1" fillId="0" borderId="0" xfId="3" applyFont="1"/>
    <xf numFmtId="0" fontId="2" fillId="2" borderId="20" xfId="3" applyFont="1" applyFill="1" applyBorder="1" applyAlignment="1">
      <alignment horizontal="center" vertical="center"/>
    </xf>
    <xf numFmtId="0" fontId="2" fillId="2" borderId="19" xfId="3" applyFont="1" applyFill="1" applyBorder="1" applyAlignment="1">
      <alignment horizontal="center" vertical="center" wrapText="1"/>
    </xf>
    <xf numFmtId="0" fontId="1" fillId="0" borderId="16" xfId="3" applyFont="1" applyBorder="1"/>
    <xf numFmtId="0" fontId="1" fillId="0" borderId="15" xfId="3" applyFont="1" applyBorder="1" applyAlignment="1">
      <alignment horizontal="center" wrapText="1"/>
    </xf>
    <xf numFmtId="0" fontId="1" fillId="0" borderId="12" xfId="3" applyFont="1" applyBorder="1"/>
    <xf numFmtId="165" fontId="1" fillId="0" borderId="8" xfId="4" applyFont="1" applyBorder="1" applyAlignment="1">
      <alignment horizontal="center" wrapText="1"/>
    </xf>
    <xf numFmtId="0" fontId="1" fillId="0" borderId="9" xfId="3" applyFont="1" applyBorder="1"/>
    <xf numFmtId="0" fontId="1" fillId="0" borderId="8" xfId="3" applyFont="1" applyBorder="1" applyAlignment="1">
      <alignment horizontal="center" wrapText="1"/>
    </xf>
    <xf numFmtId="0" fontId="1" fillId="0" borderId="9" xfId="3" applyFont="1" applyFill="1" applyBorder="1"/>
    <xf numFmtId="0" fontId="1" fillId="0" borderId="8" xfId="3" applyFont="1" applyFill="1" applyBorder="1" applyAlignment="1">
      <alignment horizontal="center" wrapText="1"/>
    </xf>
    <xf numFmtId="0" fontId="1" fillId="0" borderId="3" xfId="3" applyFont="1" applyFill="1" applyBorder="1" applyAlignment="1">
      <alignment horizontal="center" wrapText="1"/>
    </xf>
    <xf numFmtId="165" fontId="1" fillId="0" borderId="3" xfId="4" applyFont="1" applyFill="1" applyBorder="1" applyAlignment="1">
      <alignment horizontal="center" wrapText="1"/>
    </xf>
    <xf numFmtId="0" fontId="1" fillId="0" borderId="0" xfId="3" applyFont="1" applyFill="1" applyBorder="1"/>
    <xf numFmtId="167" fontId="1" fillId="0" borderId="8" xfId="0" applyNumberFormat="1" applyFont="1" applyFill="1" applyBorder="1" applyAlignment="1">
      <alignment horizontal="center" wrapText="1"/>
    </xf>
    <xf numFmtId="1" fontId="1" fillId="0" borderId="8" xfId="0" applyNumberFormat="1" applyFont="1" applyFill="1" applyBorder="1" applyAlignment="1">
      <alignment horizontal="center" wrapText="1"/>
    </xf>
    <xf numFmtId="171" fontId="1" fillId="0" borderId="8" xfId="1" applyNumberFormat="1" applyFont="1" applyFill="1" applyBorder="1" applyAlignment="1">
      <alignment horizontal="center" wrapText="1"/>
    </xf>
    <xf numFmtId="170" fontId="1" fillId="0" borderId="8" xfId="0" applyNumberFormat="1" applyFont="1" applyFill="1" applyBorder="1" applyAlignment="1">
      <alignment horizontal="center" wrapText="1"/>
    </xf>
    <xf numFmtId="170" fontId="1" fillId="0" borderId="7" xfId="0" applyNumberFormat="1" applyFont="1" applyFill="1" applyBorder="1" applyAlignment="1">
      <alignment horizontal="center" wrapText="1"/>
    </xf>
    <xf numFmtId="170" fontId="1" fillId="0" borderId="6" xfId="0" applyNumberFormat="1" applyFont="1" applyFill="1" applyBorder="1"/>
    <xf numFmtId="44" fontId="6" fillId="0" borderId="0" xfId="5" applyFont="1" applyAlignment="1">
      <alignment horizontal="center" vertical="center"/>
    </xf>
    <xf numFmtId="44" fontId="1" fillId="0" borderId="0" xfId="5" applyFont="1" applyAlignment="1">
      <alignment horizontal="center" wrapText="1"/>
    </xf>
    <xf numFmtId="44" fontId="1" fillId="0" borderId="0" xfId="5" applyFont="1"/>
    <xf numFmtId="44" fontId="1" fillId="0" borderId="0" xfId="5" applyFont="1" applyAlignment="1">
      <alignment horizontal="center"/>
    </xf>
    <xf numFmtId="44" fontId="7" fillId="0" borderId="0" xfId="5" applyFont="1" applyAlignment="1"/>
    <xf numFmtId="44" fontId="2" fillId="2" borderId="19" xfId="5" applyFont="1" applyFill="1" applyBorder="1" applyAlignment="1">
      <alignment horizontal="center" vertical="center" wrapText="1"/>
    </xf>
    <xf numFmtId="44" fontId="2" fillId="2" borderId="21" xfId="5" applyFont="1" applyFill="1" applyBorder="1" applyAlignment="1">
      <alignment horizontal="center" vertical="center" wrapText="1"/>
    </xf>
    <xf numFmtId="0" fontId="1" fillId="0" borderId="22" xfId="3" applyFont="1" applyFill="1" applyBorder="1" applyAlignment="1">
      <alignment horizontal="left" wrapText="1"/>
    </xf>
    <xf numFmtId="168" fontId="1" fillId="0" borderId="0" xfId="2" applyNumberFormat="1" applyFont="1" applyFill="1"/>
    <xf numFmtId="9" fontId="2" fillId="0" borderId="0" xfId="2" applyFont="1" applyFill="1" applyBorder="1"/>
    <xf numFmtId="9" fontId="2" fillId="0" borderId="0" xfId="2" applyFont="1" applyFill="1"/>
    <xf numFmtId="169" fontId="2" fillId="0" borderId="0" xfId="0" applyNumberFormat="1" applyFont="1" applyFill="1"/>
    <xf numFmtId="168" fontId="1" fillId="0" borderId="0" xfId="0" applyNumberFormat="1" applyFont="1" applyFill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20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/>
    <xf numFmtId="0" fontId="1" fillId="0" borderId="15" xfId="0" applyFont="1" applyFill="1" applyBorder="1" applyAlignment="1">
      <alignment horizontal="center" wrapText="1"/>
    </xf>
    <xf numFmtId="172" fontId="1" fillId="0" borderId="15" xfId="0" applyNumberFormat="1" applyFont="1" applyFill="1" applyBorder="1" applyAlignment="1">
      <alignment horizontal="center" wrapText="1"/>
    </xf>
    <xf numFmtId="172" fontId="1" fillId="0" borderId="14" xfId="0" applyNumberFormat="1" applyFont="1" applyFill="1" applyBorder="1" applyAlignment="1">
      <alignment horizontal="center" wrapText="1"/>
    </xf>
    <xf numFmtId="0" fontId="1" fillId="0" borderId="13" xfId="0" applyFont="1" applyFill="1" applyBorder="1"/>
    <xf numFmtId="0" fontId="1" fillId="0" borderId="12" xfId="0" applyFont="1" applyFill="1" applyBorder="1"/>
    <xf numFmtId="0" fontId="1" fillId="0" borderId="11" xfId="0" applyFont="1" applyFill="1" applyBorder="1" applyAlignment="1">
      <alignment horizontal="center" wrapText="1"/>
    </xf>
    <xf numFmtId="1" fontId="1" fillId="0" borderId="11" xfId="0" applyNumberFormat="1" applyFont="1" applyFill="1" applyBorder="1" applyAlignment="1">
      <alignment horizontal="center" wrapText="1"/>
    </xf>
    <xf numFmtId="167" fontId="1" fillId="0" borderId="11" xfId="0" applyNumberFormat="1" applyFont="1" applyFill="1" applyBorder="1" applyAlignment="1">
      <alignment horizontal="center" wrapText="1"/>
    </xf>
    <xf numFmtId="171" fontId="1" fillId="0" borderId="11" xfId="1" applyNumberFormat="1" applyFont="1" applyFill="1" applyBorder="1" applyAlignment="1">
      <alignment horizontal="center" wrapText="1"/>
    </xf>
    <xf numFmtId="170" fontId="1" fillId="0" borderId="11" xfId="0" applyNumberFormat="1" applyFont="1" applyFill="1" applyBorder="1" applyAlignment="1">
      <alignment horizontal="center" wrapText="1"/>
    </xf>
    <xf numFmtId="170" fontId="1" fillId="0" borderId="10" xfId="0" applyNumberFormat="1" applyFont="1" applyFill="1" applyBorder="1" applyAlignment="1">
      <alignment horizontal="center" wrapText="1"/>
    </xf>
    <xf numFmtId="167" fontId="1" fillId="0" borderId="3" xfId="0" applyNumberFormat="1" applyFont="1" applyFill="1" applyBorder="1" applyAlignment="1">
      <alignment horizontal="center" wrapText="1"/>
    </xf>
    <xf numFmtId="1" fontId="1" fillId="0" borderId="3" xfId="0" applyNumberFormat="1" applyFont="1" applyFill="1" applyBorder="1" applyAlignment="1">
      <alignment horizontal="center" wrapText="1"/>
    </xf>
    <xf numFmtId="171" fontId="1" fillId="0" borderId="3" xfId="1" applyNumberFormat="1" applyFont="1" applyFill="1" applyBorder="1" applyAlignment="1">
      <alignment horizontal="center" wrapText="1"/>
    </xf>
    <xf numFmtId="170" fontId="1" fillId="0" borderId="3" xfId="0" applyNumberFormat="1" applyFont="1" applyFill="1" applyBorder="1" applyAlignment="1">
      <alignment horizontal="center" wrapText="1"/>
    </xf>
    <xf numFmtId="167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70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vertical="center"/>
    </xf>
    <xf numFmtId="0" fontId="1" fillId="0" borderId="0" xfId="3" applyFill="1"/>
    <xf numFmtId="167" fontId="1" fillId="0" borderId="0" xfId="0" applyNumberFormat="1" applyFont="1" applyFill="1" applyAlignment="1">
      <alignment horizontal="center" wrapText="1"/>
    </xf>
    <xf numFmtId="168" fontId="1" fillId="0" borderId="0" xfId="0" applyNumberFormat="1" applyFont="1" applyFill="1" applyAlignment="1">
      <alignment horizontal="center" wrapText="1"/>
    </xf>
    <xf numFmtId="164" fontId="1" fillId="0" borderId="0" xfId="2" applyNumberFormat="1" applyFont="1" applyFill="1" applyBorder="1"/>
    <xf numFmtId="164" fontId="1" fillId="0" borderId="0" xfId="2" applyNumberFormat="1" applyFont="1" applyFill="1" applyAlignment="1">
      <alignment horizontal="center"/>
    </xf>
    <xf numFmtId="173" fontId="1" fillId="0" borderId="15" xfId="4" applyNumberFormat="1" applyFont="1" applyFill="1" applyBorder="1" applyAlignment="1">
      <alignment horizontal="center" wrapText="1"/>
    </xf>
    <xf numFmtId="44" fontId="1" fillId="0" borderId="8" xfId="5" applyFont="1" applyFill="1" applyBorder="1" applyAlignment="1">
      <alignment horizontal="center" wrapText="1"/>
    </xf>
    <xf numFmtId="174" fontId="1" fillId="0" borderId="15" xfId="5" applyNumberFormat="1" applyFont="1" applyFill="1" applyBorder="1" applyAlignment="1">
      <alignment horizontal="center" wrapText="1"/>
    </xf>
    <xf numFmtId="170" fontId="1" fillId="0" borderId="2" xfId="0" applyNumberFormat="1" applyFont="1" applyFill="1" applyBorder="1" applyAlignment="1">
      <alignment horizontal="center" wrapText="1"/>
    </xf>
    <xf numFmtId="170" fontId="1" fillId="0" borderId="1" xfId="0" applyNumberFormat="1" applyFont="1" applyFill="1" applyBorder="1"/>
    <xf numFmtId="44" fontId="1" fillId="0" borderId="3" xfId="5" applyFont="1" applyFill="1" applyBorder="1" applyAlignment="1">
      <alignment horizontal="center" wrapText="1"/>
    </xf>
    <xf numFmtId="44" fontId="1" fillId="0" borderId="15" xfId="5" applyFont="1" applyFill="1" applyBorder="1" applyAlignment="1">
      <alignment horizontal="center" wrapText="1"/>
    </xf>
    <xf numFmtId="44" fontId="1" fillId="0" borderId="13" xfId="5" applyFont="1" applyFill="1" applyBorder="1" applyAlignment="1">
      <alignment horizontal="center" wrapText="1"/>
    </xf>
    <xf numFmtId="167" fontId="1" fillId="0" borderId="0" xfId="2" applyNumberFormat="1" applyFont="1" applyFill="1"/>
    <xf numFmtId="44" fontId="1" fillId="0" borderId="6" xfId="5" applyFont="1" applyFill="1" applyBorder="1" applyAlignment="1">
      <alignment horizontal="center" wrapText="1"/>
    </xf>
    <xf numFmtId="44" fontId="1" fillId="0" borderId="1" xfId="5" applyFont="1" applyFill="1" applyBorder="1" applyAlignment="1">
      <alignment horizontal="center" wrapText="1"/>
    </xf>
    <xf numFmtId="175" fontId="1" fillId="3" borderId="0" xfId="2" applyNumberFormat="1" applyFont="1" applyFill="1"/>
    <xf numFmtId="168" fontId="1" fillId="3" borderId="0" xfId="2" applyNumberFormat="1" applyFont="1" applyFill="1"/>
    <xf numFmtId="168" fontId="1" fillId="3" borderId="0" xfId="0" applyNumberFormat="1" applyFont="1" applyFill="1"/>
    <xf numFmtId="9" fontId="2" fillId="0" borderId="0" xfId="2" applyFont="1" applyFill="1" applyAlignment="1">
      <alignment horizontal="center"/>
    </xf>
    <xf numFmtId="0" fontId="1" fillId="0" borderId="0" xfId="3" applyFont="1" applyAlignment="1">
      <alignment horizontal="left" vertical="center" wrapText="1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0" xfId="3" applyFont="1" applyAlignment="1">
      <alignment horizontal="right" vertical="center"/>
    </xf>
  </cellXfs>
  <cellStyles count="7">
    <cellStyle name="Comma" xfId="1" builtinId="3"/>
    <cellStyle name="Currency" xfId="5" builtinId="4"/>
    <cellStyle name="Currency 2" xfId="4" xr:uid="{00000000-0005-0000-0000-000002000000}"/>
    <cellStyle name="Currency 3" xfId="6" xr:uid="{00000000-0005-0000-0000-000003000000}"/>
    <cellStyle name="Normal" xfId="0" builtinId="0"/>
    <cellStyle name="Normal 2" xfId="3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Y78"/>
  <sheetViews>
    <sheetView zoomScaleNormal="100" workbookViewId="0">
      <selection activeCell="T20" sqref="T20"/>
    </sheetView>
  </sheetViews>
  <sheetFormatPr defaultColWidth="9.1796875" defaultRowHeight="12.5" x14ac:dyDescent="0.25"/>
  <cols>
    <col min="1" max="1" width="26.81640625" style="1" customWidth="1"/>
    <col min="2" max="3" width="8" style="2" customWidth="1"/>
    <col min="4" max="4" width="10.54296875" style="2" customWidth="1"/>
    <col min="5" max="5" width="9.81640625" style="2" customWidth="1"/>
    <col min="6" max="6" width="8.81640625" style="2" customWidth="1"/>
    <col min="7" max="7" width="9.1796875" style="2"/>
    <col min="8" max="8" width="9" style="2" customWidth="1"/>
    <col min="9" max="9" width="9.453125" style="2" customWidth="1"/>
    <col min="10" max="10" width="14.54296875" style="2" customWidth="1"/>
    <col min="11" max="11" width="12.81640625" style="2" customWidth="1"/>
    <col min="12" max="12" width="11.453125" style="3" customWidth="1"/>
    <col min="13" max="13" width="13" style="2" customWidth="1"/>
    <col min="14" max="14" width="9.1796875" style="1"/>
    <col min="15" max="15" width="8.1796875" style="15" customWidth="1"/>
    <col min="16" max="16" width="28" style="15" bestFit="1" customWidth="1"/>
    <col min="17" max="17" width="9.1796875" style="15"/>
    <col min="18" max="18" width="11.453125" style="15" bestFit="1" customWidth="1"/>
    <col min="19" max="19" width="13.90625" style="15" customWidth="1"/>
    <col min="20" max="20" width="11.81640625" style="15" bestFit="1" customWidth="1"/>
    <col min="21" max="22" width="9.1796875" style="15"/>
    <col min="23" max="23" width="10.1796875" style="15" customWidth="1"/>
    <col min="24" max="24" width="11.54296875" style="15" customWidth="1"/>
    <col min="25" max="25" width="9.1796875" style="15"/>
    <col min="26" max="16384" width="9.1796875" style="1"/>
  </cols>
  <sheetData>
    <row r="1" spans="1:24" ht="20" x14ac:dyDescent="0.4">
      <c r="A1" s="58" t="s">
        <v>103</v>
      </c>
      <c r="B1" s="59"/>
      <c r="C1" s="59"/>
      <c r="D1" s="60"/>
      <c r="E1" s="61"/>
      <c r="F1" s="60"/>
      <c r="G1" s="59"/>
      <c r="H1" s="59"/>
      <c r="I1" s="59"/>
      <c r="J1" s="59"/>
      <c r="K1" s="59"/>
      <c r="L1" s="59"/>
      <c r="M1" s="59"/>
      <c r="N1" s="15"/>
    </row>
    <row r="2" spans="1:24" x14ac:dyDescent="0.25">
      <c r="A2" s="15"/>
      <c r="B2" s="61"/>
      <c r="C2" s="61"/>
      <c r="D2" s="61"/>
      <c r="E2" s="61"/>
      <c r="F2" s="61"/>
      <c r="G2" s="61"/>
      <c r="H2" s="61"/>
      <c r="I2" s="61"/>
      <c r="J2" s="61"/>
      <c r="K2" s="61"/>
      <c r="L2" s="62"/>
      <c r="M2" s="61"/>
      <c r="N2" s="15"/>
    </row>
    <row r="3" spans="1:24" ht="13" thickBot="1" x14ac:dyDescent="0.3">
      <c r="A3" s="15"/>
      <c r="B3" s="61"/>
      <c r="C3" s="61"/>
      <c r="D3" s="61"/>
      <c r="E3" s="61"/>
      <c r="F3" s="61"/>
      <c r="G3" s="61"/>
      <c r="H3" s="61"/>
      <c r="I3" s="61"/>
      <c r="J3" s="63"/>
      <c r="K3" s="63"/>
      <c r="L3" s="63"/>
      <c r="M3" s="63"/>
      <c r="N3" s="15"/>
    </row>
    <row r="4" spans="1:24" ht="90.75" customHeight="1" x14ac:dyDescent="0.25">
      <c r="A4" s="64" t="s">
        <v>59</v>
      </c>
      <c r="B4" s="65" t="s">
        <v>58</v>
      </c>
      <c r="C4" s="65" t="s">
        <v>57</v>
      </c>
      <c r="D4" s="65" t="s">
        <v>56</v>
      </c>
      <c r="E4" s="65" t="s">
        <v>55</v>
      </c>
      <c r="F4" s="65" t="s">
        <v>54</v>
      </c>
      <c r="G4" s="65" t="s">
        <v>53</v>
      </c>
      <c r="H4" s="65" t="s">
        <v>52</v>
      </c>
      <c r="I4" s="65" t="s">
        <v>51</v>
      </c>
      <c r="J4" s="65" t="s">
        <v>50</v>
      </c>
      <c r="K4" s="65" t="s">
        <v>49</v>
      </c>
      <c r="L4" s="65" t="s">
        <v>48</v>
      </c>
      <c r="M4" s="66" t="s">
        <v>47</v>
      </c>
      <c r="N4" s="67" t="s">
        <v>46</v>
      </c>
      <c r="O4" s="16"/>
      <c r="P4" s="16"/>
      <c r="Q4" s="16"/>
      <c r="R4" s="16"/>
      <c r="W4" s="16"/>
      <c r="X4" s="16"/>
    </row>
    <row r="5" spans="1:24" x14ac:dyDescent="0.25">
      <c r="A5" s="68" t="s">
        <v>45</v>
      </c>
      <c r="B5" s="69"/>
      <c r="C5" s="69"/>
      <c r="D5" s="69"/>
      <c r="E5" s="69"/>
      <c r="F5" s="69"/>
      <c r="G5" s="69"/>
      <c r="H5" s="69"/>
      <c r="I5" s="69"/>
      <c r="J5" s="70">
        <f>((Q13+R13+S13)+(Q14+R14+S14)+(Q15+R15+S15))/3</f>
        <v>7.9825899999999992</v>
      </c>
      <c r="K5" s="71">
        <f>((Q18+Q21)/2)+(Q23+Q24+Q25)</f>
        <v>0.11989999999999999</v>
      </c>
      <c r="L5" s="14" t="s">
        <v>7</v>
      </c>
      <c r="M5" s="71">
        <f>((T13)+(T14)+(T15))/3</f>
        <v>6.2221666666666664</v>
      </c>
      <c r="N5" s="72"/>
      <c r="O5" s="6"/>
      <c r="P5" s="6"/>
    </row>
    <row r="6" spans="1:24" ht="12" customHeight="1" x14ac:dyDescent="0.25">
      <c r="A6" s="73" t="s">
        <v>44</v>
      </c>
      <c r="B6" s="74">
        <v>150</v>
      </c>
      <c r="C6" s="74">
        <v>900</v>
      </c>
      <c r="D6" s="39">
        <f t="shared" ref="D6:D10" si="0">B6/1000*0.75</f>
        <v>0.11249999999999999</v>
      </c>
      <c r="E6" s="75">
        <f t="shared" ref="E6:E42" si="1">D6*8760/12</f>
        <v>82.124999999999986</v>
      </c>
      <c r="F6" s="39">
        <f t="shared" ref="F6:F10" si="2">C6/1000*0.0714*0.75</f>
        <v>4.8195000000000009E-2</v>
      </c>
      <c r="G6" s="75">
        <f t="shared" ref="G6:G18" si="3">F6*8760/12*0.2489</f>
        <v>8.7568869150000026</v>
      </c>
      <c r="H6" s="76">
        <f t="shared" ref="H6:I18" si="4">F6+D6</f>
        <v>0.160695</v>
      </c>
      <c r="I6" s="77">
        <f t="shared" si="4"/>
        <v>90.881886914999995</v>
      </c>
      <c r="J6" s="78">
        <f t="shared" ref="J6:J20" si="5">+$H6*$J$5</f>
        <v>1.2827623000499999</v>
      </c>
      <c r="K6" s="78">
        <f t="shared" ref="K6:K18" si="6">+I6*$K$5</f>
        <v>10.896738241108499</v>
      </c>
      <c r="L6" s="78">
        <f t="shared" ref="L6:L18" si="7">+K6+J6</f>
        <v>12.1795005411585</v>
      </c>
      <c r="M6" s="79">
        <f>+$H6*$M$5</f>
        <v>0.99987107249999996</v>
      </c>
      <c r="N6" s="44">
        <f t="shared" ref="N6:N18" si="8">M6+L6</f>
        <v>13.1793716136585</v>
      </c>
      <c r="O6" s="91"/>
      <c r="P6" s="7"/>
      <c r="Q6" s="17"/>
      <c r="R6" s="17"/>
      <c r="S6" s="18"/>
      <c r="U6" s="19"/>
      <c r="X6" s="17"/>
    </row>
    <row r="7" spans="1:24" ht="12" customHeight="1" x14ac:dyDescent="0.25">
      <c r="A7" s="13" t="s">
        <v>43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4"/>
        <v>121.17584922000002</v>
      </c>
      <c r="J7" s="42">
        <f t="shared" si="5"/>
        <v>1.7103497334000002</v>
      </c>
      <c r="K7" s="42">
        <f t="shared" si="6"/>
        <v>14.528984321478001</v>
      </c>
      <c r="L7" s="42">
        <f t="shared" si="7"/>
        <v>16.239334054878</v>
      </c>
      <c r="M7" s="43">
        <f t="shared" ref="M7:M18" si="9">+H7*$M$5</f>
        <v>1.3331614300000001</v>
      </c>
      <c r="N7" s="44">
        <f t="shared" si="8"/>
        <v>17.572495484878001</v>
      </c>
      <c r="O7" s="91"/>
      <c r="P7" s="7"/>
      <c r="Q7" s="17"/>
      <c r="R7" s="17"/>
      <c r="S7" s="18"/>
      <c r="U7" s="19"/>
      <c r="X7" s="17"/>
    </row>
    <row r="8" spans="1:24" ht="12" customHeight="1" x14ac:dyDescent="0.25">
      <c r="A8" s="13" t="s">
        <v>42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4"/>
        <v>152.44279896</v>
      </c>
      <c r="J8" s="42">
        <f t="shared" si="5"/>
        <v>2.1806839361999995</v>
      </c>
      <c r="K8" s="42">
        <f t="shared" si="6"/>
        <v>18.277891595303998</v>
      </c>
      <c r="L8" s="42">
        <f t="shared" si="7"/>
        <v>20.458575531503996</v>
      </c>
      <c r="M8" s="43">
        <f t="shared" si="9"/>
        <v>1.6997714899999998</v>
      </c>
      <c r="N8" s="44">
        <f t="shared" si="8"/>
        <v>22.158347021503996</v>
      </c>
      <c r="O8" s="91"/>
      <c r="P8" s="7"/>
      <c r="Q8" s="17"/>
      <c r="R8" s="17"/>
      <c r="S8" s="18"/>
      <c r="U8" s="19"/>
      <c r="X8" s="17"/>
    </row>
    <row r="9" spans="1:24" ht="12" customHeight="1" x14ac:dyDescent="0.25">
      <c r="A9" s="13" t="s">
        <v>41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4"/>
        <v>210.11176126499998</v>
      </c>
      <c r="J9" s="42">
        <f t="shared" si="5"/>
        <v>2.907618494549999</v>
      </c>
      <c r="K9" s="42">
        <f t="shared" si="6"/>
        <v>25.192400175673498</v>
      </c>
      <c r="L9" s="42">
        <f t="shared" si="7"/>
        <v>28.100018670223498</v>
      </c>
      <c r="M9" s="43">
        <f t="shared" si="9"/>
        <v>2.2663930974999995</v>
      </c>
      <c r="N9" s="44">
        <f t="shared" si="8"/>
        <v>30.366411767723498</v>
      </c>
      <c r="O9" s="91"/>
      <c r="P9" s="7"/>
      <c r="Q9" s="17"/>
      <c r="R9" s="17"/>
      <c r="S9" s="18"/>
      <c r="U9" s="19"/>
      <c r="X9" s="17"/>
    </row>
    <row r="10" spans="1:24" ht="12.75" customHeight="1" x14ac:dyDescent="0.25">
      <c r="A10" s="13" t="s">
        <v>40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4"/>
        <v>244.29767331000002</v>
      </c>
      <c r="J10" s="42">
        <f t="shared" si="5"/>
        <v>3.5061930057000001</v>
      </c>
      <c r="K10" s="42">
        <f t="shared" si="6"/>
        <v>29.291291029869001</v>
      </c>
      <c r="L10" s="42">
        <f t="shared" si="7"/>
        <v>32.797484035568999</v>
      </c>
      <c r="M10" s="43">
        <f t="shared" si="9"/>
        <v>2.7329622650000003</v>
      </c>
      <c r="N10" s="44">
        <f t="shared" si="8"/>
        <v>35.530446300568997</v>
      </c>
      <c r="O10" s="91"/>
      <c r="P10" s="7"/>
      <c r="Q10" s="17"/>
      <c r="R10" s="17"/>
      <c r="S10" s="18"/>
      <c r="U10" s="19"/>
      <c r="X10" s="17"/>
    </row>
    <row r="11" spans="1:24" ht="12.75" customHeight="1" x14ac:dyDescent="0.3">
      <c r="A11" s="13" t="s">
        <v>95</v>
      </c>
      <c r="B11" s="12">
        <v>447</v>
      </c>
      <c r="C11" s="12">
        <v>2936</v>
      </c>
      <c r="D11" s="39">
        <f t="shared" ref="D11" si="10">B11/1000*0.75</f>
        <v>0.33524999999999999</v>
      </c>
      <c r="E11" s="40">
        <f t="shared" ref="E11" si="11">D11*8760/12</f>
        <v>244.73249999999999</v>
      </c>
      <c r="F11" s="39">
        <f t="shared" ref="F11" si="12">C11/1000*0.0714*0.75</f>
        <v>0.15722280000000002</v>
      </c>
      <c r="G11" s="40">
        <f t="shared" ref="G11" si="13">F11*8760/12*0.2489</f>
        <v>28.566911091600005</v>
      </c>
      <c r="H11" s="39">
        <f t="shared" ref="H11" si="14">F11+D11</f>
        <v>0.49247280000000004</v>
      </c>
      <c r="I11" s="41">
        <f t="shared" ref="I11" si="15">G11+E11</f>
        <v>273.29941109160001</v>
      </c>
      <c r="J11" s="42">
        <f t="shared" si="5"/>
        <v>3.9312084485519998</v>
      </c>
      <c r="K11" s="42">
        <f t="shared" ref="K11" si="16">+I11*$K$5</f>
        <v>32.768599389882837</v>
      </c>
      <c r="L11" s="42">
        <f t="shared" ref="L11" si="17">+K11+J11</f>
        <v>36.699807838434836</v>
      </c>
      <c r="M11" s="43">
        <f t="shared" ref="M11" si="18">+H11*$M$5</f>
        <v>3.0642478404000002</v>
      </c>
      <c r="N11" s="44">
        <f t="shared" ref="N11" si="19">M11+L11</f>
        <v>39.764055678834836</v>
      </c>
      <c r="O11" s="91"/>
      <c r="P11" s="7"/>
      <c r="Q11" s="107" t="s">
        <v>102</v>
      </c>
      <c r="R11" s="107"/>
      <c r="S11" s="107"/>
      <c r="T11" s="107"/>
      <c r="U11" s="19"/>
      <c r="X11" s="17"/>
    </row>
    <row r="12" spans="1:24" ht="12" customHeight="1" x14ac:dyDescent="0.3">
      <c r="A12" s="13" t="s">
        <v>39</v>
      </c>
      <c r="B12" s="12">
        <v>525</v>
      </c>
      <c r="C12" s="12">
        <v>3500</v>
      </c>
      <c r="D12" s="39">
        <f t="shared" ref="D12:D18" si="20">B12/1000*0.75</f>
        <v>0.39375000000000004</v>
      </c>
      <c r="E12" s="40">
        <f t="shared" si="1"/>
        <v>287.43750000000006</v>
      </c>
      <c r="F12" s="39">
        <f t="shared" ref="F12:F18" si="21">C12/1000*0.0714*0.75</f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4"/>
        <v>321.49206022500005</v>
      </c>
      <c r="J12" s="42">
        <f t="shared" si="5"/>
        <v>4.6392817432499998</v>
      </c>
      <c r="K12" s="42">
        <f t="shared" si="6"/>
        <v>38.546898020977501</v>
      </c>
      <c r="L12" s="42">
        <f t="shared" si="7"/>
        <v>43.186179764227504</v>
      </c>
      <c r="M12" s="43">
        <f t="shared" si="9"/>
        <v>3.6161677124999998</v>
      </c>
      <c r="N12" s="44">
        <f t="shared" si="8"/>
        <v>46.802347476727505</v>
      </c>
      <c r="O12" s="91"/>
      <c r="P12" s="7"/>
      <c r="Q12" s="55" t="s">
        <v>88</v>
      </c>
      <c r="R12" s="55" t="s">
        <v>87</v>
      </c>
      <c r="S12" s="56" t="s">
        <v>96</v>
      </c>
      <c r="T12" s="54" t="s">
        <v>89</v>
      </c>
      <c r="U12" s="19"/>
      <c r="X12" s="17"/>
    </row>
    <row r="13" spans="1:24" ht="12" customHeight="1" x14ac:dyDescent="0.3">
      <c r="A13" s="13" t="s">
        <v>38</v>
      </c>
      <c r="B13" s="12">
        <v>650</v>
      </c>
      <c r="C13" s="12">
        <v>4400</v>
      </c>
      <c r="D13" s="39">
        <f t="shared" si="20"/>
        <v>0.48750000000000004</v>
      </c>
      <c r="E13" s="40">
        <f t="shared" si="1"/>
        <v>355.875</v>
      </c>
      <c r="F13" s="39">
        <f t="shared" si="21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4"/>
        <v>398.68644713999998</v>
      </c>
      <c r="J13" s="42">
        <f t="shared" si="5"/>
        <v>5.7723704808000003</v>
      </c>
      <c r="K13" s="42">
        <f t="shared" si="6"/>
        <v>47.802505012085994</v>
      </c>
      <c r="L13" s="42">
        <f t="shared" si="7"/>
        <v>53.574875492885994</v>
      </c>
      <c r="M13" s="43">
        <f t="shared" si="9"/>
        <v>4.4993731600000002</v>
      </c>
      <c r="N13" s="44">
        <f t="shared" si="8"/>
        <v>58.074248652885991</v>
      </c>
      <c r="O13" s="91"/>
      <c r="P13" s="54" t="s">
        <v>84</v>
      </c>
      <c r="Q13" s="104">
        <v>2.068E-2</v>
      </c>
      <c r="R13" s="105">
        <v>4.7412000000000001</v>
      </c>
      <c r="S13" s="105">
        <v>2.6766999999999999</v>
      </c>
      <c r="T13" s="106">
        <v>6.5552999999999999</v>
      </c>
      <c r="U13" s="19"/>
      <c r="X13" s="17"/>
    </row>
    <row r="14" spans="1:24" ht="12" customHeight="1" x14ac:dyDescent="0.3">
      <c r="A14" s="13" t="s">
        <v>37</v>
      </c>
      <c r="B14" s="12">
        <v>665</v>
      </c>
      <c r="C14" s="12">
        <v>4496</v>
      </c>
      <c r="D14" s="39">
        <f t="shared" si="20"/>
        <v>0.49875000000000003</v>
      </c>
      <c r="E14" s="40">
        <f t="shared" si="1"/>
        <v>364.08750000000003</v>
      </c>
      <c r="F14" s="39">
        <f t="shared" si="21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4"/>
        <v>407.83301507760007</v>
      </c>
      <c r="J14" s="42">
        <f t="shared" si="5"/>
        <v>5.9032115169719992</v>
      </c>
      <c r="K14" s="42">
        <f t="shared" si="6"/>
        <v>48.899178507804244</v>
      </c>
      <c r="L14" s="42">
        <f t="shared" si="7"/>
        <v>54.802390024776244</v>
      </c>
      <c r="M14" s="43">
        <f t="shared" si="9"/>
        <v>4.6013594494000003</v>
      </c>
      <c r="N14" s="44">
        <f t="shared" si="8"/>
        <v>59.403749474176244</v>
      </c>
      <c r="O14" s="91"/>
      <c r="P14" s="54" t="s">
        <v>85</v>
      </c>
      <c r="Q14" s="104">
        <v>2.2100000000000002E-2</v>
      </c>
      <c r="R14" s="105">
        <v>4.9226999999999999</v>
      </c>
      <c r="S14" s="105">
        <v>2.8607999999999998</v>
      </c>
      <c r="T14" s="106">
        <v>6.0796000000000001</v>
      </c>
      <c r="U14" s="19"/>
      <c r="X14" s="17"/>
    </row>
    <row r="15" spans="1:24" ht="12" customHeight="1" x14ac:dyDescent="0.3">
      <c r="A15" s="13" t="s">
        <v>36</v>
      </c>
      <c r="B15" s="12">
        <v>696</v>
      </c>
      <c r="C15" s="12">
        <v>4700</v>
      </c>
      <c r="D15" s="39">
        <f t="shared" si="20"/>
        <v>0.52200000000000002</v>
      </c>
      <c r="E15" s="40">
        <f t="shared" si="1"/>
        <v>381.06</v>
      </c>
      <c r="F15" s="39">
        <f t="shared" si="21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4"/>
        <v>426.79040944500002</v>
      </c>
      <c r="J15" s="42">
        <f t="shared" si="5"/>
        <v>6.1760101441500002</v>
      </c>
      <c r="K15" s="42">
        <f t="shared" si="6"/>
        <v>51.172170092455502</v>
      </c>
      <c r="L15" s="42">
        <f t="shared" si="7"/>
        <v>57.348180236605501</v>
      </c>
      <c r="M15" s="43">
        <f t="shared" si="9"/>
        <v>4.8139970175000002</v>
      </c>
      <c r="N15" s="44">
        <f t="shared" si="8"/>
        <v>62.162177254105501</v>
      </c>
      <c r="O15" s="91"/>
      <c r="P15" s="54" t="s">
        <v>86</v>
      </c>
      <c r="Q15" s="104">
        <v>2.4889999999999999E-2</v>
      </c>
      <c r="R15" s="105">
        <v>5.4572000000000003</v>
      </c>
      <c r="S15" s="105">
        <v>3.2214999999999998</v>
      </c>
      <c r="T15" s="106">
        <v>6.0316000000000001</v>
      </c>
      <c r="U15" s="19"/>
      <c r="X15" s="17"/>
    </row>
    <row r="16" spans="1:24" ht="12" customHeight="1" x14ac:dyDescent="0.3">
      <c r="A16" s="13" t="s">
        <v>35</v>
      </c>
      <c r="B16" s="12">
        <v>748</v>
      </c>
      <c r="C16" s="12">
        <v>5050</v>
      </c>
      <c r="D16" s="39">
        <f t="shared" si="20"/>
        <v>0.56099999999999994</v>
      </c>
      <c r="E16" s="40">
        <f t="shared" si="1"/>
        <v>409.53</v>
      </c>
      <c r="F16" s="39">
        <f t="shared" si="21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4"/>
        <v>458.6658654675</v>
      </c>
      <c r="J16" s="42">
        <f t="shared" si="5"/>
        <v>6.6369448472249992</v>
      </c>
      <c r="K16" s="42">
        <f t="shared" si="6"/>
        <v>54.994037269553246</v>
      </c>
      <c r="L16" s="42">
        <f t="shared" si="7"/>
        <v>61.630982116778242</v>
      </c>
      <c r="M16" s="43">
        <f t="shared" si="9"/>
        <v>5.1732804762499995</v>
      </c>
      <c r="N16" s="44">
        <f t="shared" si="8"/>
        <v>66.804262593028241</v>
      </c>
      <c r="O16" s="91"/>
      <c r="P16" s="54"/>
      <c r="Q16" s="17"/>
      <c r="R16" s="17"/>
      <c r="S16" s="18"/>
      <c r="U16" s="19"/>
      <c r="X16" s="17"/>
    </row>
    <row r="17" spans="1:24" ht="12" customHeight="1" x14ac:dyDescent="0.3">
      <c r="A17" s="13" t="s">
        <v>34</v>
      </c>
      <c r="B17" s="12">
        <v>800</v>
      </c>
      <c r="C17" s="12">
        <v>5400</v>
      </c>
      <c r="D17" s="39">
        <f t="shared" si="20"/>
        <v>0.60000000000000009</v>
      </c>
      <c r="E17" s="40">
        <f t="shared" si="1"/>
        <v>438.00000000000006</v>
      </c>
      <c r="F17" s="39">
        <f t="shared" si="21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4"/>
        <v>490.54132149000009</v>
      </c>
      <c r="J17" s="42">
        <f t="shared" si="5"/>
        <v>7.0978795503000001</v>
      </c>
      <c r="K17" s="42">
        <f t="shared" si="6"/>
        <v>58.815904446651004</v>
      </c>
      <c r="L17" s="42">
        <f t="shared" si="7"/>
        <v>65.913783996950997</v>
      </c>
      <c r="M17" s="43">
        <f t="shared" si="9"/>
        <v>5.5325639350000007</v>
      </c>
      <c r="N17" s="44">
        <f t="shared" si="8"/>
        <v>71.446347931950996</v>
      </c>
      <c r="O17" s="91"/>
      <c r="P17" s="54"/>
      <c r="Q17" s="17"/>
      <c r="R17" s="17"/>
      <c r="S17" s="18"/>
      <c r="U17" s="19"/>
      <c r="X17" s="17"/>
    </row>
    <row r="18" spans="1:24" ht="12.75" customHeight="1" x14ac:dyDescent="0.3">
      <c r="A18" s="13" t="s">
        <v>33</v>
      </c>
      <c r="B18" s="12">
        <v>1000</v>
      </c>
      <c r="C18" s="12">
        <v>6600</v>
      </c>
      <c r="D18" s="39">
        <f t="shared" si="20"/>
        <v>0.75</v>
      </c>
      <c r="E18" s="40">
        <f t="shared" si="1"/>
        <v>547.5</v>
      </c>
      <c r="F18" s="39">
        <f t="shared" si="21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4"/>
        <v>611.71717071</v>
      </c>
      <c r="J18" s="42">
        <f t="shared" si="5"/>
        <v>8.8082292836999976</v>
      </c>
      <c r="K18" s="42">
        <f t="shared" si="6"/>
        <v>73.344888768128996</v>
      </c>
      <c r="L18" s="42">
        <f t="shared" si="7"/>
        <v>82.153118051828997</v>
      </c>
      <c r="M18" s="43">
        <f t="shared" si="9"/>
        <v>6.8657253649999994</v>
      </c>
      <c r="N18" s="44">
        <f t="shared" si="8"/>
        <v>89.018843416829</v>
      </c>
      <c r="O18" s="91"/>
      <c r="P18" s="54" t="s">
        <v>90</v>
      </c>
      <c r="Q18" s="101">
        <v>0.10299999999999999</v>
      </c>
      <c r="R18" s="17" t="s">
        <v>100</v>
      </c>
      <c r="S18" s="18"/>
      <c r="U18" s="19"/>
      <c r="X18" s="17"/>
    </row>
    <row r="19" spans="1:24" ht="12.75" customHeight="1" x14ac:dyDescent="0.3">
      <c r="A19" s="13" t="s">
        <v>97</v>
      </c>
      <c r="B19" s="12"/>
      <c r="C19" s="12"/>
      <c r="D19" s="39">
        <f t="shared" ref="D19:D20" si="22">B19/1000*0.75</f>
        <v>0</v>
      </c>
      <c r="E19" s="40">
        <f t="shared" ref="E19:E20" si="23">D19*8760/12</f>
        <v>0</v>
      </c>
      <c r="F19" s="39">
        <f t="shared" ref="F19:F20" si="24">C19/1000*0.0714*0.75</f>
        <v>0</v>
      </c>
      <c r="G19" s="40">
        <f t="shared" ref="G19:G20" si="25">F19*8760/12*0.2489</f>
        <v>0</v>
      </c>
      <c r="H19" s="39">
        <f t="shared" ref="H19:H20" si="26">F19+D19</f>
        <v>0</v>
      </c>
      <c r="I19" s="41">
        <f t="shared" ref="I19:I20" si="27">G19+E19</f>
        <v>0</v>
      </c>
      <c r="J19" s="42">
        <f t="shared" si="5"/>
        <v>0</v>
      </c>
      <c r="K19" s="42">
        <f t="shared" ref="K19:K20" si="28">+I19*$K$5</f>
        <v>0</v>
      </c>
      <c r="L19" s="42">
        <f t="shared" ref="L19:L20" si="29">+K19+J19</f>
        <v>0</v>
      </c>
      <c r="M19" s="43">
        <f t="shared" ref="M19:M20" si="30">+H19*$M$5</f>
        <v>0</v>
      </c>
      <c r="N19" s="44">
        <f t="shared" ref="N19:N20" si="31">M19+L19</f>
        <v>0</v>
      </c>
      <c r="O19" s="91"/>
      <c r="P19" s="54"/>
      <c r="Q19" s="101"/>
      <c r="R19" s="17"/>
      <c r="S19" s="18"/>
      <c r="U19" s="19"/>
      <c r="X19" s="17"/>
    </row>
    <row r="20" spans="1:24" ht="12.75" customHeight="1" x14ac:dyDescent="0.3">
      <c r="A20" s="13" t="s">
        <v>98</v>
      </c>
      <c r="B20" s="12"/>
      <c r="C20" s="12"/>
      <c r="D20" s="39">
        <f t="shared" si="22"/>
        <v>0</v>
      </c>
      <c r="E20" s="40">
        <f t="shared" si="23"/>
        <v>0</v>
      </c>
      <c r="F20" s="39">
        <f t="shared" si="24"/>
        <v>0</v>
      </c>
      <c r="G20" s="40">
        <f t="shared" si="25"/>
        <v>0</v>
      </c>
      <c r="H20" s="39">
        <f t="shared" si="26"/>
        <v>0</v>
      </c>
      <c r="I20" s="41">
        <f t="shared" si="27"/>
        <v>0</v>
      </c>
      <c r="J20" s="42">
        <f t="shared" si="5"/>
        <v>0</v>
      </c>
      <c r="K20" s="42">
        <f t="shared" si="28"/>
        <v>0</v>
      </c>
      <c r="L20" s="42">
        <f t="shared" si="29"/>
        <v>0</v>
      </c>
      <c r="M20" s="43">
        <f t="shared" si="30"/>
        <v>0</v>
      </c>
      <c r="N20" s="44">
        <f t="shared" si="31"/>
        <v>0</v>
      </c>
      <c r="O20" s="91"/>
      <c r="P20" s="54"/>
      <c r="Q20" s="101"/>
      <c r="R20" s="17"/>
      <c r="S20" s="18"/>
      <c r="U20" s="19"/>
      <c r="X20" s="17"/>
    </row>
    <row r="21" spans="1:24" s="15" customFormat="1" ht="12" customHeight="1" x14ac:dyDescent="0.3">
      <c r="A21" s="13"/>
      <c r="B21" s="12"/>
      <c r="C21" s="12"/>
      <c r="D21" s="39"/>
      <c r="E21" s="40"/>
      <c r="F21" s="39"/>
      <c r="G21" s="40"/>
      <c r="H21" s="39"/>
      <c r="I21" s="41"/>
      <c r="J21" s="42"/>
      <c r="K21" s="42"/>
      <c r="L21" s="42"/>
      <c r="M21" s="43"/>
      <c r="N21" s="44"/>
      <c r="O21" s="7"/>
      <c r="P21" s="54" t="s">
        <v>91</v>
      </c>
      <c r="Q21" s="101">
        <v>0.125</v>
      </c>
      <c r="R21" s="17" t="s">
        <v>100</v>
      </c>
      <c r="S21" s="18"/>
      <c r="U21" s="19"/>
      <c r="X21" s="17"/>
    </row>
    <row r="22" spans="1:24" ht="13" x14ac:dyDescent="0.3">
      <c r="A22" s="13" t="s">
        <v>32</v>
      </c>
      <c r="B22" s="12">
        <v>83</v>
      </c>
      <c r="C22" s="12">
        <v>400</v>
      </c>
      <c r="D22" s="39">
        <f t="shared" ref="D22:D42" si="32">B22/1000*0.75</f>
        <v>6.225E-2</v>
      </c>
      <c r="E22" s="40">
        <f t="shared" si="1"/>
        <v>45.442499999999995</v>
      </c>
      <c r="F22" s="39">
        <f t="shared" ref="F22:F42" si="33">C22/1000*0.0714*0.75</f>
        <v>2.1420000000000002E-2</v>
      </c>
      <c r="G22" s="40">
        <f t="shared" ref="G22:G42" si="34">F22*8760/12*0.2489</f>
        <v>3.8919497400000007</v>
      </c>
      <c r="H22" s="39">
        <f t="shared" ref="H22:I42" si="35">F22+D22</f>
        <v>8.3669999999999994E-2</v>
      </c>
      <c r="I22" s="41">
        <f t="shared" si="35"/>
        <v>49.334449739999997</v>
      </c>
      <c r="J22" s="42">
        <f t="shared" ref="J22:J42" si="36">+$H22*$J$5</f>
        <v>0.66790330529999986</v>
      </c>
      <c r="K22" s="42">
        <f t="shared" ref="K22:K42" si="37">+I22*$K$5</f>
        <v>5.915200523825999</v>
      </c>
      <c r="L22" s="42">
        <f t="shared" ref="L22:L42" si="38">+K22+J22</f>
        <v>6.5831038291259993</v>
      </c>
      <c r="M22" s="43">
        <f t="shared" ref="M22:M42" si="39">+H22*$M$5</f>
        <v>0.5206086849999999</v>
      </c>
      <c r="N22" s="44">
        <f t="shared" ref="N22:N42" si="40">M22+L22</f>
        <v>7.1037125141259994</v>
      </c>
      <c r="O22" s="91"/>
      <c r="P22" s="54"/>
      <c r="Q22" s="17"/>
      <c r="R22" s="17"/>
      <c r="S22" s="18"/>
      <c r="U22" s="19"/>
      <c r="X22" s="17"/>
    </row>
    <row r="23" spans="1:24" ht="12" customHeight="1" x14ac:dyDescent="0.3">
      <c r="A23" s="13" t="s">
        <v>31</v>
      </c>
      <c r="B23" s="12">
        <v>125</v>
      </c>
      <c r="C23" s="12">
        <v>650</v>
      </c>
      <c r="D23" s="39">
        <f t="shared" si="32"/>
        <v>9.375E-2</v>
      </c>
      <c r="E23" s="40">
        <f t="shared" si="1"/>
        <v>68.4375</v>
      </c>
      <c r="F23" s="39">
        <f t="shared" si="33"/>
        <v>3.4807500000000005E-2</v>
      </c>
      <c r="G23" s="40">
        <f t="shared" si="34"/>
        <v>6.324418327500001</v>
      </c>
      <c r="H23" s="39">
        <f t="shared" si="35"/>
        <v>0.12855749999999999</v>
      </c>
      <c r="I23" s="41">
        <f t="shared" si="35"/>
        <v>74.761918327499998</v>
      </c>
      <c r="J23" s="42">
        <f t="shared" si="36"/>
        <v>1.0262218139249999</v>
      </c>
      <c r="K23" s="42">
        <f t="shared" si="37"/>
        <v>8.9639540074672492</v>
      </c>
      <c r="L23" s="42">
        <f t="shared" si="38"/>
        <v>9.9901758213922491</v>
      </c>
      <c r="M23" s="43">
        <f t="shared" si="39"/>
        <v>0.79990619124999995</v>
      </c>
      <c r="N23" s="44">
        <f t="shared" si="40"/>
        <v>10.79008201264225</v>
      </c>
      <c r="O23" s="91"/>
      <c r="P23" s="54" t="s">
        <v>92</v>
      </c>
      <c r="Q23" s="53">
        <v>4.1000000000000003E-3</v>
      </c>
      <c r="R23" s="17"/>
      <c r="S23" s="18"/>
      <c r="U23" s="19"/>
      <c r="X23" s="17"/>
    </row>
    <row r="24" spans="1:24" ht="12" customHeight="1" x14ac:dyDescent="0.3">
      <c r="A24" s="13" t="s">
        <v>30</v>
      </c>
      <c r="B24" s="12">
        <v>250</v>
      </c>
      <c r="C24" s="12">
        <v>1300</v>
      </c>
      <c r="D24" s="39">
        <f t="shared" si="32"/>
        <v>0.1875</v>
      </c>
      <c r="E24" s="40">
        <f t="shared" si="1"/>
        <v>136.875</v>
      </c>
      <c r="F24" s="39">
        <f t="shared" si="33"/>
        <v>6.961500000000001E-2</v>
      </c>
      <c r="G24" s="40">
        <f t="shared" si="34"/>
        <v>12.648836655000002</v>
      </c>
      <c r="H24" s="39">
        <f t="shared" si="35"/>
        <v>0.25711499999999998</v>
      </c>
      <c r="I24" s="41">
        <f t="shared" si="35"/>
        <v>149.523836655</v>
      </c>
      <c r="J24" s="42">
        <f t="shared" si="36"/>
        <v>2.0524436278499998</v>
      </c>
      <c r="K24" s="42">
        <f t="shared" si="37"/>
        <v>17.927908014934498</v>
      </c>
      <c r="L24" s="42">
        <f t="shared" si="38"/>
        <v>19.980351642784498</v>
      </c>
      <c r="M24" s="43">
        <f t="shared" si="39"/>
        <v>1.5998123824999999</v>
      </c>
      <c r="N24" s="44">
        <f t="shared" si="40"/>
        <v>21.5801640252845</v>
      </c>
      <c r="O24" s="91"/>
      <c r="P24" s="54" t="s">
        <v>93</v>
      </c>
      <c r="Q24" s="53">
        <v>4.0000000000000002E-4</v>
      </c>
      <c r="R24" s="17"/>
      <c r="S24" s="18"/>
      <c r="U24" s="19"/>
      <c r="X24" s="17"/>
    </row>
    <row r="25" spans="1:24" ht="12" customHeight="1" x14ac:dyDescent="0.3">
      <c r="A25" s="13" t="s">
        <v>29</v>
      </c>
      <c r="B25" s="12">
        <v>300</v>
      </c>
      <c r="C25" s="12">
        <v>1800</v>
      </c>
      <c r="D25" s="39">
        <f t="shared" si="32"/>
        <v>0.22499999999999998</v>
      </c>
      <c r="E25" s="40">
        <f t="shared" si="1"/>
        <v>164.24999999999997</v>
      </c>
      <c r="F25" s="39">
        <f t="shared" si="33"/>
        <v>9.6390000000000017E-2</v>
      </c>
      <c r="G25" s="40">
        <f t="shared" si="34"/>
        <v>17.513773830000005</v>
      </c>
      <c r="H25" s="39">
        <f t="shared" si="35"/>
        <v>0.32139000000000001</v>
      </c>
      <c r="I25" s="41">
        <f t="shared" si="35"/>
        <v>181.76377382999999</v>
      </c>
      <c r="J25" s="42">
        <f t="shared" si="36"/>
        <v>2.5655246000999998</v>
      </c>
      <c r="K25" s="42">
        <f t="shared" si="37"/>
        <v>21.793476482216999</v>
      </c>
      <c r="L25" s="42">
        <f t="shared" si="38"/>
        <v>24.359001082317</v>
      </c>
      <c r="M25" s="43">
        <f t="shared" si="39"/>
        <v>1.9997421449999999</v>
      </c>
      <c r="N25" s="44">
        <f t="shared" si="40"/>
        <v>26.358743227316999</v>
      </c>
      <c r="O25" s="91"/>
      <c r="P25" s="54" t="s">
        <v>94</v>
      </c>
      <c r="Q25" s="53">
        <v>1.4E-3</v>
      </c>
      <c r="R25" s="17"/>
      <c r="S25" s="18"/>
      <c r="U25" s="19"/>
      <c r="X25" s="17"/>
    </row>
    <row r="26" spans="1:24" ht="12" customHeight="1" x14ac:dyDescent="0.25">
      <c r="A26" s="13" t="s">
        <v>28</v>
      </c>
      <c r="B26" s="12">
        <v>400</v>
      </c>
      <c r="C26" s="12">
        <v>2400</v>
      </c>
      <c r="D26" s="39">
        <f t="shared" si="32"/>
        <v>0.30000000000000004</v>
      </c>
      <c r="E26" s="40">
        <f t="shared" si="1"/>
        <v>219.00000000000003</v>
      </c>
      <c r="F26" s="39">
        <f t="shared" si="33"/>
        <v>0.12852000000000002</v>
      </c>
      <c r="G26" s="40">
        <f t="shared" si="34"/>
        <v>23.351698440000007</v>
      </c>
      <c r="H26" s="39">
        <f t="shared" si="35"/>
        <v>0.42852000000000007</v>
      </c>
      <c r="I26" s="41">
        <f t="shared" si="35"/>
        <v>242.35169844000004</v>
      </c>
      <c r="J26" s="42">
        <f t="shared" si="36"/>
        <v>3.4206994668000004</v>
      </c>
      <c r="K26" s="42">
        <f t="shared" si="37"/>
        <v>29.057968642956002</v>
      </c>
      <c r="L26" s="42">
        <f t="shared" si="38"/>
        <v>32.478668109756001</v>
      </c>
      <c r="M26" s="43">
        <f t="shared" si="39"/>
        <v>2.6663228600000002</v>
      </c>
      <c r="N26" s="44">
        <f t="shared" si="40"/>
        <v>35.144990969756002</v>
      </c>
      <c r="O26" s="91"/>
      <c r="P26" s="7"/>
      <c r="Q26" s="17"/>
      <c r="R26" s="17"/>
      <c r="S26" s="18"/>
      <c r="U26" s="19"/>
      <c r="X26" s="17"/>
    </row>
    <row r="27" spans="1:24" ht="12" customHeight="1" x14ac:dyDescent="0.25">
      <c r="A27" s="13" t="s">
        <v>27</v>
      </c>
      <c r="B27" s="12">
        <v>600</v>
      </c>
      <c r="C27" s="12">
        <v>3400</v>
      </c>
      <c r="D27" s="39">
        <f t="shared" si="32"/>
        <v>0.44999999999999996</v>
      </c>
      <c r="E27" s="40">
        <f t="shared" si="1"/>
        <v>328.49999999999994</v>
      </c>
      <c r="F27" s="39">
        <f t="shared" si="33"/>
        <v>0.18207000000000001</v>
      </c>
      <c r="G27" s="40">
        <f t="shared" si="34"/>
        <v>33.081572790000003</v>
      </c>
      <c r="H27" s="39">
        <f t="shared" si="35"/>
        <v>0.63206999999999991</v>
      </c>
      <c r="I27" s="41">
        <f t="shared" si="35"/>
        <v>361.58157278999994</v>
      </c>
      <c r="J27" s="42">
        <f t="shared" si="36"/>
        <v>5.045555661299999</v>
      </c>
      <c r="K27" s="42">
        <f t="shared" si="37"/>
        <v>43.353630577520988</v>
      </c>
      <c r="L27" s="42">
        <f t="shared" si="38"/>
        <v>48.399186238820988</v>
      </c>
      <c r="M27" s="43">
        <f t="shared" si="39"/>
        <v>3.9328448849999993</v>
      </c>
      <c r="N27" s="44">
        <f t="shared" si="40"/>
        <v>52.33203112382099</v>
      </c>
      <c r="O27" s="91"/>
      <c r="P27" s="7"/>
      <c r="Q27" s="17"/>
      <c r="R27" s="17"/>
      <c r="S27" s="18"/>
      <c r="U27" s="19"/>
      <c r="X27" s="17"/>
    </row>
    <row r="28" spans="1:24" ht="11.25" customHeight="1" x14ac:dyDescent="0.25">
      <c r="A28" s="13" t="s">
        <v>26</v>
      </c>
      <c r="B28" s="12">
        <v>700</v>
      </c>
      <c r="C28" s="12">
        <v>4500</v>
      </c>
      <c r="D28" s="39">
        <f t="shared" si="32"/>
        <v>0.52499999999999991</v>
      </c>
      <c r="E28" s="40">
        <f t="shared" si="1"/>
        <v>383.24999999999994</v>
      </c>
      <c r="F28" s="39">
        <f t="shared" si="33"/>
        <v>0.24097500000000002</v>
      </c>
      <c r="G28" s="40">
        <f t="shared" si="34"/>
        <v>43.784434575000006</v>
      </c>
      <c r="H28" s="39">
        <f t="shared" si="35"/>
        <v>0.76597499999999996</v>
      </c>
      <c r="I28" s="41">
        <f t="shared" si="35"/>
        <v>427.03443457499998</v>
      </c>
      <c r="J28" s="42">
        <f t="shared" si="36"/>
        <v>6.114464375249999</v>
      </c>
      <c r="K28" s="42">
        <f t="shared" si="37"/>
        <v>51.201428705542497</v>
      </c>
      <c r="L28" s="42">
        <f t="shared" si="38"/>
        <v>57.315893080792499</v>
      </c>
      <c r="M28" s="43">
        <f t="shared" si="39"/>
        <v>4.7660241124999994</v>
      </c>
      <c r="N28" s="44">
        <f t="shared" si="40"/>
        <v>62.081917193292497</v>
      </c>
      <c r="O28" s="91"/>
      <c r="P28" s="7"/>
      <c r="Q28" s="17"/>
      <c r="R28" s="17"/>
      <c r="S28" s="18"/>
      <c r="U28" s="19"/>
      <c r="X28" s="17"/>
    </row>
    <row r="29" spans="1:24" ht="11.25" customHeight="1" x14ac:dyDescent="0.25">
      <c r="A29" s="13" t="s">
        <v>25</v>
      </c>
      <c r="B29" s="12">
        <v>766</v>
      </c>
      <c r="C29" s="12">
        <v>4767</v>
      </c>
      <c r="D29" s="39">
        <f t="shared" si="32"/>
        <v>0.57450000000000001</v>
      </c>
      <c r="E29" s="40">
        <f t="shared" si="1"/>
        <v>419.38499999999999</v>
      </c>
      <c r="F29" s="39">
        <f t="shared" si="33"/>
        <v>0.25527285000000005</v>
      </c>
      <c r="G29" s="40">
        <f t="shared" si="34"/>
        <v>46.382311026450004</v>
      </c>
      <c r="H29" s="39">
        <f t="shared" si="35"/>
        <v>0.82977285000000012</v>
      </c>
      <c r="I29" s="41">
        <f t="shared" si="35"/>
        <v>465.76731102644999</v>
      </c>
      <c r="J29" s="42">
        <f t="shared" si="36"/>
        <v>6.6237364546815005</v>
      </c>
      <c r="K29" s="42">
        <f t="shared" si="37"/>
        <v>55.845500592071353</v>
      </c>
      <c r="L29" s="42">
        <f t="shared" si="38"/>
        <v>62.469237046752852</v>
      </c>
      <c r="M29" s="43">
        <f t="shared" si="39"/>
        <v>5.1629849681750004</v>
      </c>
      <c r="N29" s="44">
        <f t="shared" si="40"/>
        <v>67.632222014927848</v>
      </c>
      <c r="O29" s="91"/>
      <c r="P29" s="7"/>
      <c r="Q29" s="17"/>
      <c r="R29" s="17"/>
      <c r="S29" s="18"/>
      <c r="U29" s="19"/>
      <c r="X29" s="17"/>
    </row>
    <row r="30" spans="1:24" ht="11.25" customHeight="1" x14ac:dyDescent="0.25">
      <c r="A30" s="13" t="s">
        <v>24</v>
      </c>
      <c r="B30" s="12">
        <v>833</v>
      </c>
      <c r="C30" s="12">
        <v>5033</v>
      </c>
      <c r="D30" s="39">
        <f t="shared" si="32"/>
        <v>0.62474999999999992</v>
      </c>
      <c r="E30" s="40">
        <f t="shared" si="1"/>
        <v>456.06749999999994</v>
      </c>
      <c r="F30" s="39">
        <f t="shared" si="33"/>
        <v>0.26951715000000004</v>
      </c>
      <c r="G30" s="40">
        <f t="shared" si="34"/>
        <v>48.97045760355001</v>
      </c>
      <c r="H30" s="39">
        <f t="shared" si="35"/>
        <v>0.8942671499999999</v>
      </c>
      <c r="I30" s="41">
        <f t="shared" si="35"/>
        <v>505.03795760354996</v>
      </c>
      <c r="J30" s="42">
        <f t="shared" si="36"/>
        <v>7.1385680089184982</v>
      </c>
      <c r="K30" s="42">
        <f t="shared" si="37"/>
        <v>60.554051116665633</v>
      </c>
      <c r="L30" s="42">
        <f t="shared" si="38"/>
        <v>67.69261912558413</v>
      </c>
      <c r="M30" s="43">
        <f t="shared" si="39"/>
        <v>5.5642792518249991</v>
      </c>
      <c r="N30" s="44">
        <f t="shared" si="40"/>
        <v>73.256898377409129</v>
      </c>
      <c r="O30" s="91"/>
      <c r="P30" s="7"/>
      <c r="Q30" s="17"/>
      <c r="R30" s="17"/>
      <c r="S30" s="18"/>
      <c r="U30" s="19"/>
      <c r="X30" s="17"/>
    </row>
    <row r="31" spans="1:24" ht="12" customHeight="1" x14ac:dyDescent="0.25">
      <c r="A31" s="13" t="s">
        <v>23</v>
      </c>
      <c r="B31" s="12">
        <v>900</v>
      </c>
      <c r="C31" s="12">
        <v>5300</v>
      </c>
      <c r="D31" s="39">
        <f t="shared" si="32"/>
        <v>0.67500000000000004</v>
      </c>
      <c r="E31" s="40">
        <f t="shared" si="1"/>
        <v>492.75</v>
      </c>
      <c r="F31" s="39">
        <f t="shared" si="33"/>
        <v>0.28381500000000004</v>
      </c>
      <c r="G31" s="40">
        <f t="shared" si="34"/>
        <v>51.568334055000015</v>
      </c>
      <c r="H31" s="39">
        <f t="shared" si="35"/>
        <v>0.95881500000000008</v>
      </c>
      <c r="I31" s="41">
        <f t="shared" si="35"/>
        <v>544.31833405500004</v>
      </c>
      <c r="J31" s="42">
        <f t="shared" si="36"/>
        <v>7.6538270308499996</v>
      </c>
      <c r="K31" s="42">
        <f t="shared" si="37"/>
        <v>65.263768253194499</v>
      </c>
      <c r="L31" s="42">
        <f t="shared" si="38"/>
        <v>72.917595284044495</v>
      </c>
      <c r="M31" s="43">
        <f t="shared" si="39"/>
        <v>5.9659067325000006</v>
      </c>
      <c r="N31" s="44">
        <f t="shared" si="40"/>
        <v>78.883502016544497</v>
      </c>
      <c r="O31" s="91"/>
      <c r="P31" s="7"/>
      <c r="Q31" s="17"/>
      <c r="R31" s="17"/>
      <c r="S31" s="18"/>
      <c r="U31" s="19"/>
      <c r="X31" s="17"/>
    </row>
    <row r="32" spans="1:24" ht="12" customHeight="1" x14ac:dyDescent="0.25">
      <c r="A32" s="13" t="s">
        <v>22</v>
      </c>
      <c r="B32" s="12">
        <v>1100</v>
      </c>
      <c r="C32" s="12">
        <v>6300</v>
      </c>
      <c r="D32" s="39">
        <f t="shared" si="32"/>
        <v>0.82500000000000007</v>
      </c>
      <c r="E32" s="40">
        <f t="shared" si="1"/>
        <v>602.25000000000011</v>
      </c>
      <c r="F32" s="39">
        <f t="shared" si="33"/>
        <v>0.33736500000000003</v>
      </c>
      <c r="G32" s="40">
        <f t="shared" si="34"/>
        <v>61.298208405000011</v>
      </c>
      <c r="H32" s="39">
        <f t="shared" si="35"/>
        <v>1.1623650000000001</v>
      </c>
      <c r="I32" s="41">
        <f t="shared" si="35"/>
        <v>663.54820840500008</v>
      </c>
      <c r="J32" s="42">
        <f t="shared" si="36"/>
        <v>9.2786832253499991</v>
      </c>
      <c r="K32" s="42">
        <f t="shared" si="37"/>
        <v>79.559430187759503</v>
      </c>
      <c r="L32" s="42">
        <f t="shared" si="38"/>
        <v>88.838113413109497</v>
      </c>
      <c r="M32" s="43">
        <f t="shared" si="39"/>
        <v>7.2324287575000001</v>
      </c>
      <c r="N32" s="44">
        <f t="shared" si="40"/>
        <v>96.0705421706095</v>
      </c>
      <c r="O32" s="91"/>
      <c r="P32" s="7"/>
      <c r="Q32" s="17"/>
      <c r="R32" s="17"/>
      <c r="S32" s="18"/>
      <c r="U32" s="19"/>
      <c r="X32" s="17"/>
    </row>
    <row r="33" spans="1:24" ht="12" customHeight="1" x14ac:dyDescent="0.25">
      <c r="A33" s="13" t="s">
        <v>21</v>
      </c>
      <c r="B33" s="12">
        <v>2075</v>
      </c>
      <c r="C33" s="12">
        <v>7275</v>
      </c>
      <c r="D33" s="39">
        <f t="shared" si="32"/>
        <v>1.5562500000000001</v>
      </c>
      <c r="E33" s="40">
        <f t="shared" si="1"/>
        <v>1136.0625000000002</v>
      </c>
      <c r="F33" s="39">
        <f t="shared" si="33"/>
        <v>0.38957625000000007</v>
      </c>
      <c r="G33" s="40">
        <f t="shared" si="34"/>
        <v>70.784835896250001</v>
      </c>
      <c r="H33" s="39">
        <f t="shared" si="35"/>
        <v>1.9458262500000001</v>
      </c>
      <c r="I33" s="41">
        <f t="shared" si="35"/>
        <v>1206.8473358962501</v>
      </c>
      <c r="J33" s="42">
        <f t="shared" si="36"/>
        <v>15.5327331649875</v>
      </c>
      <c r="K33" s="42">
        <f t="shared" si="37"/>
        <v>144.70099557396037</v>
      </c>
      <c r="L33" s="42">
        <f t="shared" si="38"/>
        <v>160.23372873894786</v>
      </c>
      <c r="M33" s="43">
        <f t="shared" si="39"/>
        <v>12.107255231875</v>
      </c>
      <c r="N33" s="44">
        <f t="shared" si="40"/>
        <v>172.34098397082286</v>
      </c>
      <c r="O33" s="91"/>
      <c r="P33" s="7"/>
      <c r="Q33" s="17"/>
      <c r="R33" s="17"/>
      <c r="S33" s="18"/>
      <c r="U33" s="19"/>
      <c r="X33" s="17"/>
    </row>
    <row r="34" spans="1:24" ht="12" customHeight="1" x14ac:dyDescent="0.25">
      <c r="A34" s="13" t="s">
        <v>20</v>
      </c>
      <c r="B34" s="12">
        <v>2400</v>
      </c>
      <c r="C34" s="12">
        <v>7600</v>
      </c>
      <c r="D34" s="39">
        <f t="shared" si="32"/>
        <v>1.7999999999999998</v>
      </c>
      <c r="E34" s="40">
        <f t="shared" si="1"/>
        <v>1313.9999999999998</v>
      </c>
      <c r="F34" s="39">
        <f t="shared" si="33"/>
        <v>0.40698000000000001</v>
      </c>
      <c r="G34" s="40">
        <f t="shared" si="34"/>
        <v>73.947045059999994</v>
      </c>
      <c r="H34" s="39">
        <f t="shared" si="35"/>
        <v>2.2069799999999997</v>
      </c>
      <c r="I34" s="41">
        <f t="shared" si="35"/>
        <v>1387.9470450599997</v>
      </c>
      <c r="J34" s="42">
        <f t="shared" si="36"/>
        <v>17.617416478199996</v>
      </c>
      <c r="K34" s="42">
        <f t="shared" si="37"/>
        <v>166.41485070269397</v>
      </c>
      <c r="L34" s="42">
        <f t="shared" si="38"/>
        <v>184.03226718089397</v>
      </c>
      <c r="M34" s="43">
        <f t="shared" si="39"/>
        <v>13.732197389999998</v>
      </c>
      <c r="N34" s="44">
        <f t="shared" si="40"/>
        <v>197.76446457089398</v>
      </c>
      <c r="O34" s="91"/>
      <c r="P34" s="7"/>
      <c r="Q34" s="17"/>
      <c r="R34" s="17"/>
      <c r="S34" s="18"/>
      <c r="U34" s="19"/>
      <c r="X34" s="17"/>
    </row>
    <row r="35" spans="1:24" ht="12" customHeight="1" x14ac:dyDescent="0.25">
      <c r="A35" s="13" t="s">
        <v>19</v>
      </c>
      <c r="B35" s="12">
        <v>3000</v>
      </c>
      <c r="C35" s="12">
        <v>12000</v>
      </c>
      <c r="D35" s="39">
        <f t="shared" si="32"/>
        <v>2.25</v>
      </c>
      <c r="E35" s="40">
        <f t="shared" si="1"/>
        <v>1642.5</v>
      </c>
      <c r="F35" s="39">
        <f t="shared" si="33"/>
        <v>0.64260000000000006</v>
      </c>
      <c r="G35" s="40">
        <f t="shared" si="34"/>
        <v>116.75849220000001</v>
      </c>
      <c r="H35" s="39">
        <f t="shared" si="35"/>
        <v>2.8925999999999998</v>
      </c>
      <c r="I35" s="41">
        <f t="shared" si="35"/>
        <v>1759.2584922000001</v>
      </c>
      <c r="J35" s="42">
        <f t="shared" si="36"/>
        <v>23.090439833999998</v>
      </c>
      <c r="K35" s="42">
        <f t="shared" si="37"/>
        <v>210.93509321478001</v>
      </c>
      <c r="L35" s="42">
        <f t="shared" si="38"/>
        <v>234.02553304878001</v>
      </c>
      <c r="M35" s="43">
        <f t="shared" si="39"/>
        <v>17.998239299999998</v>
      </c>
      <c r="N35" s="44">
        <f t="shared" si="40"/>
        <v>252.02377234878</v>
      </c>
      <c r="O35" s="91"/>
      <c r="P35" s="7"/>
      <c r="Q35" s="17"/>
      <c r="R35" s="17"/>
      <c r="S35" s="18"/>
      <c r="U35" s="19"/>
      <c r="X35" s="17"/>
    </row>
    <row r="36" spans="1:24" x14ac:dyDescent="0.25">
      <c r="A36" s="13" t="s">
        <v>18</v>
      </c>
      <c r="B36" s="12">
        <v>3400</v>
      </c>
      <c r="C36" s="12">
        <v>13000</v>
      </c>
      <c r="D36" s="39">
        <f t="shared" si="32"/>
        <v>2.5499999999999998</v>
      </c>
      <c r="E36" s="40">
        <f t="shared" si="1"/>
        <v>1861.5</v>
      </c>
      <c r="F36" s="39">
        <f t="shared" si="33"/>
        <v>0.69615000000000005</v>
      </c>
      <c r="G36" s="40">
        <f t="shared" si="34"/>
        <v>126.48836655000001</v>
      </c>
      <c r="H36" s="39">
        <f t="shared" si="35"/>
        <v>3.2461500000000001</v>
      </c>
      <c r="I36" s="41">
        <f t="shared" si="35"/>
        <v>1987.9883665499999</v>
      </c>
      <c r="J36" s="42">
        <f t="shared" si="36"/>
        <v>25.912684528499998</v>
      </c>
      <c r="K36" s="42">
        <f t="shared" si="37"/>
        <v>238.35980514934496</v>
      </c>
      <c r="L36" s="42">
        <f t="shared" si="38"/>
        <v>264.27248967784499</v>
      </c>
      <c r="M36" s="43">
        <f t="shared" si="39"/>
        <v>20.198086324999998</v>
      </c>
      <c r="N36" s="44">
        <f t="shared" si="40"/>
        <v>284.47057600284501</v>
      </c>
      <c r="O36" s="91"/>
      <c r="P36" s="7"/>
      <c r="Q36" s="17"/>
      <c r="R36" s="17"/>
      <c r="S36" s="18"/>
      <c r="U36" s="19"/>
      <c r="X36" s="17"/>
    </row>
    <row r="37" spans="1:24" x14ac:dyDescent="0.25">
      <c r="A37" s="13" t="s">
        <v>17</v>
      </c>
      <c r="B37" s="12">
        <v>4500</v>
      </c>
      <c r="C37" s="12">
        <v>18000</v>
      </c>
      <c r="D37" s="39">
        <f t="shared" si="32"/>
        <v>3.375</v>
      </c>
      <c r="E37" s="40">
        <f t="shared" si="1"/>
        <v>2463.75</v>
      </c>
      <c r="F37" s="39">
        <f t="shared" si="33"/>
        <v>0.96390000000000009</v>
      </c>
      <c r="G37" s="40">
        <f t="shared" si="34"/>
        <v>175.13773830000002</v>
      </c>
      <c r="H37" s="39">
        <f t="shared" si="35"/>
        <v>4.3388999999999998</v>
      </c>
      <c r="I37" s="41">
        <f t="shared" si="35"/>
        <v>2638.8877382999999</v>
      </c>
      <c r="J37" s="42">
        <f t="shared" si="36"/>
        <v>34.635659750999992</v>
      </c>
      <c r="K37" s="42">
        <f t="shared" si="37"/>
        <v>316.40263982216999</v>
      </c>
      <c r="L37" s="42">
        <f t="shared" si="38"/>
        <v>351.03829957316998</v>
      </c>
      <c r="M37" s="43">
        <f t="shared" si="39"/>
        <v>26.997358949999999</v>
      </c>
      <c r="N37" s="44">
        <f t="shared" si="40"/>
        <v>378.03565852316996</v>
      </c>
      <c r="O37" s="91"/>
      <c r="P37" s="7"/>
      <c r="Q37" s="17"/>
      <c r="R37" s="17"/>
      <c r="S37" s="18"/>
      <c r="U37" s="19"/>
      <c r="X37" s="17"/>
    </row>
    <row r="38" spans="1:24" x14ac:dyDescent="0.25">
      <c r="A38" s="13" t="s">
        <v>16</v>
      </c>
      <c r="B38" s="12">
        <v>5400</v>
      </c>
      <c r="C38" s="12">
        <v>21000</v>
      </c>
      <c r="D38" s="39">
        <f t="shared" si="32"/>
        <v>4.0500000000000007</v>
      </c>
      <c r="E38" s="40">
        <f t="shared" si="1"/>
        <v>2956.5000000000005</v>
      </c>
      <c r="F38" s="39">
        <f t="shared" si="33"/>
        <v>1.1245500000000002</v>
      </c>
      <c r="G38" s="40">
        <f t="shared" si="34"/>
        <v>204.32736135000002</v>
      </c>
      <c r="H38" s="39">
        <f t="shared" si="35"/>
        <v>5.1745500000000009</v>
      </c>
      <c r="I38" s="41">
        <f t="shared" si="35"/>
        <v>3160.8273613500005</v>
      </c>
      <c r="J38" s="42">
        <f t="shared" si="36"/>
        <v>41.306311084500003</v>
      </c>
      <c r="K38" s="42">
        <f t="shared" si="37"/>
        <v>378.98320062586504</v>
      </c>
      <c r="L38" s="42">
        <f t="shared" si="38"/>
        <v>420.28951171036505</v>
      </c>
      <c r="M38" s="43">
        <f t="shared" si="39"/>
        <v>32.196912525000002</v>
      </c>
      <c r="N38" s="44">
        <f t="shared" si="40"/>
        <v>452.48642423536506</v>
      </c>
      <c r="O38" s="91"/>
      <c r="P38" s="7"/>
      <c r="Q38" s="17"/>
      <c r="R38" s="17"/>
      <c r="S38" s="18"/>
      <c r="U38" s="19"/>
      <c r="X38" s="17"/>
    </row>
    <row r="39" spans="1:24" x14ac:dyDescent="0.25">
      <c r="A39" s="13" t="s">
        <v>15</v>
      </c>
      <c r="B39" s="12">
        <v>6500</v>
      </c>
      <c r="C39" s="12">
        <v>25000</v>
      </c>
      <c r="D39" s="39">
        <f t="shared" si="32"/>
        <v>4.875</v>
      </c>
      <c r="E39" s="40">
        <f t="shared" si="1"/>
        <v>3558.75</v>
      </c>
      <c r="F39" s="39">
        <f t="shared" si="33"/>
        <v>1.3387500000000001</v>
      </c>
      <c r="G39" s="40">
        <f t="shared" si="34"/>
        <v>243.24685875000003</v>
      </c>
      <c r="H39" s="39">
        <f t="shared" si="35"/>
        <v>6.2137500000000001</v>
      </c>
      <c r="I39" s="41">
        <f t="shared" si="35"/>
        <v>3801.9968587500002</v>
      </c>
      <c r="J39" s="42">
        <f t="shared" si="36"/>
        <v>49.601818612499997</v>
      </c>
      <c r="K39" s="42">
        <f t="shared" si="37"/>
        <v>455.85942336412501</v>
      </c>
      <c r="L39" s="42">
        <f t="shared" si="38"/>
        <v>505.46124197662499</v>
      </c>
      <c r="M39" s="43">
        <f t="shared" si="39"/>
        <v>38.662988124999998</v>
      </c>
      <c r="N39" s="44">
        <f t="shared" si="40"/>
        <v>544.12423010162502</v>
      </c>
      <c r="O39" s="91"/>
      <c r="P39" s="7"/>
      <c r="Q39" s="17"/>
      <c r="R39" s="17"/>
      <c r="S39" s="18"/>
      <c r="U39" s="19"/>
      <c r="X39" s="17"/>
    </row>
    <row r="40" spans="1:24" x14ac:dyDescent="0.25">
      <c r="A40" s="13" t="s">
        <v>14</v>
      </c>
      <c r="B40" s="12">
        <v>7700</v>
      </c>
      <c r="C40" s="12">
        <v>29000</v>
      </c>
      <c r="D40" s="39">
        <f t="shared" si="32"/>
        <v>5.7750000000000004</v>
      </c>
      <c r="E40" s="40">
        <f t="shared" si="1"/>
        <v>4215.75</v>
      </c>
      <c r="F40" s="39">
        <f t="shared" si="33"/>
        <v>1.5529500000000001</v>
      </c>
      <c r="G40" s="40">
        <f t="shared" si="34"/>
        <v>282.16635615000007</v>
      </c>
      <c r="H40" s="39">
        <f t="shared" si="35"/>
        <v>7.3279500000000004</v>
      </c>
      <c r="I40" s="41">
        <f t="shared" si="35"/>
        <v>4497.91635615</v>
      </c>
      <c r="J40" s="42">
        <f t="shared" si="36"/>
        <v>58.4960203905</v>
      </c>
      <c r="K40" s="42">
        <f t="shared" si="37"/>
        <v>539.30017110238498</v>
      </c>
      <c r="L40" s="42">
        <f t="shared" si="38"/>
        <v>597.79619149288499</v>
      </c>
      <c r="M40" s="43">
        <f t="shared" si="39"/>
        <v>45.595726225</v>
      </c>
      <c r="N40" s="44">
        <f t="shared" si="40"/>
        <v>643.39191771788501</v>
      </c>
      <c r="O40" s="92"/>
      <c r="P40" s="20"/>
      <c r="Q40" s="20"/>
      <c r="R40" s="20"/>
      <c r="S40" s="18"/>
      <c r="U40" s="19"/>
      <c r="X40" s="17"/>
    </row>
    <row r="41" spans="1:24" x14ac:dyDescent="0.25">
      <c r="A41" s="13" t="s">
        <v>13</v>
      </c>
      <c r="B41" s="12">
        <v>9500</v>
      </c>
      <c r="C41" s="12">
        <v>35000</v>
      </c>
      <c r="D41" s="39">
        <f t="shared" si="32"/>
        <v>7.125</v>
      </c>
      <c r="E41" s="40">
        <f t="shared" si="1"/>
        <v>5201.25</v>
      </c>
      <c r="F41" s="39">
        <f t="shared" si="33"/>
        <v>1.87425</v>
      </c>
      <c r="G41" s="40">
        <f t="shared" si="34"/>
        <v>340.54560225000006</v>
      </c>
      <c r="H41" s="39">
        <f t="shared" si="35"/>
        <v>8.99925</v>
      </c>
      <c r="I41" s="41">
        <f t="shared" si="35"/>
        <v>5541.7956022500002</v>
      </c>
      <c r="J41" s="42">
        <f t="shared" si="36"/>
        <v>71.837323057499987</v>
      </c>
      <c r="K41" s="42">
        <f t="shared" si="37"/>
        <v>664.46129270977497</v>
      </c>
      <c r="L41" s="42">
        <f t="shared" si="38"/>
        <v>736.2986157672749</v>
      </c>
      <c r="M41" s="43">
        <f t="shared" si="39"/>
        <v>55.994833374999999</v>
      </c>
      <c r="N41" s="44">
        <f t="shared" si="40"/>
        <v>792.29344914227488</v>
      </c>
      <c r="O41" s="92"/>
      <c r="P41" s="20"/>
      <c r="Q41" s="20"/>
      <c r="R41" s="20"/>
      <c r="S41" s="18"/>
      <c r="U41" s="19"/>
      <c r="X41" s="17"/>
    </row>
    <row r="42" spans="1:24" ht="13" thickBot="1" x14ac:dyDescent="0.3">
      <c r="A42" s="11" t="s">
        <v>12</v>
      </c>
      <c r="B42" s="10">
        <v>11000</v>
      </c>
      <c r="C42" s="9">
        <v>39000</v>
      </c>
      <c r="D42" s="80">
        <f t="shared" si="32"/>
        <v>8.25</v>
      </c>
      <c r="E42" s="81">
        <f t="shared" si="1"/>
        <v>6022.5</v>
      </c>
      <c r="F42" s="80">
        <f t="shared" si="33"/>
        <v>2.0884499999999999</v>
      </c>
      <c r="G42" s="81">
        <f t="shared" si="34"/>
        <v>379.46509965000001</v>
      </c>
      <c r="H42" s="80">
        <f t="shared" si="35"/>
        <v>10.33845</v>
      </c>
      <c r="I42" s="82">
        <f t="shared" si="35"/>
        <v>6401.9650996500004</v>
      </c>
      <c r="J42" s="83">
        <f t="shared" si="36"/>
        <v>82.527607585499993</v>
      </c>
      <c r="K42" s="83">
        <f t="shared" si="37"/>
        <v>767.59561544803501</v>
      </c>
      <c r="L42" s="83">
        <f t="shared" si="38"/>
        <v>850.12322303353494</v>
      </c>
      <c r="M42" s="96">
        <f t="shared" si="39"/>
        <v>64.327558975000002</v>
      </c>
      <c r="N42" s="97">
        <f t="shared" si="40"/>
        <v>914.45078200853493</v>
      </c>
      <c r="O42" s="92"/>
      <c r="P42" s="20"/>
      <c r="Q42" s="20"/>
      <c r="R42" s="20"/>
      <c r="S42" s="18"/>
      <c r="U42" s="19"/>
      <c r="X42" s="17"/>
    </row>
    <row r="43" spans="1:24" x14ac:dyDescent="0.25">
      <c r="A43" s="6"/>
      <c r="B43" s="61"/>
      <c r="C43" s="61"/>
      <c r="D43" s="61"/>
      <c r="E43" s="61"/>
      <c r="F43" s="61"/>
      <c r="G43" s="61"/>
      <c r="H43" s="84"/>
      <c r="I43" s="85"/>
      <c r="J43" s="86"/>
      <c r="K43" s="86"/>
      <c r="L43" s="86"/>
      <c r="M43" s="86"/>
      <c r="N43" s="15"/>
    </row>
    <row r="44" spans="1:24" x14ac:dyDescent="0.25">
      <c r="A44" s="15" t="s">
        <v>11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2"/>
      <c r="M44" s="61"/>
      <c r="N44" s="8"/>
      <c r="O44" s="7"/>
      <c r="P44" s="7"/>
      <c r="Q44" s="7"/>
      <c r="R44" s="7"/>
      <c r="S44" s="18"/>
    </row>
    <row r="45" spans="1:24" x14ac:dyDescent="0.25">
      <c r="A45" s="15" t="s">
        <v>10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2"/>
      <c r="M45" s="61"/>
      <c r="N45" s="15"/>
    </row>
    <row r="46" spans="1:24" x14ac:dyDescent="0.25">
      <c r="A46" s="6" t="s">
        <v>9</v>
      </c>
      <c r="B46" s="61"/>
      <c r="C46" s="61"/>
      <c r="D46" s="61"/>
      <c r="E46" s="61" t="s">
        <v>7</v>
      </c>
      <c r="F46" s="61"/>
      <c r="G46" s="61"/>
      <c r="H46" s="61"/>
      <c r="I46" s="61"/>
      <c r="J46" s="61"/>
      <c r="K46" s="61"/>
      <c r="L46" s="62"/>
      <c r="M46" s="61"/>
      <c r="N46" s="15"/>
    </row>
    <row r="47" spans="1:24" x14ac:dyDescent="0.25">
      <c r="A47" s="6" t="s">
        <v>8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2"/>
      <c r="M47" s="61"/>
      <c r="N47" s="15"/>
    </row>
    <row r="48" spans="1:24" x14ac:dyDescent="0.25">
      <c r="A48" s="15" t="s">
        <v>6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2"/>
      <c r="M48" s="61"/>
      <c r="N48" s="15"/>
    </row>
    <row r="49" spans="1:14" x14ac:dyDescent="0.25">
      <c r="A49" s="87" t="s">
        <v>99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2"/>
      <c r="M49" s="61"/>
      <c r="N49" s="15"/>
    </row>
    <row r="50" spans="1:14" x14ac:dyDescent="0.25">
      <c r="A50" s="88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2"/>
      <c r="M50" s="61"/>
      <c r="N50" s="15"/>
    </row>
    <row r="51" spans="1:14" x14ac:dyDescent="0.25">
      <c r="A51" s="15" t="s">
        <v>5</v>
      </c>
      <c r="B51" s="61"/>
      <c r="C51" s="15"/>
      <c r="D51" s="89"/>
      <c r="E51" s="89"/>
      <c r="F51" s="89"/>
      <c r="G51" s="89"/>
      <c r="H51" s="15"/>
      <c r="I51" s="15"/>
      <c r="J51" s="15"/>
      <c r="K51" s="15"/>
      <c r="L51" s="15"/>
      <c r="M51" s="57"/>
      <c r="N51" s="15"/>
    </row>
    <row r="52" spans="1:14" x14ac:dyDescent="0.25">
      <c r="A52" s="15" t="s">
        <v>4</v>
      </c>
      <c r="B52" s="61"/>
      <c r="C52" s="15"/>
      <c r="D52" s="89"/>
      <c r="E52" s="89"/>
      <c r="F52" s="89"/>
      <c r="G52" s="89"/>
      <c r="H52" s="15"/>
      <c r="I52" s="15"/>
      <c r="J52" s="15"/>
      <c r="K52" s="15"/>
      <c r="L52" s="15"/>
      <c r="M52" s="15"/>
      <c r="N52" s="15"/>
    </row>
    <row r="53" spans="1:14" x14ac:dyDescent="0.25">
      <c r="A53" s="15" t="s">
        <v>3</v>
      </c>
      <c r="B53" s="61"/>
      <c r="C53" s="61"/>
      <c r="D53" s="89"/>
      <c r="E53" s="89"/>
      <c r="F53" s="89"/>
      <c r="G53" s="89"/>
      <c r="H53" s="61"/>
      <c r="I53" s="61"/>
      <c r="J53" s="61"/>
      <c r="K53" s="61"/>
      <c r="L53" s="62"/>
      <c r="M53" s="61"/>
      <c r="N53" s="15"/>
    </row>
    <row r="54" spans="1:14" x14ac:dyDescent="0.25">
      <c r="A54" s="15" t="s">
        <v>2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2"/>
      <c r="M54" s="90"/>
      <c r="N54" s="15"/>
    </row>
    <row r="55" spans="1:14" x14ac:dyDescent="0.25">
      <c r="A55" s="15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2"/>
      <c r="M55" s="61"/>
      <c r="N55" s="15"/>
    </row>
    <row r="56" spans="1:14" x14ac:dyDescent="0.25">
      <c r="A56" s="15" t="s">
        <v>1</v>
      </c>
      <c r="B56" s="61"/>
      <c r="C56" s="15"/>
      <c r="D56" s="89"/>
      <c r="E56" s="89"/>
      <c r="F56" s="89"/>
      <c r="G56" s="89"/>
      <c r="H56" s="15"/>
      <c r="I56" s="15"/>
      <c r="J56" s="15"/>
      <c r="K56" s="15"/>
      <c r="L56" s="15"/>
      <c r="M56" s="15"/>
      <c r="N56" s="15"/>
    </row>
    <row r="57" spans="1:14" x14ac:dyDescent="0.25">
      <c r="A57" s="15" t="s">
        <v>0</v>
      </c>
      <c r="B57" s="61"/>
      <c r="C57" s="15"/>
      <c r="D57" s="89"/>
      <c r="E57" s="89"/>
      <c r="F57" s="89"/>
      <c r="G57" s="89"/>
      <c r="H57" s="15"/>
      <c r="I57" s="15"/>
      <c r="J57" s="15"/>
      <c r="K57" s="15"/>
      <c r="L57" s="15"/>
      <c r="M57" s="15"/>
      <c r="N57" s="15"/>
    </row>
    <row r="58" spans="1:14" x14ac:dyDescent="0.25">
      <c r="A58" s="15"/>
      <c r="B58" s="61"/>
      <c r="C58" s="15"/>
      <c r="D58" s="89"/>
      <c r="E58" s="89"/>
      <c r="F58" s="89"/>
      <c r="G58" s="89"/>
      <c r="H58" s="15"/>
      <c r="I58" s="15"/>
      <c r="J58" s="15"/>
      <c r="K58" s="15"/>
      <c r="L58" s="15"/>
      <c r="M58" s="15"/>
      <c r="N58" s="15"/>
    </row>
    <row r="59" spans="1:14" x14ac:dyDescent="0.25">
      <c r="A59" s="15"/>
      <c r="B59" s="61"/>
      <c r="C59" s="15"/>
      <c r="D59" s="89"/>
      <c r="E59" s="89"/>
      <c r="F59" s="89"/>
      <c r="G59" s="89"/>
      <c r="H59" s="15"/>
      <c r="I59" s="15"/>
      <c r="J59" s="15"/>
      <c r="K59" s="15"/>
      <c r="L59" s="15"/>
      <c r="M59" s="15"/>
      <c r="N59" s="15"/>
    </row>
    <row r="60" spans="1:14" x14ac:dyDescent="0.25"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5"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5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5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5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5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5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5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5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5">
      <c r="B69" s="1"/>
      <c r="C69" s="1"/>
      <c r="D69" s="4"/>
      <c r="E69" s="4"/>
      <c r="F69" s="4"/>
      <c r="G69" s="4"/>
      <c r="H69" s="1"/>
      <c r="I69" s="1"/>
      <c r="J69" s="1"/>
      <c r="K69" s="1"/>
      <c r="L69" s="1"/>
      <c r="M69" s="1"/>
    </row>
    <row r="70" spans="2:13" x14ac:dyDescent="0.25">
      <c r="B70" s="1"/>
      <c r="C70" s="1"/>
      <c r="D70" s="4"/>
      <c r="E70" s="4"/>
      <c r="F70" s="4"/>
      <c r="G70" s="4"/>
      <c r="H70" s="1"/>
      <c r="I70" s="1"/>
      <c r="J70" s="1"/>
      <c r="K70" s="1"/>
      <c r="L70" s="1"/>
      <c r="M70" s="1"/>
    </row>
    <row r="71" spans="2:13" x14ac:dyDescent="0.25">
      <c r="B71" s="1"/>
      <c r="C71" s="1"/>
      <c r="D71" s="1"/>
      <c r="E71" s="1"/>
      <c r="F71" s="4"/>
      <c r="G71" s="4"/>
      <c r="H71" s="1"/>
      <c r="I71" s="1"/>
      <c r="J71" s="1"/>
      <c r="K71" s="1"/>
      <c r="L71" s="1"/>
      <c r="M71" s="1"/>
    </row>
    <row r="72" spans="2:13" x14ac:dyDescent="0.25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5">
      <c r="B73" s="1"/>
      <c r="C73" s="1"/>
      <c r="D73" s="1"/>
      <c r="E73" s="1"/>
      <c r="F73" s="1"/>
      <c r="G73" s="4"/>
      <c r="H73" s="1"/>
      <c r="I73" s="1"/>
      <c r="J73" s="1"/>
      <c r="K73" s="1"/>
      <c r="L73" s="1"/>
      <c r="M73" s="1"/>
    </row>
    <row r="74" spans="2:13" x14ac:dyDescent="0.25">
      <c r="B74" s="1"/>
      <c r="C74" s="1"/>
      <c r="D74" s="1"/>
      <c r="E74" s="1"/>
      <c r="F74" s="1"/>
      <c r="G74" s="4"/>
      <c r="H74" s="1"/>
      <c r="I74" s="1"/>
      <c r="J74" s="1"/>
      <c r="K74" s="1"/>
      <c r="L74" s="1"/>
      <c r="M74" s="1"/>
    </row>
    <row r="75" spans="2:13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2:13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</sheetData>
  <mergeCells count="1">
    <mergeCell ref="Q11:T11"/>
  </mergeCells>
  <pageMargins left="0.7" right="0.7" top="0.75" bottom="0.75" header="0.3" footer="0.3"/>
  <pageSetup scale="4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H57"/>
  <sheetViews>
    <sheetView tabSelected="1" zoomScaleNormal="100" zoomScaleSheetLayoutView="100" workbookViewId="0">
      <selection activeCell="L13" sqref="L13"/>
    </sheetView>
  </sheetViews>
  <sheetFormatPr defaultColWidth="9.1796875" defaultRowHeight="12.5" x14ac:dyDescent="0.25"/>
  <cols>
    <col min="1" max="1" width="29" style="5" bestFit="1" customWidth="1"/>
    <col min="2" max="3" width="9.1796875" style="5"/>
    <col min="4" max="4" width="13.453125" style="5" customWidth="1"/>
    <col min="5" max="6" width="10.54296875" style="47" bestFit="1" customWidth="1"/>
    <col min="7" max="7" width="11.453125" style="47" bestFit="1" customWidth="1"/>
    <col min="8" max="8" width="10.54296875" style="47" bestFit="1" customWidth="1"/>
    <col min="9" max="16384" width="9.1796875" style="5"/>
  </cols>
  <sheetData>
    <row r="1" spans="1:8" ht="18" x14ac:dyDescent="0.25">
      <c r="A1" s="109" t="s">
        <v>60</v>
      </c>
      <c r="B1" s="109"/>
      <c r="C1" s="109"/>
      <c r="D1" s="109"/>
      <c r="E1" s="109"/>
      <c r="F1" s="109"/>
      <c r="G1" s="109"/>
      <c r="H1" s="109"/>
    </row>
    <row r="2" spans="1:8" ht="15.5" x14ac:dyDescent="0.25">
      <c r="A2" s="110" t="s">
        <v>104</v>
      </c>
      <c r="B2" s="110"/>
      <c r="C2" s="110"/>
      <c r="D2" s="110"/>
      <c r="E2" s="110"/>
      <c r="F2" s="110"/>
      <c r="G2" s="110"/>
      <c r="H2" s="110"/>
    </row>
    <row r="3" spans="1:8" x14ac:dyDescent="0.25">
      <c r="A3" s="21"/>
      <c r="B3" s="21"/>
      <c r="C3" s="22"/>
      <c r="D3" s="21"/>
      <c r="E3" s="45"/>
      <c r="F3" s="45"/>
      <c r="G3" s="49"/>
    </row>
    <row r="4" spans="1:8" ht="13" x14ac:dyDescent="0.25">
      <c r="A4" s="111" t="s">
        <v>61</v>
      </c>
      <c r="B4" s="111"/>
      <c r="C4" s="111"/>
      <c r="D4" s="111"/>
      <c r="E4" s="111"/>
      <c r="F4" s="111"/>
      <c r="G4" s="111"/>
      <c r="H4" s="111"/>
    </row>
    <row r="5" spans="1:8" ht="13" x14ac:dyDescent="0.25">
      <c r="A5" s="111" t="s">
        <v>62</v>
      </c>
      <c r="B5" s="111"/>
      <c r="C5" s="111"/>
      <c r="D5" s="111"/>
      <c r="E5" s="111"/>
      <c r="F5" s="111"/>
      <c r="G5" s="111"/>
      <c r="H5" s="111"/>
    </row>
    <row r="6" spans="1:8" x14ac:dyDescent="0.25">
      <c r="A6" s="112" t="s">
        <v>101</v>
      </c>
      <c r="B6" s="112"/>
      <c r="C6" s="112"/>
      <c r="D6" s="112"/>
      <c r="E6" s="112"/>
      <c r="F6" s="112"/>
      <c r="G6" s="112"/>
      <c r="H6" s="112"/>
    </row>
    <row r="8" spans="1:8" ht="13" x14ac:dyDescent="0.3">
      <c r="A8" s="23" t="s">
        <v>63</v>
      </c>
      <c r="B8" s="24"/>
      <c r="C8" s="24"/>
      <c r="D8" s="24"/>
      <c r="E8" s="48"/>
      <c r="F8" s="46"/>
    </row>
    <row r="9" spans="1:8" ht="13" thickBot="1" x14ac:dyDescent="0.3"/>
    <row r="10" spans="1:8" ht="78" x14ac:dyDescent="0.25">
      <c r="A10" s="26" t="s">
        <v>59</v>
      </c>
      <c r="B10" s="27" t="s">
        <v>58</v>
      </c>
      <c r="C10" s="27" t="s">
        <v>57</v>
      </c>
      <c r="D10" s="27" t="s">
        <v>50</v>
      </c>
      <c r="E10" s="50" t="s">
        <v>83</v>
      </c>
      <c r="F10" s="50" t="s">
        <v>48</v>
      </c>
      <c r="G10" s="50" t="s">
        <v>47</v>
      </c>
      <c r="H10" s="51" t="s">
        <v>46</v>
      </c>
    </row>
    <row r="11" spans="1:8" x14ac:dyDescent="0.25">
      <c r="A11" s="28" t="s">
        <v>45</v>
      </c>
      <c r="B11" s="29"/>
      <c r="C11" s="29"/>
      <c r="D11" s="93">
        <f>'2025-FULL'!J5</f>
        <v>7.9825899999999992</v>
      </c>
      <c r="E11" s="95">
        <f>'2025-FULL'!K5</f>
        <v>0.11989999999999999</v>
      </c>
      <c r="F11" s="99" t="str">
        <f>'2025-FULL'!L5</f>
        <v xml:space="preserve"> </v>
      </c>
      <c r="G11" s="95">
        <f>'2025-FULL'!M5</f>
        <v>6.2221666666666664</v>
      </c>
      <c r="H11" s="100"/>
    </row>
    <row r="12" spans="1:8" x14ac:dyDescent="0.25">
      <c r="A12" s="30" t="s">
        <v>44</v>
      </c>
      <c r="B12" s="33">
        <v>150</v>
      </c>
      <c r="C12" s="33">
        <v>900</v>
      </c>
      <c r="D12" s="31">
        <f>'2025-FULL'!J6</f>
        <v>1.2827623000499999</v>
      </c>
      <c r="E12" s="94">
        <f>'2025-FULL'!K6</f>
        <v>10.896738241108499</v>
      </c>
      <c r="F12" s="94">
        <f>'2025-FULL'!L6</f>
        <v>12.1795005411585</v>
      </c>
      <c r="G12" s="94">
        <f>'2025-FULL'!M6</f>
        <v>0.99987107249999996</v>
      </c>
      <c r="H12" s="102">
        <f>'2025-FULL'!N6</f>
        <v>13.1793716136585</v>
      </c>
    </row>
    <row r="13" spans="1:8" x14ac:dyDescent="0.25">
      <c r="A13" s="32" t="s">
        <v>43</v>
      </c>
      <c r="B13" s="33">
        <v>200</v>
      </c>
      <c r="C13" s="33">
        <v>1200</v>
      </c>
      <c r="D13" s="31">
        <f>'2025-FULL'!J7</f>
        <v>1.7103497334000002</v>
      </c>
      <c r="E13" s="94">
        <f>'2025-FULL'!K7</f>
        <v>14.528984321478001</v>
      </c>
      <c r="F13" s="94">
        <f>'2025-FULL'!L7</f>
        <v>16.239334054878</v>
      </c>
      <c r="G13" s="94">
        <f>'2025-FULL'!M7</f>
        <v>1.3331614300000001</v>
      </c>
      <c r="H13" s="102">
        <f>'2025-FULL'!N7</f>
        <v>17.572495484878001</v>
      </c>
    </row>
    <row r="14" spans="1:8" x14ac:dyDescent="0.25">
      <c r="A14" s="32" t="s">
        <v>42</v>
      </c>
      <c r="B14" s="33">
        <v>250</v>
      </c>
      <c r="C14" s="33">
        <v>1600</v>
      </c>
      <c r="D14" s="31">
        <f>'2025-FULL'!J8</f>
        <v>2.1806839361999995</v>
      </c>
      <c r="E14" s="94">
        <f>'2025-FULL'!K8</f>
        <v>18.277891595303998</v>
      </c>
      <c r="F14" s="94">
        <f>'2025-FULL'!L8</f>
        <v>20.458575531503996</v>
      </c>
      <c r="G14" s="94">
        <f>'2025-FULL'!M8</f>
        <v>1.6997714899999998</v>
      </c>
      <c r="H14" s="102">
        <f>'2025-FULL'!N8</f>
        <v>22.158347021503996</v>
      </c>
    </row>
    <row r="15" spans="1:8" x14ac:dyDescent="0.25">
      <c r="A15" s="32" t="s">
        <v>41</v>
      </c>
      <c r="B15" s="33">
        <v>350</v>
      </c>
      <c r="C15" s="33">
        <v>1900</v>
      </c>
      <c r="D15" s="31">
        <f>'2025-FULL'!J9</f>
        <v>2.907618494549999</v>
      </c>
      <c r="E15" s="94">
        <f>'2025-FULL'!K9</f>
        <v>25.192400175673498</v>
      </c>
      <c r="F15" s="94">
        <f>'2025-FULL'!L9</f>
        <v>28.100018670223498</v>
      </c>
      <c r="G15" s="94">
        <f>'2025-FULL'!M9</f>
        <v>2.2663930974999995</v>
      </c>
      <c r="H15" s="102">
        <f>'2025-FULL'!N9</f>
        <v>30.366411767723498</v>
      </c>
    </row>
    <row r="16" spans="1:8" x14ac:dyDescent="0.25">
      <c r="A16" s="32" t="s">
        <v>40</v>
      </c>
      <c r="B16" s="33">
        <v>400</v>
      </c>
      <c r="C16" s="33">
        <v>2600</v>
      </c>
      <c r="D16" s="31">
        <f>'2025-FULL'!J10</f>
        <v>3.5061930057000001</v>
      </c>
      <c r="E16" s="94">
        <f>'2025-FULL'!K10</f>
        <v>29.291291029869001</v>
      </c>
      <c r="F16" s="94">
        <f>'2025-FULL'!L10</f>
        <v>32.797484035568999</v>
      </c>
      <c r="G16" s="94">
        <f>'2025-FULL'!M10</f>
        <v>2.7329622650000003</v>
      </c>
      <c r="H16" s="102">
        <f>'2025-FULL'!N10</f>
        <v>35.530446300568997</v>
      </c>
    </row>
    <row r="17" spans="1:8" x14ac:dyDescent="0.25">
      <c r="A17" s="32" t="s">
        <v>95</v>
      </c>
      <c r="B17" s="33">
        <v>447</v>
      </c>
      <c r="C17" s="33">
        <v>2936</v>
      </c>
      <c r="D17" s="31">
        <f>'2025-FULL'!J11</f>
        <v>3.9312084485519998</v>
      </c>
      <c r="E17" s="94">
        <f>'2025-FULL'!K11</f>
        <v>32.768599389882837</v>
      </c>
      <c r="F17" s="94">
        <f>'2025-FULL'!L11</f>
        <v>36.699807838434836</v>
      </c>
      <c r="G17" s="94">
        <f>'2025-FULL'!M11</f>
        <v>3.0642478404000002</v>
      </c>
      <c r="H17" s="102">
        <f>'2025-FULL'!N11</f>
        <v>39.764055678834836</v>
      </c>
    </row>
    <row r="18" spans="1:8" x14ac:dyDescent="0.25">
      <c r="A18" s="32" t="s">
        <v>39</v>
      </c>
      <c r="B18" s="33">
        <v>525</v>
      </c>
      <c r="C18" s="33">
        <v>3500</v>
      </c>
      <c r="D18" s="31">
        <f>'2025-FULL'!J12</f>
        <v>4.6392817432499998</v>
      </c>
      <c r="E18" s="94">
        <f>'2025-FULL'!K12</f>
        <v>38.546898020977501</v>
      </c>
      <c r="F18" s="94">
        <f>'2025-FULL'!L12</f>
        <v>43.186179764227504</v>
      </c>
      <c r="G18" s="94">
        <f>'2025-FULL'!M12</f>
        <v>3.6161677124999998</v>
      </c>
      <c r="H18" s="102">
        <f>'2025-FULL'!N12</f>
        <v>46.802347476727505</v>
      </c>
    </row>
    <row r="19" spans="1:8" x14ac:dyDescent="0.25">
      <c r="A19" s="32" t="s">
        <v>38</v>
      </c>
      <c r="B19" s="33">
        <v>650</v>
      </c>
      <c r="C19" s="33">
        <v>4400</v>
      </c>
      <c r="D19" s="31">
        <f>'2025-FULL'!J13</f>
        <v>5.7723704808000003</v>
      </c>
      <c r="E19" s="94">
        <f>'2025-FULL'!K13</f>
        <v>47.802505012085994</v>
      </c>
      <c r="F19" s="94">
        <f>'2025-FULL'!L13</f>
        <v>53.574875492885994</v>
      </c>
      <c r="G19" s="94">
        <f>'2025-FULL'!M13</f>
        <v>4.4993731600000002</v>
      </c>
      <c r="H19" s="102">
        <f>'2025-FULL'!N13</f>
        <v>58.074248652885991</v>
      </c>
    </row>
    <row r="20" spans="1:8" x14ac:dyDescent="0.25">
      <c r="A20" s="32" t="s">
        <v>37</v>
      </c>
      <c r="B20" s="33">
        <v>665</v>
      </c>
      <c r="C20" s="33">
        <v>4496</v>
      </c>
      <c r="D20" s="31">
        <f>'2025-FULL'!J14</f>
        <v>5.9032115169719992</v>
      </c>
      <c r="E20" s="94">
        <f>'2025-FULL'!K14</f>
        <v>48.899178507804244</v>
      </c>
      <c r="F20" s="94">
        <f>'2025-FULL'!L14</f>
        <v>54.802390024776244</v>
      </c>
      <c r="G20" s="94">
        <f>'2025-FULL'!M14</f>
        <v>4.6013594494000003</v>
      </c>
      <c r="H20" s="102">
        <f>'2025-FULL'!N14</f>
        <v>59.403749474176244</v>
      </c>
    </row>
    <row r="21" spans="1:8" x14ac:dyDescent="0.25">
      <c r="A21" s="32" t="s">
        <v>36</v>
      </c>
      <c r="B21" s="33">
        <v>696</v>
      </c>
      <c r="C21" s="33">
        <v>4700</v>
      </c>
      <c r="D21" s="31">
        <f>'2025-FULL'!J15</f>
        <v>6.1760101441500002</v>
      </c>
      <c r="E21" s="94">
        <f>'2025-FULL'!K15</f>
        <v>51.172170092455502</v>
      </c>
      <c r="F21" s="94">
        <f>'2025-FULL'!L15</f>
        <v>57.348180236605501</v>
      </c>
      <c r="G21" s="94">
        <f>'2025-FULL'!M15</f>
        <v>4.8139970175000002</v>
      </c>
      <c r="H21" s="102">
        <f>'2025-FULL'!N15</f>
        <v>62.162177254105501</v>
      </c>
    </row>
    <row r="22" spans="1:8" x14ac:dyDescent="0.25">
      <c r="A22" s="32" t="s">
        <v>35</v>
      </c>
      <c r="B22" s="33">
        <v>748</v>
      </c>
      <c r="C22" s="33">
        <v>5050</v>
      </c>
      <c r="D22" s="31">
        <f>'2025-FULL'!J16</f>
        <v>6.6369448472249992</v>
      </c>
      <c r="E22" s="94">
        <f>'2025-FULL'!K16</f>
        <v>54.994037269553246</v>
      </c>
      <c r="F22" s="94">
        <f>'2025-FULL'!L16</f>
        <v>61.630982116778242</v>
      </c>
      <c r="G22" s="94">
        <f>'2025-FULL'!M16</f>
        <v>5.1732804762499995</v>
      </c>
      <c r="H22" s="102">
        <f>'2025-FULL'!N16</f>
        <v>66.804262593028241</v>
      </c>
    </row>
    <row r="23" spans="1:8" x14ac:dyDescent="0.25">
      <c r="A23" s="32" t="s">
        <v>34</v>
      </c>
      <c r="B23" s="33">
        <v>800</v>
      </c>
      <c r="C23" s="33">
        <v>5400</v>
      </c>
      <c r="D23" s="31">
        <f>'2025-FULL'!J17</f>
        <v>7.0978795503000001</v>
      </c>
      <c r="E23" s="94">
        <f>'2025-FULL'!K17</f>
        <v>58.815904446651004</v>
      </c>
      <c r="F23" s="94">
        <f>'2025-FULL'!L17</f>
        <v>65.913783996950997</v>
      </c>
      <c r="G23" s="94">
        <f>'2025-FULL'!M17</f>
        <v>5.5325639350000007</v>
      </c>
      <c r="H23" s="102">
        <f>'2025-FULL'!N17</f>
        <v>71.446347931950996</v>
      </c>
    </row>
    <row r="24" spans="1:8" x14ac:dyDescent="0.25">
      <c r="A24" s="32" t="s">
        <v>33</v>
      </c>
      <c r="B24" s="33">
        <v>1000</v>
      </c>
      <c r="C24" s="33">
        <v>6600</v>
      </c>
      <c r="D24" s="31">
        <f>'2025-FULL'!J18</f>
        <v>8.8082292836999976</v>
      </c>
      <c r="E24" s="94">
        <f>'2025-FULL'!K18</f>
        <v>73.344888768128996</v>
      </c>
      <c r="F24" s="94">
        <f>'2025-FULL'!L18</f>
        <v>82.153118051828997</v>
      </c>
      <c r="G24" s="94">
        <f>'2025-FULL'!M18</f>
        <v>6.8657253649999994</v>
      </c>
      <c r="H24" s="102">
        <f>'2025-FULL'!N18</f>
        <v>89.018843416829</v>
      </c>
    </row>
    <row r="25" spans="1:8" hidden="1" x14ac:dyDescent="0.25">
      <c r="A25" s="32" t="str">
        <f>'2025-FULL'!A19</f>
        <v>500 KVA 1PH 1.2KV BIL</v>
      </c>
      <c r="B25" s="33">
        <f>'2025-FULL'!B19</f>
        <v>0</v>
      </c>
      <c r="C25" s="33">
        <f>'2025-FULL'!C19</f>
        <v>0</v>
      </c>
      <c r="D25" s="31">
        <f>'2025-FULL'!J19</f>
        <v>0</v>
      </c>
      <c r="E25" s="94">
        <f>'2025-FULL'!K19</f>
        <v>0</v>
      </c>
      <c r="F25" s="94">
        <f>'2025-FULL'!L19</f>
        <v>0</v>
      </c>
      <c r="G25" s="94">
        <f>'2025-FULL'!M19</f>
        <v>0</v>
      </c>
      <c r="H25" s="102">
        <f>'2025-FULL'!N19</f>
        <v>0</v>
      </c>
    </row>
    <row r="26" spans="1:8" hidden="1" x14ac:dyDescent="0.25">
      <c r="A26" s="32" t="str">
        <f>'2025-FULL'!A20</f>
        <v>750 KVA 1PH 1.2KV BIL</v>
      </c>
      <c r="B26" s="33">
        <f>'2025-FULL'!B20</f>
        <v>0</v>
      </c>
      <c r="C26" s="33">
        <f>'2025-FULL'!C20</f>
        <v>0</v>
      </c>
      <c r="D26" s="31">
        <f>'2025-FULL'!J20</f>
        <v>0</v>
      </c>
      <c r="E26" s="94">
        <f>'2025-FULL'!K20</f>
        <v>0</v>
      </c>
      <c r="F26" s="94">
        <f>'2025-FULL'!L20</f>
        <v>0</v>
      </c>
      <c r="G26" s="94">
        <f>'2025-FULL'!M20</f>
        <v>0</v>
      </c>
      <c r="H26" s="102">
        <f>'2025-FULL'!N20</f>
        <v>0</v>
      </c>
    </row>
    <row r="27" spans="1:8" x14ac:dyDescent="0.25">
      <c r="A27" s="32"/>
      <c r="B27" s="33"/>
      <c r="C27" s="33"/>
      <c r="D27" s="31"/>
      <c r="E27" s="94"/>
      <c r="F27" s="94"/>
      <c r="G27" s="94"/>
      <c r="H27" s="102"/>
    </row>
    <row r="28" spans="1:8" x14ac:dyDescent="0.25">
      <c r="A28" s="32" t="s">
        <v>32</v>
      </c>
      <c r="B28" s="33">
        <v>83</v>
      </c>
      <c r="C28" s="33">
        <v>400</v>
      </c>
      <c r="D28" s="31">
        <f>'2025-FULL'!J22</f>
        <v>0.66790330529999986</v>
      </c>
      <c r="E28" s="94">
        <f>'2025-FULL'!K22</f>
        <v>5.915200523825999</v>
      </c>
      <c r="F28" s="94">
        <f>'2025-FULL'!L22</f>
        <v>6.5831038291259993</v>
      </c>
      <c r="G28" s="94">
        <f>'2025-FULL'!M22</f>
        <v>0.5206086849999999</v>
      </c>
      <c r="H28" s="102">
        <f>'2025-FULL'!N22</f>
        <v>7.1037125141259994</v>
      </c>
    </row>
    <row r="29" spans="1:8" x14ac:dyDescent="0.25">
      <c r="A29" s="32" t="s">
        <v>31</v>
      </c>
      <c r="B29" s="33">
        <v>125</v>
      </c>
      <c r="C29" s="33">
        <v>650</v>
      </c>
      <c r="D29" s="31">
        <f>'2025-FULL'!J23</f>
        <v>1.0262218139249999</v>
      </c>
      <c r="E29" s="94">
        <f>'2025-FULL'!K23</f>
        <v>8.9639540074672492</v>
      </c>
      <c r="F29" s="94">
        <f>'2025-FULL'!L23</f>
        <v>9.9901758213922491</v>
      </c>
      <c r="G29" s="94">
        <f>'2025-FULL'!M23</f>
        <v>0.79990619124999995</v>
      </c>
      <c r="H29" s="102">
        <f>'2025-FULL'!N23</f>
        <v>10.79008201264225</v>
      </c>
    </row>
    <row r="30" spans="1:8" x14ac:dyDescent="0.25">
      <c r="A30" s="32" t="s">
        <v>71</v>
      </c>
      <c r="B30" s="33">
        <v>250</v>
      </c>
      <c r="C30" s="33">
        <v>1300</v>
      </c>
      <c r="D30" s="31">
        <f>'2025-FULL'!J24</f>
        <v>2.0524436278499998</v>
      </c>
      <c r="E30" s="94">
        <f>'2025-FULL'!K24</f>
        <v>17.927908014934498</v>
      </c>
      <c r="F30" s="94">
        <f>'2025-FULL'!L24</f>
        <v>19.980351642784498</v>
      </c>
      <c r="G30" s="94">
        <f>'2025-FULL'!M24</f>
        <v>1.5998123824999999</v>
      </c>
      <c r="H30" s="102">
        <f>'2025-FULL'!N24</f>
        <v>21.5801640252845</v>
      </c>
    </row>
    <row r="31" spans="1:8" x14ac:dyDescent="0.25">
      <c r="A31" s="32" t="s">
        <v>64</v>
      </c>
      <c r="B31" s="33">
        <v>300</v>
      </c>
      <c r="C31" s="33">
        <v>1800</v>
      </c>
      <c r="D31" s="31">
        <f>'2025-FULL'!J25</f>
        <v>2.5655246000999998</v>
      </c>
      <c r="E31" s="94">
        <f>'2025-FULL'!K25</f>
        <v>21.793476482216999</v>
      </c>
      <c r="F31" s="94">
        <f>'2025-FULL'!L25</f>
        <v>24.359001082317</v>
      </c>
      <c r="G31" s="94">
        <f>'2025-FULL'!M25</f>
        <v>1.9997421449999999</v>
      </c>
      <c r="H31" s="102">
        <f>'2025-FULL'!N25</f>
        <v>26.358743227316999</v>
      </c>
    </row>
    <row r="32" spans="1:8" x14ac:dyDescent="0.25">
      <c r="A32" s="32" t="s">
        <v>65</v>
      </c>
      <c r="B32" s="33">
        <v>400</v>
      </c>
      <c r="C32" s="33">
        <v>2400</v>
      </c>
      <c r="D32" s="31">
        <f>'2025-FULL'!J26</f>
        <v>3.4206994668000004</v>
      </c>
      <c r="E32" s="94">
        <f>'2025-FULL'!K26</f>
        <v>29.057968642956002</v>
      </c>
      <c r="F32" s="94">
        <f>'2025-FULL'!L26</f>
        <v>32.478668109756001</v>
      </c>
      <c r="G32" s="94">
        <f>'2025-FULL'!M26</f>
        <v>2.6663228600000002</v>
      </c>
      <c r="H32" s="102">
        <f>'2025-FULL'!N26</f>
        <v>35.144990969756002</v>
      </c>
    </row>
    <row r="33" spans="1:8" x14ac:dyDescent="0.25">
      <c r="A33" s="32" t="s">
        <v>66</v>
      </c>
      <c r="B33" s="33">
        <v>600</v>
      </c>
      <c r="C33" s="33">
        <v>3400</v>
      </c>
      <c r="D33" s="31">
        <f>'2025-FULL'!J27</f>
        <v>5.045555661299999</v>
      </c>
      <c r="E33" s="94">
        <f>'2025-FULL'!K27</f>
        <v>43.353630577520988</v>
      </c>
      <c r="F33" s="94">
        <f>'2025-FULL'!L27</f>
        <v>48.399186238820988</v>
      </c>
      <c r="G33" s="94">
        <f>'2025-FULL'!M27</f>
        <v>3.9328448849999993</v>
      </c>
      <c r="H33" s="102">
        <f>'2025-FULL'!N27</f>
        <v>52.33203112382099</v>
      </c>
    </row>
    <row r="34" spans="1:8" x14ac:dyDescent="0.25">
      <c r="A34" s="32" t="s">
        <v>67</v>
      </c>
      <c r="B34" s="33">
        <v>700</v>
      </c>
      <c r="C34" s="33">
        <v>4500</v>
      </c>
      <c r="D34" s="31">
        <f>'2025-FULL'!J28</f>
        <v>6.114464375249999</v>
      </c>
      <c r="E34" s="94">
        <f>'2025-FULL'!K28</f>
        <v>51.201428705542497</v>
      </c>
      <c r="F34" s="94">
        <f>'2025-FULL'!L28</f>
        <v>57.315893080792499</v>
      </c>
      <c r="G34" s="94">
        <f>'2025-FULL'!M28</f>
        <v>4.7660241124999994</v>
      </c>
      <c r="H34" s="102">
        <f>'2025-FULL'!N28</f>
        <v>62.081917193292497</v>
      </c>
    </row>
    <row r="35" spans="1:8" x14ac:dyDescent="0.25">
      <c r="A35" s="32" t="s">
        <v>25</v>
      </c>
      <c r="B35" s="33">
        <v>766</v>
      </c>
      <c r="C35" s="33">
        <v>4767</v>
      </c>
      <c r="D35" s="31">
        <f>'2025-FULL'!J29</f>
        <v>6.6237364546815005</v>
      </c>
      <c r="E35" s="94">
        <f>'2025-FULL'!K29</f>
        <v>55.845500592071353</v>
      </c>
      <c r="F35" s="94">
        <f>'2025-FULL'!L29</f>
        <v>62.469237046752852</v>
      </c>
      <c r="G35" s="94">
        <f>'2025-FULL'!M29</f>
        <v>5.1629849681750004</v>
      </c>
      <c r="H35" s="102">
        <f>'2025-FULL'!N29</f>
        <v>67.632222014927848</v>
      </c>
    </row>
    <row r="36" spans="1:8" x14ac:dyDescent="0.25">
      <c r="A36" s="32" t="s">
        <v>24</v>
      </c>
      <c r="B36" s="33">
        <v>833</v>
      </c>
      <c r="C36" s="33">
        <v>5033</v>
      </c>
      <c r="D36" s="31">
        <f>'2025-FULL'!J30</f>
        <v>7.1385680089184982</v>
      </c>
      <c r="E36" s="94">
        <f>'2025-FULL'!K30</f>
        <v>60.554051116665633</v>
      </c>
      <c r="F36" s="94">
        <f>'2025-FULL'!L30</f>
        <v>67.69261912558413</v>
      </c>
      <c r="G36" s="94">
        <f>'2025-FULL'!M30</f>
        <v>5.5642792518249991</v>
      </c>
      <c r="H36" s="102">
        <f>'2025-FULL'!N30</f>
        <v>73.256898377409129</v>
      </c>
    </row>
    <row r="37" spans="1:8" x14ac:dyDescent="0.25">
      <c r="A37" s="32" t="s">
        <v>72</v>
      </c>
      <c r="B37" s="33">
        <v>900</v>
      </c>
      <c r="C37" s="33">
        <v>5300</v>
      </c>
      <c r="D37" s="31">
        <f>'2025-FULL'!J31</f>
        <v>7.6538270308499996</v>
      </c>
      <c r="E37" s="94">
        <f>'2025-FULL'!K31</f>
        <v>65.263768253194499</v>
      </c>
      <c r="F37" s="94">
        <f>'2025-FULL'!L31</f>
        <v>72.917595284044495</v>
      </c>
      <c r="G37" s="94">
        <f>'2025-FULL'!M31</f>
        <v>5.9659067325000006</v>
      </c>
      <c r="H37" s="102">
        <f>'2025-FULL'!N31</f>
        <v>78.883502016544497</v>
      </c>
    </row>
    <row r="38" spans="1:8" x14ac:dyDescent="0.25">
      <c r="A38" s="32" t="s">
        <v>73</v>
      </c>
      <c r="B38" s="33">
        <v>1100</v>
      </c>
      <c r="C38" s="33">
        <v>6300</v>
      </c>
      <c r="D38" s="31">
        <f>'2025-FULL'!J32</f>
        <v>9.2786832253499991</v>
      </c>
      <c r="E38" s="94">
        <f>'2025-FULL'!K32</f>
        <v>79.559430187759503</v>
      </c>
      <c r="F38" s="94">
        <f>'2025-FULL'!L32</f>
        <v>88.838113413109497</v>
      </c>
      <c r="G38" s="94">
        <f>'2025-FULL'!M32</f>
        <v>7.2324287575000001</v>
      </c>
      <c r="H38" s="102">
        <f>'2025-FULL'!N32</f>
        <v>96.0705421706095</v>
      </c>
    </row>
    <row r="39" spans="1:8" x14ac:dyDescent="0.25">
      <c r="A39" s="32" t="s">
        <v>21</v>
      </c>
      <c r="B39" s="33">
        <v>2075</v>
      </c>
      <c r="C39" s="33">
        <v>7275</v>
      </c>
      <c r="D39" s="31">
        <f>'2025-FULL'!J33</f>
        <v>15.5327331649875</v>
      </c>
      <c r="E39" s="94">
        <f>'2025-FULL'!K33</f>
        <v>144.70099557396037</v>
      </c>
      <c r="F39" s="94">
        <f>'2025-FULL'!L33</f>
        <v>160.23372873894786</v>
      </c>
      <c r="G39" s="94">
        <f>'2025-FULL'!M33</f>
        <v>12.107255231875</v>
      </c>
      <c r="H39" s="102">
        <f>'2025-FULL'!N33</f>
        <v>172.34098397082286</v>
      </c>
    </row>
    <row r="40" spans="1:8" x14ac:dyDescent="0.25">
      <c r="A40" s="34" t="s">
        <v>74</v>
      </c>
      <c r="B40" s="35">
        <v>2400</v>
      </c>
      <c r="C40" s="35">
        <v>7600</v>
      </c>
      <c r="D40" s="31">
        <f>'2025-FULL'!J34</f>
        <v>17.617416478199996</v>
      </c>
      <c r="E40" s="94">
        <f>'2025-FULL'!K34</f>
        <v>166.41485070269397</v>
      </c>
      <c r="F40" s="94">
        <f>'2025-FULL'!L34</f>
        <v>184.03226718089397</v>
      </c>
      <c r="G40" s="94">
        <f>'2025-FULL'!M34</f>
        <v>13.732197389999998</v>
      </c>
      <c r="H40" s="102">
        <f>'2025-FULL'!N34</f>
        <v>197.76446457089398</v>
      </c>
    </row>
    <row r="41" spans="1:8" x14ac:dyDescent="0.25">
      <c r="A41" s="34" t="s">
        <v>75</v>
      </c>
      <c r="B41" s="35">
        <v>3000</v>
      </c>
      <c r="C41" s="35">
        <v>12000</v>
      </c>
      <c r="D41" s="31">
        <f>'2025-FULL'!J35</f>
        <v>23.090439833999998</v>
      </c>
      <c r="E41" s="94">
        <f>'2025-FULL'!K35</f>
        <v>210.93509321478001</v>
      </c>
      <c r="F41" s="94">
        <f>'2025-FULL'!L35</f>
        <v>234.02553304878001</v>
      </c>
      <c r="G41" s="94">
        <f>'2025-FULL'!M35</f>
        <v>17.998239299999998</v>
      </c>
      <c r="H41" s="102">
        <f>'2025-FULL'!N35</f>
        <v>252.02377234878</v>
      </c>
    </row>
    <row r="42" spans="1:8" x14ac:dyDescent="0.25">
      <c r="A42" s="34" t="s">
        <v>76</v>
      </c>
      <c r="B42" s="35">
        <v>3400</v>
      </c>
      <c r="C42" s="35">
        <v>13000</v>
      </c>
      <c r="D42" s="31">
        <f>'2025-FULL'!J36</f>
        <v>25.912684528499998</v>
      </c>
      <c r="E42" s="94">
        <f>'2025-FULL'!K36</f>
        <v>238.35980514934496</v>
      </c>
      <c r="F42" s="94">
        <f>'2025-FULL'!L36</f>
        <v>264.27248967784499</v>
      </c>
      <c r="G42" s="94">
        <f>'2025-FULL'!M36</f>
        <v>20.198086324999998</v>
      </c>
      <c r="H42" s="102">
        <f>'2025-FULL'!N36</f>
        <v>284.47057600284501</v>
      </c>
    </row>
    <row r="43" spans="1:8" x14ac:dyDescent="0.25">
      <c r="A43" s="34" t="s">
        <v>77</v>
      </c>
      <c r="B43" s="35">
        <v>4500</v>
      </c>
      <c r="C43" s="35">
        <v>18000</v>
      </c>
      <c r="D43" s="31">
        <f>'2025-FULL'!J37</f>
        <v>34.635659750999992</v>
      </c>
      <c r="E43" s="94">
        <f>'2025-FULL'!K37</f>
        <v>316.40263982216999</v>
      </c>
      <c r="F43" s="94">
        <f>'2025-FULL'!L37</f>
        <v>351.03829957316998</v>
      </c>
      <c r="G43" s="94">
        <f>'2025-FULL'!M37</f>
        <v>26.997358949999999</v>
      </c>
      <c r="H43" s="102">
        <f>'2025-FULL'!N37</f>
        <v>378.03565852316996</v>
      </c>
    </row>
    <row r="44" spans="1:8" x14ac:dyDescent="0.25">
      <c r="A44" s="34" t="s">
        <v>78</v>
      </c>
      <c r="B44" s="35">
        <v>5400</v>
      </c>
      <c r="C44" s="35">
        <v>21000</v>
      </c>
      <c r="D44" s="31">
        <f>'2025-FULL'!J38</f>
        <v>41.306311084500003</v>
      </c>
      <c r="E44" s="94">
        <f>'2025-FULL'!K38</f>
        <v>378.98320062586504</v>
      </c>
      <c r="F44" s="94">
        <f>'2025-FULL'!L38</f>
        <v>420.28951171036505</v>
      </c>
      <c r="G44" s="94">
        <f>'2025-FULL'!M38</f>
        <v>32.196912525000002</v>
      </c>
      <c r="H44" s="102">
        <f>'2025-FULL'!N38</f>
        <v>452.48642423536506</v>
      </c>
    </row>
    <row r="45" spans="1:8" x14ac:dyDescent="0.25">
      <c r="A45" s="34" t="s">
        <v>79</v>
      </c>
      <c r="B45" s="35">
        <v>6500</v>
      </c>
      <c r="C45" s="35">
        <v>25000</v>
      </c>
      <c r="D45" s="31">
        <f>'2025-FULL'!J39</f>
        <v>49.601818612499997</v>
      </c>
      <c r="E45" s="94">
        <f>'2025-FULL'!K39</f>
        <v>455.85942336412501</v>
      </c>
      <c r="F45" s="94">
        <f>'2025-FULL'!L39</f>
        <v>505.46124197662499</v>
      </c>
      <c r="G45" s="94">
        <f>'2025-FULL'!M39</f>
        <v>38.662988124999998</v>
      </c>
      <c r="H45" s="102">
        <f>'2025-FULL'!N39</f>
        <v>544.12423010162502</v>
      </c>
    </row>
    <row r="46" spans="1:8" x14ac:dyDescent="0.25">
      <c r="A46" s="34" t="s">
        <v>80</v>
      </c>
      <c r="B46" s="35">
        <v>7700</v>
      </c>
      <c r="C46" s="35">
        <v>29000</v>
      </c>
      <c r="D46" s="31">
        <f>'2025-FULL'!J40</f>
        <v>58.4960203905</v>
      </c>
      <c r="E46" s="94">
        <f>'2025-FULL'!K40</f>
        <v>539.30017110238498</v>
      </c>
      <c r="F46" s="94">
        <f>'2025-FULL'!L40</f>
        <v>597.79619149288499</v>
      </c>
      <c r="G46" s="94">
        <f>'2025-FULL'!M40</f>
        <v>45.595726225</v>
      </c>
      <c r="H46" s="102">
        <f>'2025-FULL'!N40</f>
        <v>643.39191771788501</v>
      </c>
    </row>
    <row r="47" spans="1:8" x14ac:dyDescent="0.25">
      <c r="A47" s="34" t="s">
        <v>81</v>
      </c>
      <c r="B47" s="35">
        <v>9500</v>
      </c>
      <c r="C47" s="35">
        <v>35000</v>
      </c>
      <c r="D47" s="31">
        <f>'2025-FULL'!J41</f>
        <v>71.837323057499987</v>
      </c>
      <c r="E47" s="94">
        <f>'2025-FULL'!K41</f>
        <v>664.46129270977497</v>
      </c>
      <c r="F47" s="94">
        <f>'2025-FULL'!L41</f>
        <v>736.2986157672749</v>
      </c>
      <c r="G47" s="94">
        <f>'2025-FULL'!M41</f>
        <v>55.994833374999999</v>
      </c>
      <c r="H47" s="102">
        <f>'2025-FULL'!N41</f>
        <v>792.29344914227488</v>
      </c>
    </row>
    <row r="48" spans="1:8" ht="13" thickBot="1" x14ac:dyDescent="0.3">
      <c r="A48" s="52" t="s">
        <v>82</v>
      </c>
      <c r="B48" s="36">
        <v>11000</v>
      </c>
      <c r="C48" s="36">
        <v>39000</v>
      </c>
      <c r="D48" s="37">
        <f>'2025-FULL'!J42</f>
        <v>82.527607585499993</v>
      </c>
      <c r="E48" s="98">
        <f>'2025-FULL'!K42</f>
        <v>767.59561544803501</v>
      </c>
      <c r="F48" s="98">
        <f>'2025-FULL'!L42</f>
        <v>850.12322303353494</v>
      </c>
      <c r="G48" s="98">
        <f>'2025-FULL'!M42</f>
        <v>64.327558975000002</v>
      </c>
      <c r="H48" s="103">
        <f>'2025-FULL'!N42</f>
        <v>914.45078200853493</v>
      </c>
    </row>
    <row r="50" spans="1:8" x14ac:dyDescent="0.25">
      <c r="A50" s="25" t="s">
        <v>68</v>
      </c>
      <c r="B50" s="24"/>
      <c r="C50" s="24"/>
      <c r="D50" s="24"/>
      <c r="E50" s="46"/>
      <c r="F50" s="48"/>
      <c r="G50" s="46"/>
    </row>
    <row r="51" spans="1:8" x14ac:dyDescent="0.25">
      <c r="A51" s="25" t="s">
        <v>69</v>
      </c>
      <c r="B51" s="24"/>
      <c r="C51" s="24"/>
      <c r="D51" s="24"/>
      <c r="E51" s="46"/>
      <c r="F51" s="48"/>
      <c r="G51" s="46"/>
    </row>
    <row r="52" spans="1:8" x14ac:dyDescent="0.25">
      <c r="A52" s="25" t="s">
        <v>10</v>
      </c>
      <c r="B52" s="24"/>
      <c r="C52" s="24"/>
      <c r="D52" s="24"/>
      <c r="E52" s="46"/>
      <c r="F52" s="48"/>
      <c r="G52" s="46"/>
    </row>
    <row r="53" spans="1:8" x14ac:dyDescent="0.25">
      <c r="A53" s="38"/>
      <c r="B53" s="24"/>
      <c r="C53" s="24"/>
      <c r="D53" s="24"/>
      <c r="E53" s="46"/>
      <c r="F53" s="48"/>
      <c r="G53" s="46"/>
    </row>
    <row r="54" spans="1:8" x14ac:dyDescent="0.25">
      <c r="A54" s="25" t="s">
        <v>70</v>
      </c>
      <c r="B54" s="24"/>
      <c r="C54" s="24"/>
      <c r="D54" s="24"/>
      <c r="E54" s="46"/>
      <c r="F54" s="46"/>
      <c r="G54" s="46"/>
      <c r="H54" s="46"/>
    </row>
    <row r="56" spans="1:8" x14ac:dyDescent="0.25">
      <c r="A56" s="108"/>
      <c r="B56" s="108"/>
      <c r="C56" s="108"/>
      <c r="D56" s="108"/>
      <c r="E56" s="108"/>
      <c r="F56" s="108"/>
      <c r="G56" s="108"/>
      <c r="H56" s="108"/>
    </row>
    <row r="57" spans="1:8" x14ac:dyDescent="0.25">
      <c r="A57" s="108"/>
      <c r="B57" s="108"/>
      <c r="C57" s="108"/>
      <c r="D57" s="108"/>
      <c r="E57" s="108"/>
      <c r="F57" s="108"/>
      <c r="G57" s="108"/>
      <c r="H57" s="108"/>
    </row>
  </sheetData>
  <mergeCells count="6">
    <mergeCell ref="A56:H57"/>
    <mergeCell ref="A1:H1"/>
    <mergeCell ref="A2:H2"/>
    <mergeCell ref="A4:H4"/>
    <mergeCell ref="A5:H5"/>
    <mergeCell ref="A6:H6"/>
  </mergeCells>
  <pageMargins left="0.7" right="0.7" top="0.75" bottom="0.75" header="0.3" footer="0.3"/>
  <pageSetup scale="88" orientation="portrait" r:id="rId1"/>
  <headerFooter>
    <oddHeader xml:space="preserve">&amp;R&amp;"Helvetica,Bold"&amp;8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2025-FULL</vt:lpstr>
      <vt:lpstr>2025 PDF</vt:lpstr>
      <vt:lpstr>'2025 PDF'!Print_Area</vt:lpstr>
    </vt:vector>
  </TitlesOfParts>
  <Company>Hydro Ottawa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Aprild</dc:creator>
  <cp:lastModifiedBy>Duong, Cuc</cp:lastModifiedBy>
  <cp:lastPrinted>2023-11-07T14:55:27Z</cp:lastPrinted>
  <dcterms:created xsi:type="dcterms:W3CDTF">2020-01-15T18:40:25Z</dcterms:created>
  <dcterms:modified xsi:type="dcterms:W3CDTF">2024-08-13T17:28:47Z</dcterms:modified>
</cp:coreProperties>
</file>