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0C930BA3-AFA7-42CE-84FA-1C73C7A2A5B0}" xr6:coauthVersionLast="47" xr6:coauthVersionMax="47" xr10:uidLastSave="{00000000-0000-0000-0000-000000000000}"/>
  <bookViews>
    <workbookView xWindow="-110" yWindow="-110" windowWidth="19420" windowHeight="10420" xr2:uid="{B9504461-3273-487F-86C7-C9CF37A9C7B6}"/>
  </bookViews>
  <sheets>
    <sheet name="App.2-ZA_2025 Com.Exp.Forecast" sheetId="1" r:id="rId1"/>
    <sheet name="App.2-ZB_2025 Cost of Power" sheetId="2" r:id="rId2"/>
    <sheet name="App.2-ZA_2026 Com.Exp.Forecast" sheetId="3" r:id="rId3"/>
    <sheet name="App.2-ZB_2026 Cost of Power" sheetId="4" r:id="rId4"/>
    <sheet name="App.2-ZA_2027 Com.Exp.Forecast" sheetId="5" r:id="rId5"/>
    <sheet name="App.2-ZB_2027 Cost of Power" sheetId="6" r:id="rId6"/>
    <sheet name="App.2-ZA_2028 Com.Exp.Forecast" sheetId="7" r:id="rId7"/>
    <sheet name="App.2-ZB_2028 Cost of Power" sheetId="8" r:id="rId8"/>
    <sheet name="App.2-ZA_2029 Com.Exp.Forecast" sheetId="9" r:id="rId9"/>
    <sheet name="App.2-ZB_2029 Cost of Power"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'App.2-ZA_2025 Com.Exp.Forecast'!$H$28:$L$40</definedName>
    <definedName name="_xlnm._FilterDatabase" localSheetId="2" hidden="1">'App.2-ZA_2026 Com.Exp.Forecast'!$H$28:$L$40</definedName>
    <definedName name="_xlnm._FilterDatabase" localSheetId="4" hidden="1">'App.2-ZA_2027 Com.Exp.Forecast'!$H$28:$L$40</definedName>
    <definedName name="_xlnm._FilterDatabase" localSheetId="6" hidden="1">'App.2-ZA_2028 Com.Exp.Forecast'!$H$28:$L$40</definedName>
    <definedName name="_xlnm._FilterDatabase" localSheetId="8" hidden="1">'App.2-ZA_2029 Com.Exp.Forecast'!$H$28:$L$40</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OS_RES_CUSTOMERS" localSheetId="1">'[5]16. Rev2Cost_GDPIPI'!#REF!</definedName>
    <definedName name="COS_RES_CUSTOMERS">'[5]16. Rev2Cost_GDPIPI'!#REF!</definedName>
    <definedName name="COS_RES_KWH" localSheetId="1">'[5]16. Rev2Cost_GDPIPI'!#REF!</definedName>
    <definedName name="COS_RES_KWH">'[5]16. Rev2Cost_GDPIPI'!#REF!</definedName>
    <definedName name="CRLF">'[1]Z1.ModelVariables'!$C$10</definedName>
    <definedName name="CustomerAdministration">[6]lists!$Z$1:$Z$36</definedName>
    <definedName name="EBNUMBER">'[4]LDC Info'!$E$16</definedName>
    <definedName name="ERTH_SA">'[7]2016 List'!$C$9:$C$10</definedName>
    <definedName name="Fixed_Charges">[6]lists!$I$1:$I$212</definedName>
    <definedName name="forecast_wholesale_lineplus">'[5]14. RTSR - Forecast Wholesale'!$P$113</definedName>
    <definedName name="forecast_wholesale_network">'[5]14. RTSR - Forecast Wholesale'!$F$109</definedName>
    <definedName name="G1LD">'[8]6. Class A Consumption Data'!$C$14</definedName>
    <definedName name="histdate">[9]Financials!$E$76</definedName>
    <definedName name="Incr2000">#REF!</definedName>
    <definedName name="Last_Rebasing_Year">'[3]0.1 LDC Info'!$E$27</definedName>
    <definedName name="LDC_LIST">[10]lists!$AM$1:$AM$80</definedName>
    <definedName name="LDCList">OFFSET('[8]2016 List'!$A$1,0,0,COUNTA('[8]2016 List'!$A:$A),1)</definedName>
    <definedName name="LDCNAME1">'[5]1. Information Sheet'!$F$14</definedName>
    <definedName name="LDCNAMES">[6]lists!$AL$1:$AL$78</definedName>
    <definedName name="LIMIT">#REF!</definedName>
    <definedName name="listdata" localSheetId="1">'[8]4. Billing Det. for Def-Var'!#REF!</definedName>
    <definedName name="listdata">'[8]4. Billing Det. for Def-Var'!#REF!</definedName>
    <definedName name="LossFactors">[6]lists!$L$2:$L$15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market_SA">'[8]2016 List'!$C$28:$C$29</definedName>
    <definedName name="NonPayment">[6]lists!$AA$1:$AA$71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[6]lists!$A$2:$A$105</definedName>
    <definedName name="RATE_CLASSES">[6]lists!$A$1:$A$104</definedName>
    <definedName name="ratedescription">[11]hidden1!$D$1:$D$122</definedName>
    <definedName name="RateRiderName">OFFSET('[8]Rate Rider Database'!$C$1,1,0,COUNTA('[8]Rate Rider Database'!$C:$C)-1,1)</definedName>
    <definedName name="RebaseYear">'[4]LDC Info'!$E$28</definedName>
    <definedName name="RebaseYear_1">'[12]LDC Info'!$E$24</definedName>
    <definedName name="RenameBridge">'[13]LDC Info'!$E$26</definedName>
    <definedName name="RenameRebase">'[13]LDC Info'!$E$28</definedName>
    <definedName name="RenameTest">'[13]LDC Info'!$E$24</definedName>
    <definedName name="RMpilsVer">'[1]Z1.ModelVariables'!$C$13</definedName>
    <definedName name="RMversion">'[14]Z1.ModelVariables'!$C$13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Current_Wholesale_Lineplus">'[5]13. RTSR - Current Wholesale'!$P$113</definedName>
    <definedName name="total_current_wholesale_network">'[5]13.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[6]lists!$N$2:$N$5</definedName>
    <definedName name="Units1">[6]lists!$O$2:$O$4</definedName>
    <definedName name="Units2">[6]lists!$P$2:$P$3</definedName>
    <definedName name="Utility">[9]Financials!$A$1</definedName>
    <definedName name="utitliy1">[15]Financials!$A$1</definedName>
    <definedName name="valuevx">42.314159</definedName>
    <definedName name="WAGBENF">#REF!</definedName>
    <definedName name="wagdob">#REF!</definedName>
    <definedName name="wagdobf">#REF!</definedName>
    <definedName name="wagreg">#REF!</definedName>
    <definedName name="wagregf">#REF!</definedName>
    <definedName name="YRS_LEFT" localSheetId="1">#REF!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0" l="1"/>
  <c r="K5" i="10"/>
  <c r="K3" i="10"/>
  <c r="K2" i="10"/>
  <c r="L8" i="9"/>
  <c r="L5" i="9"/>
  <c r="L3" i="9"/>
  <c r="L2" i="9"/>
  <c r="D170" i="10"/>
  <c r="J164" i="10"/>
  <c r="J160" i="10"/>
  <c r="F160" i="10"/>
  <c r="J159" i="10"/>
  <c r="F159" i="10"/>
  <c r="J158" i="10"/>
  <c r="F158" i="10"/>
  <c r="J157" i="10"/>
  <c r="F157" i="10"/>
  <c r="J156" i="10"/>
  <c r="F156" i="10"/>
  <c r="J155" i="10"/>
  <c r="F155" i="10"/>
  <c r="E155" i="10"/>
  <c r="J154" i="10"/>
  <c r="J161" i="10" s="1"/>
  <c r="F154" i="10"/>
  <c r="E154" i="10"/>
  <c r="J153" i="10"/>
  <c r="F153" i="10"/>
  <c r="F161" i="10" s="1"/>
  <c r="K161" i="10" s="1"/>
  <c r="E177" i="10" s="1"/>
  <c r="J148" i="10"/>
  <c r="F148" i="10"/>
  <c r="J147" i="10"/>
  <c r="F147" i="10"/>
  <c r="J146" i="10"/>
  <c r="F146" i="10"/>
  <c r="H145" i="10"/>
  <c r="H144" i="10"/>
  <c r="D143" i="10"/>
  <c r="D142" i="10"/>
  <c r="D141" i="10"/>
  <c r="I139" i="10"/>
  <c r="E139" i="10"/>
  <c r="E140" i="10" s="1"/>
  <c r="J138" i="10"/>
  <c r="I138" i="10"/>
  <c r="H138" i="10"/>
  <c r="J133" i="10"/>
  <c r="F133" i="10"/>
  <c r="J132" i="10"/>
  <c r="F132" i="10"/>
  <c r="J131" i="10"/>
  <c r="F131" i="10"/>
  <c r="H130" i="10"/>
  <c r="D130" i="10"/>
  <c r="H129" i="10"/>
  <c r="D129" i="10"/>
  <c r="H128" i="10"/>
  <c r="H143" i="10" s="1"/>
  <c r="D128" i="10"/>
  <c r="H127" i="10"/>
  <c r="H142" i="10" s="1"/>
  <c r="D127" i="10"/>
  <c r="H126" i="10"/>
  <c r="H141" i="10" s="1"/>
  <c r="D126" i="10"/>
  <c r="H125" i="10"/>
  <c r="D125" i="10"/>
  <c r="D140" i="10" s="1"/>
  <c r="H124" i="10"/>
  <c r="F124" i="10"/>
  <c r="E124" i="10"/>
  <c r="I124" i="10" s="1"/>
  <c r="D124" i="10"/>
  <c r="D139" i="10" s="1"/>
  <c r="F139" i="10" s="1"/>
  <c r="I123" i="10"/>
  <c r="H123" i="10"/>
  <c r="J123" i="10" s="1"/>
  <c r="F123" i="10"/>
  <c r="D123" i="10"/>
  <c r="D134" i="10" s="1"/>
  <c r="H119" i="10"/>
  <c r="D119" i="10"/>
  <c r="J118" i="10"/>
  <c r="F118" i="10"/>
  <c r="J117" i="10"/>
  <c r="F117" i="10"/>
  <c r="J116" i="10"/>
  <c r="F116" i="10"/>
  <c r="I109" i="10"/>
  <c r="J109" i="10" s="1"/>
  <c r="F109" i="10"/>
  <c r="E109" i="10"/>
  <c r="E110" i="10" s="1"/>
  <c r="J108" i="10"/>
  <c r="I108" i="10"/>
  <c r="F108" i="10"/>
  <c r="H104" i="10"/>
  <c r="D104" i="10"/>
  <c r="J103" i="10"/>
  <c r="F103" i="10"/>
  <c r="J102" i="10"/>
  <c r="F102" i="10"/>
  <c r="J101" i="10"/>
  <c r="F101" i="10"/>
  <c r="F100" i="10"/>
  <c r="F99" i="10"/>
  <c r="F98" i="10"/>
  <c r="F97" i="10"/>
  <c r="F96" i="10"/>
  <c r="J95" i="10"/>
  <c r="I95" i="10"/>
  <c r="I96" i="10" s="1"/>
  <c r="F95" i="10"/>
  <c r="I94" i="10"/>
  <c r="J94" i="10" s="1"/>
  <c r="F94" i="10"/>
  <c r="J93" i="10"/>
  <c r="F93" i="10"/>
  <c r="F104" i="10" s="1"/>
  <c r="H89" i="10"/>
  <c r="D89" i="10"/>
  <c r="J88" i="10"/>
  <c r="F88" i="10"/>
  <c r="J87" i="10"/>
  <c r="F87" i="10"/>
  <c r="J86" i="10"/>
  <c r="F86" i="10"/>
  <c r="J79" i="10"/>
  <c r="I79" i="10"/>
  <c r="I80" i="10" s="1"/>
  <c r="F79" i="10"/>
  <c r="E79" i="10"/>
  <c r="E80" i="10" s="1"/>
  <c r="J78" i="10"/>
  <c r="I78" i="10"/>
  <c r="F78" i="10"/>
  <c r="J73" i="10"/>
  <c r="F73" i="10"/>
  <c r="J72" i="10"/>
  <c r="F72" i="10"/>
  <c r="J71" i="10"/>
  <c r="F71" i="10"/>
  <c r="J70" i="10"/>
  <c r="J69" i="10"/>
  <c r="J68" i="10"/>
  <c r="J67" i="10"/>
  <c r="A67" i="10"/>
  <c r="A82" i="10" s="1"/>
  <c r="A97" i="10" s="1"/>
  <c r="A112" i="10" s="1"/>
  <c r="A127" i="10" s="1"/>
  <c r="A142" i="10" s="1"/>
  <c r="J66" i="10"/>
  <c r="J65" i="10"/>
  <c r="F65" i="10"/>
  <c r="E65" i="10"/>
  <c r="E66" i="10" s="1"/>
  <c r="J64" i="10"/>
  <c r="E64" i="10"/>
  <c r="F64" i="10" s="1"/>
  <c r="A64" i="10"/>
  <c r="A79" i="10" s="1"/>
  <c r="A94" i="10" s="1"/>
  <c r="A109" i="10" s="1"/>
  <c r="A124" i="10" s="1"/>
  <c r="A139" i="10" s="1"/>
  <c r="A154" i="10" s="1"/>
  <c r="J63" i="10"/>
  <c r="J74" i="10" s="1"/>
  <c r="F63" i="10"/>
  <c r="B63" i="10"/>
  <c r="H59" i="10"/>
  <c r="D59" i="10"/>
  <c r="J58" i="10"/>
  <c r="F58" i="10"/>
  <c r="A58" i="10"/>
  <c r="A73" i="10" s="1"/>
  <c r="A88" i="10" s="1"/>
  <c r="A103" i="10" s="1"/>
  <c r="A118" i="10" s="1"/>
  <c r="A133" i="10" s="1"/>
  <c r="A148" i="10" s="1"/>
  <c r="J57" i="10"/>
  <c r="F57" i="10"/>
  <c r="A57" i="10"/>
  <c r="A72" i="10" s="1"/>
  <c r="A87" i="10" s="1"/>
  <c r="A102" i="10" s="1"/>
  <c r="A117" i="10" s="1"/>
  <c r="A132" i="10" s="1"/>
  <c r="A147" i="10" s="1"/>
  <c r="J56" i="10"/>
  <c r="F56" i="10"/>
  <c r="A56" i="10"/>
  <c r="A71" i="10" s="1"/>
  <c r="A86" i="10" s="1"/>
  <c r="A101" i="10" s="1"/>
  <c r="A116" i="10" s="1"/>
  <c r="A131" i="10" s="1"/>
  <c r="A146" i="10" s="1"/>
  <c r="J55" i="10"/>
  <c r="A55" i="10"/>
  <c r="A70" i="10" s="1"/>
  <c r="A85" i="10" s="1"/>
  <c r="A100" i="10" s="1"/>
  <c r="A115" i="10" s="1"/>
  <c r="A130" i="10" s="1"/>
  <c r="A145" i="10" s="1"/>
  <c r="J54" i="10"/>
  <c r="A54" i="10"/>
  <c r="A69" i="10" s="1"/>
  <c r="A84" i="10" s="1"/>
  <c r="A99" i="10" s="1"/>
  <c r="A114" i="10" s="1"/>
  <c r="A129" i="10" s="1"/>
  <c r="A144" i="10" s="1"/>
  <c r="J53" i="10"/>
  <c r="A53" i="10"/>
  <c r="A68" i="10" s="1"/>
  <c r="A83" i="10" s="1"/>
  <c r="A98" i="10" s="1"/>
  <c r="A113" i="10" s="1"/>
  <c r="A128" i="10" s="1"/>
  <c r="A143" i="10" s="1"/>
  <c r="J52" i="10"/>
  <c r="A52" i="10"/>
  <c r="J51" i="10"/>
  <c r="A51" i="10"/>
  <c r="A66" i="10" s="1"/>
  <c r="A81" i="10" s="1"/>
  <c r="A96" i="10" s="1"/>
  <c r="A111" i="10" s="1"/>
  <c r="A126" i="10" s="1"/>
  <c r="A141" i="10" s="1"/>
  <c r="J50" i="10"/>
  <c r="A50" i="10"/>
  <c r="A65" i="10" s="1"/>
  <c r="A80" i="10" s="1"/>
  <c r="A95" i="10" s="1"/>
  <c r="A110" i="10" s="1"/>
  <c r="A125" i="10" s="1"/>
  <c r="A140" i="10" s="1"/>
  <c r="A155" i="10" s="1"/>
  <c r="J49" i="10"/>
  <c r="E49" i="10"/>
  <c r="E50" i="10" s="1"/>
  <c r="B49" i="10"/>
  <c r="B64" i="10" s="1"/>
  <c r="A49" i="10"/>
  <c r="J48" i="10"/>
  <c r="J59" i="10" s="1"/>
  <c r="F48" i="10"/>
  <c r="A48" i="10"/>
  <c r="A63" i="10" s="1"/>
  <c r="A78" i="10" s="1"/>
  <c r="A93" i="10" s="1"/>
  <c r="A108" i="10" s="1"/>
  <c r="A123" i="10" s="1"/>
  <c r="A138" i="10" s="1"/>
  <c r="A153" i="10" s="1"/>
  <c r="J44" i="10"/>
  <c r="F43" i="10"/>
  <c r="F42" i="10"/>
  <c r="F41" i="10"/>
  <c r="F40" i="10"/>
  <c r="F39" i="10"/>
  <c r="F38" i="10"/>
  <c r="A38" i="10"/>
  <c r="F37" i="10"/>
  <c r="A37" i="10"/>
  <c r="F36" i="10"/>
  <c r="A36" i="10"/>
  <c r="F35" i="10"/>
  <c r="A35" i="10"/>
  <c r="F34" i="10"/>
  <c r="A34" i="10"/>
  <c r="F33" i="10"/>
  <c r="A33" i="10"/>
  <c r="F32" i="10"/>
  <c r="A32" i="10"/>
  <c r="F31" i="10"/>
  <c r="A31" i="10"/>
  <c r="F30" i="10"/>
  <c r="A30" i="10"/>
  <c r="F29" i="10"/>
  <c r="F44" i="10" s="1"/>
  <c r="K44" i="10" s="1"/>
  <c r="E172" i="10" s="1"/>
  <c r="A29" i="10"/>
  <c r="F28" i="10"/>
  <c r="A28" i="10"/>
  <c r="J24" i="10"/>
  <c r="F24" i="10"/>
  <c r="K24" i="10" s="1"/>
  <c r="E171" i="10" s="1"/>
  <c r="H10" i="10"/>
  <c r="K65" i="9"/>
  <c r="L65" i="9" s="1"/>
  <c r="H65" i="9"/>
  <c r="B65" i="9"/>
  <c r="K64" i="9"/>
  <c r="L64" i="9" s="1"/>
  <c r="H64" i="9"/>
  <c r="B64" i="9"/>
  <c r="K63" i="9"/>
  <c r="L63" i="9" s="1"/>
  <c r="H63" i="9"/>
  <c r="B63" i="9"/>
  <c r="K62" i="9"/>
  <c r="L62" i="9" s="1"/>
  <c r="H62" i="9"/>
  <c r="D62" i="9"/>
  <c r="B62" i="9"/>
  <c r="K61" i="9"/>
  <c r="H61" i="9"/>
  <c r="L61" i="9" s="1"/>
  <c r="D61" i="9"/>
  <c r="B61" i="9"/>
  <c r="K60" i="9"/>
  <c r="L60" i="9" s="1"/>
  <c r="H60" i="9"/>
  <c r="D60" i="9"/>
  <c r="B60" i="9"/>
  <c r="L59" i="9"/>
  <c r="K59" i="9"/>
  <c r="H59" i="9"/>
  <c r="D59" i="9"/>
  <c r="B59" i="9"/>
  <c r="K58" i="9"/>
  <c r="L58" i="9" s="1"/>
  <c r="H58" i="9"/>
  <c r="D58" i="9"/>
  <c r="B58" i="9"/>
  <c r="L57" i="9"/>
  <c r="K57" i="9"/>
  <c r="H57" i="9"/>
  <c r="D57" i="9"/>
  <c r="B57" i="9"/>
  <c r="K56" i="9"/>
  <c r="L56" i="9" s="1"/>
  <c r="H56" i="9"/>
  <c r="D56" i="9"/>
  <c r="B56" i="9"/>
  <c r="L55" i="9"/>
  <c r="K55" i="9"/>
  <c r="H55" i="9"/>
  <c r="H66" i="9" s="1"/>
  <c r="D55" i="9"/>
  <c r="B55" i="9"/>
  <c r="G52" i="9"/>
  <c r="F50" i="9"/>
  <c r="L49" i="9"/>
  <c r="G48" i="9"/>
  <c r="B48" i="9"/>
  <c r="G47" i="9"/>
  <c r="D47" i="9"/>
  <c r="B47" i="9"/>
  <c r="K46" i="9"/>
  <c r="L46" i="9" s="1"/>
  <c r="G46" i="9"/>
  <c r="G50" i="9" s="1"/>
  <c r="D46" i="9"/>
  <c r="B46" i="9"/>
  <c r="L45" i="9"/>
  <c r="G45" i="9"/>
  <c r="D45" i="9"/>
  <c r="B45" i="9"/>
  <c r="H41" i="9"/>
  <c r="I40" i="9"/>
  <c r="H40" i="9"/>
  <c r="F40" i="9"/>
  <c r="J39" i="9"/>
  <c r="J38" i="9"/>
  <c r="J37" i="9"/>
  <c r="J36" i="9"/>
  <c r="J35" i="9"/>
  <c r="J34" i="9"/>
  <c r="J33" i="9"/>
  <c r="J32" i="9"/>
  <c r="J31" i="9"/>
  <c r="J30" i="9"/>
  <c r="J29" i="9"/>
  <c r="G40" i="9" s="1"/>
  <c r="G20" i="9"/>
  <c r="H18" i="9"/>
  <c r="H17" i="9"/>
  <c r="H20" i="9" s="1"/>
  <c r="F80" i="10" l="1"/>
  <c r="E81" i="10"/>
  <c r="I110" i="10"/>
  <c r="J110" i="10" s="1"/>
  <c r="F110" i="10"/>
  <c r="E111" i="10"/>
  <c r="E141" i="10"/>
  <c r="I140" i="10"/>
  <c r="J124" i="10"/>
  <c r="K37" i="9"/>
  <c r="L37" i="9" s="1"/>
  <c r="K29" i="9"/>
  <c r="L29" i="9" s="1"/>
  <c r="K34" i="9"/>
  <c r="L34" i="9" s="1"/>
  <c r="K39" i="9"/>
  <c r="K31" i="9"/>
  <c r="K36" i="9"/>
  <c r="L36" i="9" s="1"/>
  <c r="K33" i="9"/>
  <c r="L33" i="9" s="1"/>
  <c r="K38" i="9"/>
  <c r="L38" i="9" s="1"/>
  <c r="K30" i="9"/>
  <c r="L30" i="9" s="1"/>
  <c r="K35" i="9"/>
  <c r="L35" i="9" s="1"/>
  <c r="K32" i="9"/>
  <c r="L32" i="9" s="1"/>
  <c r="E67" i="10"/>
  <c r="F66" i="10"/>
  <c r="F140" i="10"/>
  <c r="L67" i="9"/>
  <c r="F50" i="10"/>
  <c r="E51" i="10"/>
  <c r="J96" i="10"/>
  <c r="I97" i="10"/>
  <c r="L31" i="9"/>
  <c r="L39" i="9"/>
  <c r="I81" i="10"/>
  <c r="J80" i="10"/>
  <c r="D138" i="10"/>
  <c r="H140" i="10"/>
  <c r="J140" i="10" s="1"/>
  <c r="D145" i="10"/>
  <c r="H134" i="10"/>
  <c r="K47" i="9"/>
  <c r="E125" i="10"/>
  <c r="H139" i="10"/>
  <c r="J139" i="10" s="1"/>
  <c r="D144" i="10"/>
  <c r="F49" i="10"/>
  <c r="B50" i="10"/>
  <c r="E142" i="10" l="1"/>
  <c r="I141" i="10"/>
  <c r="J141" i="10" s="1"/>
  <c r="E52" i="10"/>
  <c r="F51" i="10"/>
  <c r="F67" i="10"/>
  <c r="E68" i="10"/>
  <c r="F125" i="10"/>
  <c r="I125" i="10"/>
  <c r="J125" i="10" s="1"/>
  <c r="E126" i="10"/>
  <c r="I98" i="10"/>
  <c r="J97" i="10"/>
  <c r="I111" i="10"/>
  <c r="J111" i="10" s="1"/>
  <c r="F111" i="10"/>
  <c r="E112" i="10"/>
  <c r="K48" i="9"/>
  <c r="L48" i="9" s="1"/>
  <c r="L47" i="9"/>
  <c r="J81" i="10"/>
  <c r="I82" i="10"/>
  <c r="B65" i="10"/>
  <c r="B51" i="10"/>
  <c r="L40" i="9"/>
  <c r="F141" i="10"/>
  <c r="D149" i="10"/>
  <c r="F138" i="10"/>
  <c r="E82" i="10"/>
  <c r="F81" i="10"/>
  <c r="I83" i="10" l="1"/>
  <c r="J82" i="10"/>
  <c r="J98" i="10"/>
  <c r="I99" i="10"/>
  <c r="E53" i="10"/>
  <c r="F52" i="10"/>
  <c r="E83" i="10"/>
  <c r="F82" i="10"/>
  <c r="E127" i="10"/>
  <c r="I126" i="10"/>
  <c r="J126" i="10" s="1"/>
  <c r="F126" i="10"/>
  <c r="L50" i="9"/>
  <c r="I142" i="10"/>
  <c r="J142" i="10" s="1"/>
  <c r="E143" i="10"/>
  <c r="F142" i="10"/>
  <c r="E113" i="10"/>
  <c r="I112" i="10"/>
  <c r="J112" i="10" s="1"/>
  <c r="F112" i="10"/>
  <c r="E69" i="10"/>
  <c r="F68" i="10"/>
  <c r="B66" i="10"/>
  <c r="B52" i="10"/>
  <c r="E128" i="10" l="1"/>
  <c r="I127" i="10"/>
  <c r="J127" i="10" s="1"/>
  <c r="F127" i="10"/>
  <c r="F113" i="10"/>
  <c r="E114" i="10"/>
  <c r="I113" i="10"/>
  <c r="J113" i="10" s="1"/>
  <c r="B67" i="10"/>
  <c r="B53" i="10"/>
  <c r="J83" i="10"/>
  <c r="I84" i="10"/>
  <c r="I143" i="10"/>
  <c r="J143" i="10" s="1"/>
  <c r="F143" i="10"/>
  <c r="E144" i="10"/>
  <c r="F83" i="10"/>
  <c r="E84" i="10"/>
  <c r="E70" i="10"/>
  <c r="F70" i="10" s="1"/>
  <c r="F69" i="10"/>
  <c r="F74" i="10" s="1"/>
  <c r="K74" i="10" s="1"/>
  <c r="E175" i="10" s="1"/>
  <c r="F53" i="10"/>
  <c r="E54" i="10"/>
  <c r="I100" i="10"/>
  <c r="J100" i="10" s="1"/>
  <c r="J99" i="10"/>
  <c r="J84" i="10" l="1"/>
  <c r="I85" i="10"/>
  <c r="J85" i="10" s="1"/>
  <c r="J89" i="10" s="1"/>
  <c r="E129" i="10"/>
  <c r="I128" i="10"/>
  <c r="J128" i="10" s="1"/>
  <c r="F128" i="10"/>
  <c r="E55" i="10"/>
  <c r="F55" i="10" s="1"/>
  <c r="F59" i="10" s="1"/>
  <c r="F54" i="10"/>
  <c r="B68" i="10"/>
  <c r="B54" i="10"/>
  <c r="E85" i="10"/>
  <c r="F85" i="10" s="1"/>
  <c r="F89" i="10" s="1"/>
  <c r="K89" i="10" s="1"/>
  <c r="F84" i="10"/>
  <c r="J104" i="10"/>
  <c r="K104" i="10" s="1"/>
  <c r="I144" i="10"/>
  <c r="J144" i="10" s="1"/>
  <c r="E145" i="10"/>
  <c r="F144" i="10"/>
  <c r="I114" i="10"/>
  <c r="J114" i="10" s="1"/>
  <c r="F114" i="10"/>
  <c r="E115" i="10"/>
  <c r="I145" i="10" l="1"/>
  <c r="J145" i="10" s="1"/>
  <c r="J149" i="10" s="1"/>
  <c r="F145" i="10"/>
  <c r="F149" i="10" s="1"/>
  <c r="K59" i="10"/>
  <c r="E174" i="10" s="1"/>
  <c r="I115" i="10"/>
  <c r="J115" i="10" s="1"/>
  <c r="J119" i="10" s="1"/>
  <c r="F115" i="10"/>
  <c r="F119" i="10" s="1"/>
  <c r="E130" i="10"/>
  <c r="I129" i="10"/>
  <c r="J129" i="10" s="1"/>
  <c r="F129" i="10"/>
  <c r="B69" i="10"/>
  <c r="B55" i="10"/>
  <c r="B70" i="10" s="1"/>
  <c r="I130" i="10" l="1"/>
  <c r="J130" i="10" s="1"/>
  <c r="J134" i="10" s="1"/>
  <c r="J163" i="10" s="1"/>
  <c r="J165" i="10" s="1"/>
  <c r="F130" i="10"/>
  <c r="F134" i="10" s="1"/>
  <c r="K134" i="10" s="1"/>
  <c r="K119" i="10"/>
  <c r="K149" i="10"/>
  <c r="E176" i="10" s="1"/>
  <c r="F163" i="10" l="1"/>
  <c r="E173" i="10"/>
  <c r="D164" i="10" l="1"/>
  <c r="F164" i="10" s="1"/>
  <c r="K164" i="10" s="1"/>
  <c r="E178" i="10" s="1"/>
  <c r="E179" i="10" s="1"/>
  <c r="E180" i="10" s="1"/>
  <c r="K163" i="10"/>
  <c r="K165" i="10" s="1"/>
  <c r="F165" i="10"/>
  <c r="K8" i="8" l="1"/>
  <c r="K5" i="8"/>
  <c r="K3" i="8"/>
  <c r="K2" i="8"/>
  <c r="L8" i="7"/>
  <c r="L5" i="7"/>
  <c r="L3" i="7"/>
  <c r="L2" i="7"/>
  <c r="D170" i="8"/>
  <c r="J164" i="8"/>
  <c r="J160" i="8"/>
  <c r="F160" i="8"/>
  <c r="J159" i="8"/>
  <c r="F159" i="8"/>
  <c r="J158" i="8"/>
  <c r="F158" i="8"/>
  <c r="J157" i="8"/>
  <c r="J161" i="8" s="1"/>
  <c r="F157" i="8"/>
  <c r="J156" i="8"/>
  <c r="F156" i="8"/>
  <c r="J155" i="8"/>
  <c r="J154" i="8"/>
  <c r="F154" i="8"/>
  <c r="E154" i="8"/>
  <c r="E155" i="8" s="1"/>
  <c r="F155" i="8" s="1"/>
  <c r="J153" i="8"/>
  <c r="F153" i="8"/>
  <c r="J148" i="8"/>
  <c r="F148" i="8"/>
  <c r="J147" i="8"/>
  <c r="F147" i="8"/>
  <c r="J146" i="8"/>
  <c r="F146" i="8"/>
  <c r="D145" i="8"/>
  <c r="D144" i="8"/>
  <c r="D143" i="8"/>
  <c r="H140" i="8"/>
  <c r="I139" i="8"/>
  <c r="H139" i="8"/>
  <c r="J139" i="8" s="1"/>
  <c r="E139" i="8"/>
  <c r="E140" i="8" s="1"/>
  <c r="I138" i="8"/>
  <c r="H138" i="8"/>
  <c r="J138" i="8" s="1"/>
  <c r="D138" i="8"/>
  <c r="J133" i="8"/>
  <c r="F133" i="8"/>
  <c r="J132" i="8"/>
  <c r="F132" i="8"/>
  <c r="J131" i="8"/>
  <c r="F131" i="8"/>
  <c r="H130" i="8"/>
  <c r="H145" i="8" s="1"/>
  <c r="D130" i="8"/>
  <c r="H129" i="8"/>
  <c r="H144" i="8" s="1"/>
  <c r="D129" i="8"/>
  <c r="H128" i="8"/>
  <c r="H143" i="8" s="1"/>
  <c r="D128" i="8"/>
  <c r="H127" i="8"/>
  <c r="H142" i="8" s="1"/>
  <c r="D127" i="8"/>
  <c r="D142" i="8" s="1"/>
  <c r="H126" i="8"/>
  <c r="H141" i="8" s="1"/>
  <c r="E126" i="8"/>
  <c r="E127" i="8" s="1"/>
  <c r="D126" i="8"/>
  <c r="D141" i="8" s="1"/>
  <c r="H125" i="8"/>
  <c r="E125" i="8"/>
  <c r="I125" i="8" s="1"/>
  <c r="J125" i="8" s="1"/>
  <c r="D125" i="8"/>
  <c r="D140" i="8" s="1"/>
  <c r="H124" i="8"/>
  <c r="E124" i="8"/>
  <c r="I124" i="8" s="1"/>
  <c r="D124" i="8"/>
  <c r="D139" i="8" s="1"/>
  <c r="F139" i="8" s="1"/>
  <c r="I123" i="8"/>
  <c r="H123" i="8"/>
  <c r="J123" i="8" s="1"/>
  <c r="D123" i="8"/>
  <c r="F123" i="8" s="1"/>
  <c r="H119" i="8"/>
  <c r="D119" i="8"/>
  <c r="J118" i="8"/>
  <c r="F118" i="8"/>
  <c r="J117" i="8"/>
  <c r="F117" i="8"/>
  <c r="J116" i="8"/>
  <c r="F116" i="8"/>
  <c r="E109" i="8"/>
  <c r="E110" i="8" s="1"/>
  <c r="J108" i="8"/>
  <c r="I108" i="8"/>
  <c r="F108" i="8"/>
  <c r="H104" i="8"/>
  <c r="D104" i="8"/>
  <c r="J103" i="8"/>
  <c r="F103" i="8"/>
  <c r="J102" i="8"/>
  <c r="F102" i="8"/>
  <c r="J101" i="8"/>
  <c r="F101" i="8"/>
  <c r="F100" i="8"/>
  <c r="F99" i="8"/>
  <c r="F98" i="8"/>
  <c r="F97" i="8"/>
  <c r="F96" i="8"/>
  <c r="I95" i="8"/>
  <c r="I96" i="8" s="1"/>
  <c r="F95" i="8"/>
  <c r="I94" i="8"/>
  <c r="J94" i="8" s="1"/>
  <c r="F94" i="8"/>
  <c r="J93" i="8"/>
  <c r="F93" i="8"/>
  <c r="F104" i="8" s="1"/>
  <c r="H89" i="8"/>
  <c r="D89" i="8"/>
  <c r="J88" i="8"/>
  <c r="F88" i="8"/>
  <c r="A88" i="8"/>
  <c r="A103" i="8" s="1"/>
  <c r="A118" i="8" s="1"/>
  <c r="A133" i="8" s="1"/>
  <c r="A148" i="8" s="1"/>
  <c r="J87" i="8"/>
  <c r="F87" i="8"/>
  <c r="J86" i="8"/>
  <c r="F86" i="8"/>
  <c r="A84" i="8"/>
  <c r="A99" i="8" s="1"/>
  <c r="A114" i="8" s="1"/>
  <c r="A129" i="8" s="1"/>
  <c r="A144" i="8" s="1"/>
  <c r="I79" i="8"/>
  <c r="I80" i="8" s="1"/>
  <c r="E79" i="8"/>
  <c r="F79" i="8" s="1"/>
  <c r="I78" i="8"/>
  <c r="J78" i="8" s="1"/>
  <c r="F78" i="8"/>
  <c r="D74" i="8"/>
  <c r="J73" i="8"/>
  <c r="F73" i="8"/>
  <c r="A73" i="8"/>
  <c r="J72" i="8"/>
  <c r="F72" i="8"/>
  <c r="A72" i="8"/>
  <c r="A87" i="8" s="1"/>
  <c r="A102" i="8" s="1"/>
  <c r="A117" i="8" s="1"/>
  <c r="A132" i="8" s="1"/>
  <c r="A147" i="8" s="1"/>
  <c r="J71" i="8"/>
  <c r="F71" i="8"/>
  <c r="J70" i="8"/>
  <c r="A70" i="8"/>
  <c r="A85" i="8" s="1"/>
  <c r="A100" i="8" s="1"/>
  <c r="A115" i="8" s="1"/>
  <c r="A130" i="8" s="1"/>
  <c r="A145" i="8" s="1"/>
  <c r="J69" i="8"/>
  <c r="A69" i="8"/>
  <c r="J68" i="8"/>
  <c r="J67" i="8"/>
  <c r="A67" i="8"/>
  <c r="A82" i="8" s="1"/>
  <c r="A97" i="8" s="1"/>
  <c r="A112" i="8" s="1"/>
  <c r="A127" i="8" s="1"/>
  <c r="A142" i="8" s="1"/>
  <c r="J66" i="8"/>
  <c r="J74" i="8" s="1"/>
  <c r="J65" i="8"/>
  <c r="E65" i="8"/>
  <c r="E66" i="8" s="1"/>
  <c r="B65" i="8"/>
  <c r="A65" i="8"/>
  <c r="A80" i="8" s="1"/>
  <c r="A95" i="8" s="1"/>
  <c r="A110" i="8" s="1"/>
  <c r="A125" i="8" s="1"/>
  <c r="A140" i="8" s="1"/>
  <c r="A155" i="8" s="1"/>
  <c r="J64" i="8"/>
  <c r="E64" i="8"/>
  <c r="F64" i="8" s="1"/>
  <c r="B64" i="8"/>
  <c r="J63" i="8"/>
  <c r="F63" i="8"/>
  <c r="B63" i="8"/>
  <c r="H59" i="8"/>
  <c r="D59" i="8"/>
  <c r="J58" i="8"/>
  <c r="F58" i="8"/>
  <c r="A58" i="8"/>
  <c r="J57" i="8"/>
  <c r="F57" i="8"/>
  <c r="A57" i="8"/>
  <c r="J56" i="8"/>
  <c r="F56" i="8"/>
  <c r="A56" i="8"/>
  <c r="A71" i="8" s="1"/>
  <c r="A86" i="8" s="1"/>
  <c r="A101" i="8" s="1"/>
  <c r="A116" i="8" s="1"/>
  <c r="A131" i="8" s="1"/>
  <c r="A146" i="8" s="1"/>
  <c r="J55" i="8"/>
  <c r="A55" i="8"/>
  <c r="J54" i="8"/>
  <c r="A54" i="8"/>
  <c r="J53" i="8"/>
  <c r="A53" i="8"/>
  <c r="A68" i="8" s="1"/>
  <c r="A83" i="8" s="1"/>
  <c r="A98" i="8" s="1"/>
  <c r="A113" i="8" s="1"/>
  <c r="A128" i="8" s="1"/>
  <c r="A143" i="8" s="1"/>
  <c r="J52" i="8"/>
  <c r="A52" i="8"/>
  <c r="J51" i="8"/>
  <c r="B51" i="8"/>
  <c r="B66" i="8" s="1"/>
  <c r="A51" i="8"/>
  <c r="A66" i="8" s="1"/>
  <c r="A81" i="8" s="1"/>
  <c r="A96" i="8" s="1"/>
  <c r="A111" i="8" s="1"/>
  <c r="A126" i="8" s="1"/>
  <c r="A141" i="8" s="1"/>
  <c r="J50" i="8"/>
  <c r="B50" i="8"/>
  <c r="A50" i="8"/>
  <c r="J49" i="8"/>
  <c r="E49" i="8"/>
  <c r="E50" i="8" s="1"/>
  <c r="B49" i="8"/>
  <c r="A49" i="8"/>
  <c r="A64" i="8" s="1"/>
  <c r="A79" i="8" s="1"/>
  <c r="A94" i="8" s="1"/>
  <c r="A109" i="8" s="1"/>
  <c r="A124" i="8" s="1"/>
  <c r="A139" i="8" s="1"/>
  <c r="A154" i="8" s="1"/>
  <c r="J48" i="8"/>
  <c r="J59" i="8" s="1"/>
  <c r="F48" i="8"/>
  <c r="A48" i="8"/>
  <c r="A63" i="8" s="1"/>
  <c r="A78" i="8" s="1"/>
  <c r="A93" i="8" s="1"/>
  <c r="A108" i="8" s="1"/>
  <c r="A123" i="8" s="1"/>
  <c r="A138" i="8" s="1"/>
  <c r="A153" i="8" s="1"/>
  <c r="J44" i="8"/>
  <c r="F43" i="8"/>
  <c r="F42" i="8"/>
  <c r="F41" i="8"/>
  <c r="F40" i="8"/>
  <c r="F39" i="8"/>
  <c r="F38" i="8"/>
  <c r="A38" i="8"/>
  <c r="F37" i="8"/>
  <c r="A37" i="8"/>
  <c r="F36" i="8"/>
  <c r="A36" i="8"/>
  <c r="F35" i="8"/>
  <c r="A35" i="8"/>
  <c r="F34" i="8"/>
  <c r="A34" i="8"/>
  <c r="F33" i="8"/>
  <c r="A33" i="8"/>
  <c r="F32" i="8"/>
  <c r="A32" i="8"/>
  <c r="F31" i="8"/>
  <c r="A31" i="8"/>
  <c r="F30" i="8"/>
  <c r="A30" i="8"/>
  <c r="F29" i="8"/>
  <c r="F44" i="8" s="1"/>
  <c r="K44" i="8" s="1"/>
  <c r="E172" i="8" s="1"/>
  <c r="A29" i="8"/>
  <c r="F28" i="8"/>
  <c r="A28" i="8"/>
  <c r="J24" i="8"/>
  <c r="F24" i="8"/>
  <c r="K24" i="8" s="1"/>
  <c r="E171" i="8" s="1"/>
  <c r="H10" i="8"/>
  <c r="K65" i="7"/>
  <c r="L65" i="7" s="1"/>
  <c r="H65" i="7"/>
  <c r="B65" i="7"/>
  <c r="K64" i="7"/>
  <c r="L64" i="7" s="1"/>
  <c r="H64" i="7"/>
  <c r="B64" i="7"/>
  <c r="K63" i="7"/>
  <c r="L63" i="7" s="1"/>
  <c r="H63" i="7"/>
  <c r="B63" i="7"/>
  <c r="K62" i="7"/>
  <c r="L62" i="7" s="1"/>
  <c r="H62" i="7"/>
  <c r="D62" i="7"/>
  <c r="B62" i="7"/>
  <c r="K61" i="7"/>
  <c r="L61" i="7" s="1"/>
  <c r="H61" i="7"/>
  <c r="D61" i="7"/>
  <c r="B61" i="7"/>
  <c r="L60" i="7"/>
  <c r="K60" i="7"/>
  <c r="H60" i="7"/>
  <c r="D60" i="7"/>
  <c r="B60" i="7"/>
  <c r="K59" i="7"/>
  <c r="L59" i="7" s="1"/>
  <c r="H59" i="7"/>
  <c r="D59" i="7"/>
  <c r="B59" i="7"/>
  <c r="K58" i="7"/>
  <c r="L58" i="7" s="1"/>
  <c r="H58" i="7"/>
  <c r="D58" i="7"/>
  <c r="B58" i="7"/>
  <c r="K57" i="7"/>
  <c r="L57" i="7" s="1"/>
  <c r="H57" i="7"/>
  <c r="D57" i="7"/>
  <c r="B57" i="7"/>
  <c r="K56" i="7"/>
  <c r="H56" i="7"/>
  <c r="L56" i="7" s="1"/>
  <c r="D56" i="7"/>
  <c r="B56" i="7"/>
  <c r="K55" i="7"/>
  <c r="H55" i="7"/>
  <c r="H66" i="7" s="1"/>
  <c r="D55" i="7"/>
  <c r="B55" i="7"/>
  <c r="G52" i="7"/>
  <c r="G50" i="7"/>
  <c r="F50" i="7"/>
  <c r="L49" i="7"/>
  <c r="G48" i="7"/>
  <c r="B48" i="7"/>
  <c r="K47" i="7"/>
  <c r="K48" i="7" s="1"/>
  <c r="L48" i="7" s="1"/>
  <c r="G47" i="7"/>
  <c r="D47" i="7"/>
  <c r="B47" i="7"/>
  <c r="K46" i="7"/>
  <c r="G46" i="7"/>
  <c r="L46" i="7" s="1"/>
  <c r="D46" i="7"/>
  <c r="B46" i="7"/>
  <c r="L45" i="7"/>
  <c r="G45" i="7"/>
  <c r="D45" i="7"/>
  <c r="B45" i="7"/>
  <c r="I40" i="7"/>
  <c r="H40" i="7"/>
  <c r="H41" i="7" s="1"/>
  <c r="F40" i="7"/>
  <c r="J39" i="7"/>
  <c r="J38" i="7"/>
  <c r="J37" i="7"/>
  <c r="J36" i="7"/>
  <c r="J35" i="7"/>
  <c r="J34" i="7"/>
  <c r="J33" i="7"/>
  <c r="J32" i="7"/>
  <c r="J31" i="7"/>
  <c r="J30" i="7"/>
  <c r="J29" i="7"/>
  <c r="G40" i="7" s="1"/>
  <c r="G20" i="7"/>
  <c r="H18" i="7"/>
  <c r="H17" i="7"/>
  <c r="H20" i="7" s="1"/>
  <c r="J124" i="8" l="1"/>
  <c r="I81" i="8"/>
  <c r="J80" i="8"/>
  <c r="J96" i="8"/>
  <c r="I97" i="8"/>
  <c r="F140" i="8"/>
  <c r="I110" i="8"/>
  <c r="J110" i="8" s="1"/>
  <c r="F110" i="8"/>
  <c r="E111" i="8"/>
  <c r="I140" i="8"/>
  <c r="J140" i="8" s="1"/>
  <c r="E141" i="8"/>
  <c r="E67" i="8"/>
  <c r="F66" i="8"/>
  <c r="F161" i="8"/>
  <c r="K161" i="8" s="1"/>
  <c r="E177" i="8" s="1"/>
  <c r="F141" i="8"/>
  <c r="E51" i="8"/>
  <c r="F50" i="8"/>
  <c r="E128" i="8"/>
  <c r="F127" i="8"/>
  <c r="I127" i="8"/>
  <c r="D149" i="8"/>
  <c r="K32" i="7"/>
  <c r="L32" i="7" s="1"/>
  <c r="K31" i="7"/>
  <c r="L31" i="7" s="1"/>
  <c r="K33" i="7"/>
  <c r="L33" i="7" s="1"/>
  <c r="K37" i="7"/>
  <c r="L37" i="7" s="1"/>
  <c r="K29" i="7"/>
  <c r="K39" i="7"/>
  <c r="L39" i="7" s="1"/>
  <c r="K35" i="7"/>
  <c r="L35" i="7" s="1"/>
  <c r="K34" i="7"/>
  <c r="L34" i="7" s="1"/>
  <c r="K36" i="7"/>
  <c r="L36" i="7" s="1"/>
  <c r="K38" i="7"/>
  <c r="L38" i="7" s="1"/>
  <c r="K30" i="7"/>
  <c r="L30" i="7" s="1"/>
  <c r="L50" i="7"/>
  <c r="L47" i="7"/>
  <c r="J95" i="8"/>
  <c r="F125" i="8"/>
  <c r="D134" i="8"/>
  <c r="F65" i="8"/>
  <c r="J79" i="8"/>
  <c r="F109" i="8"/>
  <c r="F124" i="8"/>
  <c r="I126" i="8"/>
  <c r="J127" i="8"/>
  <c r="I109" i="8"/>
  <c r="J109" i="8" s="1"/>
  <c r="J126" i="8"/>
  <c r="H134" i="8"/>
  <c r="F49" i="8"/>
  <c r="E80" i="8"/>
  <c r="F126" i="8"/>
  <c r="F138" i="8"/>
  <c r="B52" i="8"/>
  <c r="L29" i="7"/>
  <c r="L55" i="7"/>
  <c r="L67" i="7" s="1"/>
  <c r="I128" i="8" l="1"/>
  <c r="J128" i="8" s="1"/>
  <c r="E129" i="8"/>
  <c r="I82" i="8"/>
  <c r="J81" i="8"/>
  <c r="L40" i="7"/>
  <c r="F67" i="8"/>
  <c r="E68" i="8"/>
  <c r="E52" i="8"/>
  <c r="F51" i="8"/>
  <c r="I141" i="8"/>
  <c r="J141" i="8" s="1"/>
  <c r="E142" i="8"/>
  <c r="F128" i="8"/>
  <c r="B67" i="8"/>
  <c r="B53" i="8"/>
  <c r="F80" i="8"/>
  <c r="E81" i="8"/>
  <c r="I111" i="8"/>
  <c r="J111" i="8" s="1"/>
  <c r="E112" i="8"/>
  <c r="F111" i="8"/>
  <c r="I98" i="8"/>
  <c r="J97" i="8"/>
  <c r="I142" i="8" l="1"/>
  <c r="J142" i="8" s="1"/>
  <c r="E143" i="8"/>
  <c r="F142" i="8"/>
  <c r="I83" i="8"/>
  <c r="J82" i="8"/>
  <c r="I129" i="8"/>
  <c r="J129" i="8" s="1"/>
  <c r="E130" i="8"/>
  <c r="F129" i="8"/>
  <c r="E53" i="8"/>
  <c r="F52" i="8"/>
  <c r="E113" i="8"/>
  <c r="F112" i="8"/>
  <c r="I112" i="8"/>
  <c r="J112" i="8" s="1"/>
  <c r="E82" i="8"/>
  <c r="F81" i="8"/>
  <c r="E69" i="8"/>
  <c r="F68" i="8"/>
  <c r="B54" i="8"/>
  <c r="B68" i="8"/>
  <c r="I99" i="8"/>
  <c r="J98" i="8"/>
  <c r="B69" i="8" l="1"/>
  <c r="B55" i="8"/>
  <c r="B70" i="8" s="1"/>
  <c r="J83" i="8"/>
  <c r="I84" i="8"/>
  <c r="F69" i="8"/>
  <c r="F74" i="8" s="1"/>
  <c r="K74" i="8" s="1"/>
  <c r="E175" i="8" s="1"/>
  <c r="E70" i="8"/>
  <c r="F70" i="8" s="1"/>
  <c r="I143" i="8"/>
  <c r="J143" i="8" s="1"/>
  <c r="E144" i="8"/>
  <c r="F143" i="8"/>
  <c r="E83" i="8"/>
  <c r="F82" i="8"/>
  <c r="I130" i="8"/>
  <c r="J130" i="8" s="1"/>
  <c r="J134" i="8" s="1"/>
  <c r="F130" i="8"/>
  <c r="F134" i="8" s="1"/>
  <c r="F53" i="8"/>
  <c r="E54" i="8"/>
  <c r="I100" i="8"/>
  <c r="J100" i="8" s="1"/>
  <c r="J99" i="8"/>
  <c r="J104" i="8" s="1"/>
  <c r="K104" i="8" s="1"/>
  <c r="F113" i="8"/>
  <c r="I113" i="8"/>
  <c r="J113" i="8" s="1"/>
  <c r="E114" i="8"/>
  <c r="J84" i="8" l="1"/>
  <c r="I85" i="8"/>
  <c r="J85" i="8" s="1"/>
  <c r="J89" i="8" s="1"/>
  <c r="F83" i="8"/>
  <c r="E84" i="8"/>
  <c r="K134" i="8"/>
  <c r="E115" i="8"/>
  <c r="I114" i="8"/>
  <c r="J114" i="8" s="1"/>
  <c r="F114" i="8"/>
  <c r="E145" i="8"/>
  <c r="I144" i="8"/>
  <c r="J144" i="8" s="1"/>
  <c r="F144" i="8"/>
  <c r="E55" i="8"/>
  <c r="F55" i="8" s="1"/>
  <c r="F59" i="8" s="1"/>
  <c r="F54" i="8"/>
  <c r="K59" i="8" l="1"/>
  <c r="E174" i="8" s="1"/>
  <c r="F84" i="8"/>
  <c r="E85" i="8"/>
  <c r="F85" i="8" s="1"/>
  <c r="F89" i="8" s="1"/>
  <c r="K89" i="8" s="1"/>
  <c r="I115" i="8"/>
  <c r="J115" i="8" s="1"/>
  <c r="J119" i="8" s="1"/>
  <c r="F115" i="8"/>
  <c r="F119" i="8" s="1"/>
  <c r="K119" i="8" s="1"/>
  <c r="I145" i="8"/>
  <c r="J145" i="8" s="1"/>
  <c r="J149" i="8" s="1"/>
  <c r="J163" i="8" s="1"/>
  <c r="J165" i="8" s="1"/>
  <c r="F145" i="8"/>
  <c r="F149" i="8" s="1"/>
  <c r="K149" i="8" s="1"/>
  <c r="E176" i="8" s="1"/>
  <c r="E173" i="8" l="1"/>
  <c r="F163" i="8"/>
  <c r="D164" i="8" l="1"/>
  <c r="F164" i="8" s="1"/>
  <c r="K164" i="8" s="1"/>
  <c r="E178" i="8" s="1"/>
  <c r="E179" i="8" s="1"/>
  <c r="E180" i="8" s="1"/>
  <c r="K163" i="8"/>
  <c r="K165" i="8" s="1"/>
  <c r="F165" i="8" l="1"/>
  <c r="K8" i="6" l="1"/>
  <c r="K5" i="6"/>
  <c r="K3" i="6"/>
  <c r="K2" i="6"/>
  <c r="L8" i="5"/>
  <c r="L5" i="5"/>
  <c r="L3" i="5"/>
  <c r="L2" i="5"/>
  <c r="D170" i="6"/>
  <c r="J164" i="6"/>
  <c r="J160" i="6"/>
  <c r="F160" i="6"/>
  <c r="J159" i="6"/>
  <c r="F159" i="6"/>
  <c r="J158" i="6"/>
  <c r="F158" i="6"/>
  <c r="J157" i="6"/>
  <c r="F157" i="6"/>
  <c r="J156" i="6"/>
  <c r="F156" i="6"/>
  <c r="J155" i="6"/>
  <c r="J154" i="6"/>
  <c r="E154" i="6"/>
  <c r="E155" i="6" s="1"/>
  <c r="F155" i="6" s="1"/>
  <c r="J153" i="6"/>
  <c r="J161" i="6" s="1"/>
  <c r="F153" i="6"/>
  <c r="J148" i="6"/>
  <c r="F148" i="6"/>
  <c r="J147" i="6"/>
  <c r="F147" i="6"/>
  <c r="J146" i="6"/>
  <c r="F146" i="6"/>
  <c r="H143" i="6"/>
  <c r="D140" i="6"/>
  <c r="F140" i="6" s="1"/>
  <c r="I139" i="6"/>
  <c r="E139" i="6"/>
  <c r="E140" i="6" s="1"/>
  <c r="I138" i="6"/>
  <c r="J133" i="6"/>
  <c r="F133" i="6"/>
  <c r="J132" i="6"/>
  <c r="F132" i="6"/>
  <c r="J131" i="6"/>
  <c r="F131" i="6"/>
  <c r="H130" i="6"/>
  <c r="H145" i="6" s="1"/>
  <c r="D130" i="6"/>
  <c r="D145" i="6" s="1"/>
  <c r="H129" i="6"/>
  <c r="H144" i="6" s="1"/>
  <c r="D129" i="6"/>
  <c r="H128" i="6"/>
  <c r="D128" i="6"/>
  <c r="H127" i="6"/>
  <c r="H142" i="6" s="1"/>
  <c r="D127" i="6"/>
  <c r="D142" i="6" s="1"/>
  <c r="H126" i="6"/>
  <c r="H141" i="6" s="1"/>
  <c r="D126" i="6"/>
  <c r="D141" i="6" s="1"/>
  <c r="H125" i="6"/>
  <c r="H140" i="6" s="1"/>
  <c r="D125" i="6"/>
  <c r="H124" i="6"/>
  <c r="J124" i="6" s="1"/>
  <c r="E124" i="6"/>
  <c r="I124" i="6" s="1"/>
  <c r="D124" i="6"/>
  <c r="D139" i="6" s="1"/>
  <c r="F139" i="6" s="1"/>
  <c r="I123" i="6"/>
  <c r="H123" i="6"/>
  <c r="J123" i="6" s="1"/>
  <c r="D123" i="6"/>
  <c r="F123" i="6" s="1"/>
  <c r="H119" i="6"/>
  <c r="D119" i="6"/>
  <c r="J118" i="6"/>
  <c r="F118" i="6"/>
  <c r="J117" i="6"/>
  <c r="F117" i="6"/>
  <c r="J116" i="6"/>
  <c r="F116" i="6"/>
  <c r="E109" i="6"/>
  <c r="E110" i="6" s="1"/>
  <c r="I108" i="6"/>
  <c r="J108" i="6" s="1"/>
  <c r="F108" i="6"/>
  <c r="H104" i="6"/>
  <c r="D104" i="6"/>
  <c r="J103" i="6"/>
  <c r="F103" i="6"/>
  <c r="J102" i="6"/>
  <c r="F102" i="6"/>
  <c r="J101" i="6"/>
  <c r="F101" i="6"/>
  <c r="F100" i="6"/>
  <c r="F99" i="6"/>
  <c r="F98" i="6"/>
  <c r="F97" i="6"/>
  <c r="F96" i="6"/>
  <c r="F95" i="6"/>
  <c r="I94" i="6"/>
  <c r="J94" i="6" s="1"/>
  <c r="F94" i="6"/>
  <c r="J93" i="6"/>
  <c r="F93" i="6"/>
  <c r="F104" i="6" s="1"/>
  <c r="H89" i="6"/>
  <c r="D89" i="6"/>
  <c r="J88" i="6"/>
  <c r="F88" i="6"/>
  <c r="J87" i="6"/>
  <c r="F87" i="6"/>
  <c r="J86" i="6"/>
  <c r="F86" i="6"/>
  <c r="E80" i="6"/>
  <c r="F80" i="6" s="1"/>
  <c r="E79" i="6"/>
  <c r="F79" i="6" s="1"/>
  <c r="I78" i="6"/>
  <c r="J78" i="6" s="1"/>
  <c r="F78" i="6"/>
  <c r="J73" i="6"/>
  <c r="F73" i="6"/>
  <c r="J72" i="6"/>
  <c r="J74" i="6" s="1"/>
  <c r="F72" i="6"/>
  <c r="F71" i="6"/>
  <c r="E65" i="6"/>
  <c r="E66" i="6" s="1"/>
  <c r="F64" i="6"/>
  <c r="E64" i="6"/>
  <c r="F63" i="6"/>
  <c r="B63" i="6"/>
  <c r="H59" i="6"/>
  <c r="D59" i="6"/>
  <c r="J58" i="6"/>
  <c r="F58" i="6"/>
  <c r="A58" i="6"/>
  <c r="A73" i="6" s="1"/>
  <c r="A88" i="6" s="1"/>
  <c r="A103" i="6" s="1"/>
  <c r="A118" i="6" s="1"/>
  <c r="A133" i="6" s="1"/>
  <c r="A148" i="6" s="1"/>
  <c r="J57" i="6"/>
  <c r="F57" i="6"/>
  <c r="A57" i="6"/>
  <c r="A72" i="6" s="1"/>
  <c r="A87" i="6" s="1"/>
  <c r="A102" i="6" s="1"/>
  <c r="A117" i="6" s="1"/>
  <c r="A132" i="6" s="1"/>
  <c r="A147" i="6" s="1"/>
  <c r="J56" i="6"/>
  <c r="F56" i="6"/>
  <c r="A56" i="6"/>
  <c r="A71" i="6" s="1"/>
  <c r="A86" i="6" s="1"/>
  <c r="A101" i="6" s="1"/>
  <c r="A116" i="6" s="1"/>
  <c r="A131" i="6" s="1"/>
  <c r="A146" i="6" s="1"/>
  <c r="J55" i="6"/>
  <c r="A55" i="6"/>
  <c r="A70" i="6" s="1"/>
  <c r="A85" i="6" s="1"/>
  <c r="A100" i="6" s="1"/>
  <c r="A115" i="6" s="1"/>
  <c r="A130" i="6" s="1"/>
  <c r="A145" i="6" s="1"/>
  <c r="J54" i="6"/>
  <c r="A54" i="6"/>
  <c r="A69" i="6" s="1"/>
  <c r="A84" i="6" s="1"/>
  <c r="A99" i="6" s="1"/>
  <c r="A114" i="6" s="1"/>
  <c r="A129" i="6" s="1"/>
  <c r="A144" i="6" s="1"/>
  <c r="J53" i="6"/>
  <c r="A53" i="6"/>
  <c r="A68" i="6" s="1"/>
  <c r="A83" i="6" s="1"/>
  <c r="A98" i="6" s="1"/>
  <c r="A113" i="6" s="1"/>
  <c r="A128" i="6" s="1"/>
  <c r="A143" i="6" s="1"/>
  <c r="J52" i="6"/>
  <c r="A52" i="6"/>
  <c r="A67" i="6" s="1"/>
  <c r="A82" i="6" s="1"/>
  <c r="A97" i="6" s="1"/>
  <c r="A112" i="6" s="1"/>
  <c r="A127" i="6" s="1"/>
  <c r="A142" i="6" s="1"/>
  <c r="J51" i="6"/>
  <c r="A51" i="6"/>
  <c r="A66" i="6" s="1"/>
  <c r="A81" i="6" s="1"/>
  <c r="A96" i="6" s="1"/>
  <c r="A111" i="6" s="1"/>
  <c r="A126" i="6" s="1"/>
  <c r="A141" i="6" s="1"/>
  <c r="J50" i="6"/>
  <c r="A50" i="6"/>
  <c r="A65" i="6" s="1"/>
  <c r="A80" i="6" s="1"/>
  <c r="A95" i="6" s="1"/>
  <c r="A110" i="6" s="1"/>
  <c r="A125" i="6" s="1"/>
  <c r="A140" i="6" s="1"/>
  <c r="A155" i="6" s="1"/>
  <c r="J49" i="6"/>
  <c r="E49" i="6"/>
  <c r="E50" i="6" s="1"/>
  <c r="B49" i="6"/>
  <c r="B50" i="6" s="1"/>
  <c r="A49" i="6"/>
  <c r="A64" i="6" s="1"/>
  <c r="A79" i="6" s="1"/>
  <c r="A94" i="6" s="1"/>
  <c r="A109" i="6" s="1"/>
  <c r="A124" i="6" s="1"/>
  <c r="A139" i="6" s="1"/>
  <c r="A154" i="6" s="1"/>
  <c r="J48" i="6"/>
  <c r="J59" i="6" s="1"/>
  <c r="F48" i="6"/>
  <c r="A48" i="6"/>
  <c r="A63" i="6" s="1"/>
  <c r="A78" i="6" s="1"/>
  <c r="A93" i="6" s="1"/>
  <c r="A108" i="6" s="1"/>
  <c r="A123" i="6" s="1"/>
  <c r="A138" i="6" s="1"/>
  <c r="A153" i="6" s="1"/>
  <c r="J44" i="6"/>
  <c r="F43" i="6"/>
  <c r="F42" i="6"/>
  <c r="F41" i="6"/>
  <c r="F40" i="6"/>
  <c r="F39" i="6"/>
  <c r="F38" i="6"/>
  <c r="A38" i="6"/>
  <c r="F37" i="6"/>
  <c r="A37" i="6"/>
  <c r="F36" i="6"/>
  <c r="A36" i="6"/>
  <c r="F35" i="6"/>
  <c r="A35" i="6"/>
  <c r="F34" i="6"/>
  <c r="A34" i="6"/>
  <c r="F33" i="6"/>
  <c r="A33" i="6"/>
  <c r="F32" i="6"/>
  <c r="A32" i="6"/>
  <c r="F31" i="6"/>
  <c r="A31" i="6"/>
  <c r="F30" i="6"/>
  <c r="A30" i="6"/>
  <c r="F29" i="6"/>
  <c r="F44" i="6" s="1"/>
  <c r="K44" i="6" s="1"/>
  <c r="E172" i="6" s="1"/>
  <c r="A29" i="6"/>
  <c r="F28" i="6"/>
  <c r="A28" i="6"/>
  <c r="J24" i="6"/>
  <c r="K24" i="6" s="1"/>
  <c r="E171" i="6" s="1"/>
  <c r="F24" i="6"/>
  <c r="H10" i="6"/>
  <c r="K65" i="5"/>
  <c r="L65" i="5" s="1"/>
  <c r="H65" i="5"/>
  <c r="B65" i="5"/>
  <c r="K64" i="5"/>
  <c r="L64" i="5" s="1"/>
  <c r="H64" i="5"/>
  <c r="B64" i="5"/>
  <c r="K63" i="5"/>
  <c r="L63" i="5" s="1"/>
  <c r="H63" i="5"/>
  <c r="B63" i="5"/>
  <c r="K62" i="5"/>
  <c r="L62" i="5" s="1"/>
  <c r="H62" i="5"/>
  <c r="D62" i="5"/>
  <c r="B62" i="5"/>
  <c r="K61" i="5"/>
  <c r="H61" i="5"/>
  <c r="L61" i="5" s="1"/>
  <c r="D61" i="5"/>
  <c r="B61" i="5"/>
  <c r="K60" i="5"/>
  <c r="L60" i="5" s="1"/>
  <c r="H60" i="5"/>
  <c r="D60" i="5"/>
  <c r="B60" i="5"/>
  <c r="K59" i="5"/>
  <c r="H59" i="5"/>
  <c r="L59" i="5" s="1"/>
  <c r="D59" i="5"/>
  <c r="B59" i="5"/>
  <c r="K58" i="5"/>
  <c r="L58" i="5" s="1"/>
  <c r="H58" i="5"/>
  <c r="D58" i="5"/>
  <c r="B58" i="5"/>
  <c r="K57" i="5"/>
  <c r="H57" i="5"/>
  <c r="L57" i="5" s="1"/>
  <c r="D57" i="5"/>
  <c r="B57" i="5"/>
  <c r="K56" i="5"/>
  <c r="L56" i="5" s="1"/>
  <c r="H56" i="5"/>
  <c r="D56" i="5"/>
  <c r="B56" i="5"/>
  <c r="L55" i="5"/>
  <c r="L67" i="5" s="1"/>
  <c r="K55" i="5"/>
  <c r="H55" i="5"/>
  <c r="H66" i="5" s="1"/>
  <c r="D55" i="5"/>
  <c r="B55" i="5"/>
  <c r="G52" i="5"/>
  <c r="F50" i="5"/>
  <c r="L49" i="5"/>
  <c r="G48" i="5"/>
  <c r="B48" i="5"/>
  <c r="G47" i="5"/>
  <c r="D47" i="5"/>
  <c r="B47" i="5"/>
  <c r="K46" i="5"/>
  <c r="L46" i="5" s="1"/>
  <c r="G46" i="5"/>
  <c r="D46" i="5"/>
  <c r="B46" i="5"/>
  <c r="L45" i="5"/>
  <c r="G45" i="5"/>
  <c r="G50" i="5" s="1"/>
  <c r="D45" i="5"/>
  <c r="B45" i="5"/>
  <c r="I40" i="5"/>
  <c r="H40" i="5"/>
  <c r="G40" i="5"/>
  <c r="F40" i="5"/>
  <c r="J39" i="5"/>
  <c r="J38" i="5"/>
  <c r="J37" i="5"/>
  <c r="J36" i="5"/>
  <c r="J35" i="5"/>
  <c r="J34" i="5"/>
  <c r="J33" i="5"/>
  <c r="J32" i="5"/>
  <c r="J31" i="5"/>
  <c r="J30" i="5"/>
  <c r="J29" i="5"/>
  <c r="H41" i="5" s="1"/>
  <c r="G20" i="5"/>
  <c r="H18" i="5"/>
  <c r="H17" i="5"/>
  <c r="H20" i="5" s="1"/>
  <c r="L33" i="5" l="1"/>
  <c r="B51" i="6"/>
  <c r="B65" i="6"/>
  <c r="K34" i="5"/>
  <c r="L34" i="5" s="1"/>
  <c r="K39" i="5"/>
  <c r="L39" i="5" s="1"/>
  <c r="K31" i="5"/>
  <c r="L31" i="5" s="1"/>
  <c r="K36" i="5"/>
  <c r="K33" i="5"/>
  <c r="K38" i="5"/>
  <c r="L38" i="5" s="1"/>
  <c r="K30" i="5"/>
  <c r="K35" i="5"/>
  <c r="K32" i="5"/>
  <c r="L32" i="5" s="1"/>
  <c r="K37" i="5"/>
  <c r="L37" i="5" s="1"/>
  <c r="K29" i="5"/>
  <c r="L29" i="5" s="1"/>
  <c r="E51" i="6"/>
  <c r="F50" i="6"/>
  <c r="L35" i="5"/>
  <c r="L36" i="5"/>
  <c r="E111" i="6"/>
  <c r="I110" i="6"/>
  <c r="J110" i="6" s="1"/>
  <c r="F110" i="6"/>
  <c r="F66" i="6"/>
  <c r="E67" i="6"/>
  <c r="E141" i="6"/>
  <c r="F141" i="6" s="1"/>
  <c r="I140" i="6"/>
  <c r="J140" i="6" s="1"/>
  <c r="L30" i="5"/>
  <c r="D138" i="6"/>
  <c r="F154" i="6"/>
  <c r="F161" i="6" s="1"/>
  <c r="K161" i="6" s="1"/>
  <c r="E177" i="6" s="1"/>
  <c r="I95" i="6"/>
  <c r="E125" i="6"/>
  <c r="H139" i="6"/>
  <c r="J139" i="6" s="1"/>
  <c r="D144" i="6"/>
  <c r="K47" i="5"/>
  <c r="I79" i="6"/>
  <c r="E81" i="6"/>
  <c r="D134" i="6"/>
  <c r="H138" i="6"/>
  <c r="J138" i="6" s="1"/>
  <c r="D143" i="6"/>
  <c r="F49" i="6"/>
  <c r="F65" i="6"/>
  <c r="F109" i="6"/>
  <c r="F124" i="6"/>
  <c r="I109" i="6"/>
  <c r="J109" i="6" s="1"/>
  <c r="H134" i="6"/>
  <c r="B64" i="6"/>
  <c r="K48" i="5" l="1"/>
  <c r="L48" i="5" s="1"/>
  <c r="L47" i="5"/>
  <c r="L50" i="5" s="1"/>
  <c r="D149" i="6"/>
  <c r="F138" i="6"/>
  <c r="L40" i="5"/>
  <c r="E142" i="6"/>
  <c r="I141" i="6"/>
  <c r="J141" i="6" s="1"/>
  <c r="I111" i="6"/>
  <c r="J111" i="6" s="1"/>
  <c r="F111" i="6"/>
  <c r="E112" i="6"/>
  <c r="I125" i="6"/>
  <c r="J125" i="6" s="1"/>
  <c r="F125" i="6"/>
  <c r="E126" i="6"/>
  <c r="E68" i="6"/>
  <c r="F67" i="6"/>
  <c r="F51" i="6"/>
  <c r="E52" i="6"/>
  <c r="I80" i="6"/>
  <c r="J79" i="6"/>
  <c r="E82" i="6"/>
  <c r="F81" i="6"/>
  <c r="I96" i="6"/>
  <c r="J95" i="6"/>
  <c r="B66" i="6"/>
  <c r="B52" i="6"/>
  <c r="B53" i="6" l="1"/>
  <c r="B67" i="6"/>
  <c r="E53" i="6"/>
  <c r="F52" i="6"/>
  <c r="J96" i="6"/>
  <c r="I97" i="6"/>
  <c r="F68" i="6"/>
  <c r="E69" i="6"/>
  <c r="E127" i="6"/>
  <c r="I126" i="6"/>
  <c r="J126" i="6" s="1"/>
  <c r="F126" i="6"/>
  <c r="E113" i="6"/>
  <c r="I112" i="6"/>
  <c r="J112" i="6" s="1"/>
  <c r="F112" i="6"/>
  <c r="E83" i="6"/>
  <c r="F82" i="6"/>
  <c r="I142" i="6"/>
  <c r="J142" i="6" s="1"/>
  <c r="E143" i="6"/>
  <c r="F142" i="6"/>
  <c r="I81" i="6"/>
  <c r="J80" i="6"/>
  <c r="F83" i="6" l="1"/>
  <c r="E84" i="6"/>
  <c r="E70" i="6"/>
  <c r="F70" i="6" s="1"/>
  <c r="F69" i="6"/>
  <c r="F53" i="6"/>
  <c r="E54" i="6"/>
  <c r="I98" i="6"/>
  <c r="J97" i="6"/>
  <c r="B68" i="6"/>
  <c r="B54" i="6"/>
  <c r="J81" i="6"/>
  <c r="I82" i="6"/>
  <c r="F113" i="6"/>
  <c r="E114" i="6"/>
  <c r="I113" i="6"/>
  <c r="J113" i="6" s="1"/>
  <c r="I143" i="6"/>
  <c r="J143" i="6" s="1"/>
  <c r="E144" i="6"/>
  <c r="F143" i="6"/>
  <c r="E128" i="6"/>
  <c r="I127" i="6"/>
  <c r="J127" i="6" s="1"/>
  <c r="F127" i="6"/>
  <c r="I144" i="6" l="1"/>
  <c r="J144" i="6" s="1"/>
  <c r="E145" i="6"/>
  <c r="F144" i="6"/>
  <c r="F54" i="6"/>
  <c r="E55" i="6"/>
  <c r="F55" i="6" s="1"/>
  <c r="F59" i="6" s="1"/>
  <c r="B55" i="6"/>
  <c r="B70" i="6" s="1"/>
  <c r="B69" i="6"/>
  <c r="E85" i="6"/>
  <c r="F85" i="6" s="1"/>
  <c r="F84" i="6"/>
  <c r="I83" i="6"/>
  <c r="J82" i="6"/>
  <c r="J98" i="6"/>
  <c r="I99" i="6"/>
  <c r="I114" i="6"/>
  <c r="J114" i="6" s="1"/>
  <c r="F114" i="6"/>
  <c r="E115" i="6"/>
  <c r="E129" i="6"/>
  <c r="I128" i="6"/>
  <c r="J128" i="6" s="1"/>
  <c r="F128" i="6"/>
  <c r="F74" i="6"/>
  <c r="K74" i="6" s="1"/>
  <c r="E175" i="6" s="1"/>
  <c r="K59" i="6" l="1"/>
  <c r="E174" i="6" s="1"/>
  <c r="I100" i="6"/>
  <c r="J100" i="6" s="1"/>
  <c r="J104" i="6" s="1"/>
  <c r="K104" i="6" s="1"/>
  <c r="J99" i="6"/>
  <c r="E130" i="6"/>
  <c r="I129" i="6"/>
  <c r="J129" i="6" s="1"/>
  <c r="F129" i="6"/>
  <c r="J83" i="6"/>
  <c r="I84" i="6"/>
  <c r="I145" i="6"/>
  <c r="J145" i="6" s="1"/>
  <c r="J149" i="6" s="1"/>
  <c r="F145" i="6"/>
  <c r="F149" i="6" s="1"/>
  <c r="K149" i="6" s="1"/>
  <c r="E176" i="6" s="1"/>
  <c r="I115" i="6"/>
  <c r="J115" i="6" s="1"/>
  <c r="J119" i="6" s="1"/>
  <c r="F115" i="6"/>
  <c r="F119" i="6" s="1"/>
  <c r="K119" i="6" s="1"/>
  <c r="F89" i="6"/>
  <c r="I130" i="6" l="1"/>
  <c r="J130" i="6" s="1"/>
  <c r="J134" i="6" s="1"/>
  <c r="F130" i="6"/>
  <c r="F134" i="6" s="1"/>
  <c r="K134" i="6" s="1"/>
  <c r="F163" i="6"/>
  <c r="J84" i="6"/>
  <c r="I85" i="6"/>
  <c r="J85" i="6" s="1"/>
  <c r="J89" i="6" s="1"/>
  <c r="J163" i="6" s="1"/>
  <c r="J165" i="6" s="1"/>
  <c r="D164" i="6" l="1"/>
  <c r="F164" i="6" s="1"/>
  <c r="K164" i="6" s="1"/>
  <c r="E178" i="6" s="1"/>
  <c r="K163" i="6"/>
  <c r="K165" i="6" s="1"/>
  <c r="F165" i="6"/>
  <c r="K89" i="6"/>
  <c r="E173" i="6" s="1"/>
  <c r="E179" i="6" s="1"/>
  <c r="E180" i="6" s="1"/>
  <c r="L3" i="3" l="1"/>
  <c r="L5" i="3"/>
  <c r="L8" i="3"/>
  <c r="L2" i="3"/>
  <c r="K8" i="4"/>
  <c r="K5" i="4"/>
  <c r="K3" i="4"/>
  <c r="K2" i="4"/>
  <c r="D170" i="4"/>
  <c r="J164" i="4"/>
  <c r="J160" i="4"/>
  <c r="F160" i="4"/>
  <c r="J159" i="4"/>
  <c r="F159" i="4"/>
  <c r="J158" i="4"/>
  <c r="F158" i="4"/>
  <c r="J157" i="4"/>
  <c r="F157" i="4"/>
  <c r="J156" i="4"/>
  <c r="F156" i="4"/>
  <c r="J155" i="4"/>
  <c r="J154" i="4"/>
  <c r="J161" i="4" s="1"/>
  <c r="F154" i="4"/>
  <c r="E154" i="4"/>
  <c r="E155" i="4" s="1"/>
  <c r="F155" i="4" s="1"/>
  <c r="J153" i="4"/>
  <c r="F153" i="4"/>
  <c r="J148" i="4"/>
  <c r="F148" i="4"/>
  <c r="J147" i="4"/>
  <c r="F147" i="4"/>
  <c r="J146" i="4"/>
  <c r="F146" i="4"/>
  <c r="D143" i="4"/>
  <c r="H142" i="4"/>
  <c r="E140" i="4"/>
  <c r="E141" i="4" s="1"/>
  <c r="I139" i="4"/>
  <c r="E139" i="4"/>
  <c r="D139" i="4"/>
  <c r="F139" i="4" s="1"/>
  <c r="I138" i="4"/>
  <c r="H138" i="4"/>
  <c r="J138" i="4" s="1"/>
  <c r="D134" i="4"/>
  <c r="J133" i="4"/>
  <c r="F133" i="4"/>
  <c r="J132" i="4"/>
  <c r="F132" i="4"/>
  <c r="J131" i="4"/>
  <c r="F131" i="4"/>
  <c r="H130" i="4"/>
  <c r="D130" i="4"/>
  <c r="D145" i="4" s="1"/>
  <c r="H129" i="4"/>
  <c r="H144" i="4" s="1"/>
  <c r="D129" i="4"/>
  <c r="D144" i="4" s="1"/>
  <c r="H128" i="4"/>
  <c r="H143" i="4" s="1"/>
  <c r="D128" i="4"/>
  <c r="H127" i="4"/>
  <c r="D127" i="4"/>
  <c r="H126" i="4"/>
  <c r="H141" i="4" s="1"/>
  <c r="D126" i="4"/>
  <c r="D141" i="4" s="1"/>
  <c r="F141" i="4" s="1"/>
  <c r="H125" i="4"/>
  <c r="H140" i="4" s="1"/>
  <c r="D125" i="4"/>
  <c r="D140" i="4" s="1"/>
  <c r="F140" i="4" s="1"/>
  <c r="H124" i="4"/>
  <c r="H139" i="4" s="1"/>
  <c r="J139" i="4" s="1"/>
  <c r="E124" i="4"/>
  <c r="I124" i="4" s="1"/>
  <c r="J124" i="4" s="1"/>
  <c r="D124" i="4"/>
  <c r="F124" i="4" s="1"/>
  <c r="I123" i="4"/>
  <c r="H123" i="4"/>
  <c r="J123" i="4" s="1"/>
  <c r="D123" i="4"/>
  <c r="D138" i="4" s="1"/>
  <c r="H119" i="4"/>
  <c r="D119" i="4"/>
  <c r="J118" i="4"/>
  <c r="F118" i="4"/>
  <c r="J117" i="4"/>
  <c r="F117" i="4"/>
  <c r="J116" i="4"/>
  <c r="F116" i="4"/>
  <c r="E109" i="4"/>
  <c r="E110" i="4" s="1"/>
  <c r="J108" i="4"/>
  <c r="I108" i="4"/>
  <c r="F108" i="4"/>
  <c r="H104" i="4"/>
  <c r="D104" i="4"/>
  <c r="J103" i="4"/>
  <c r="F103" i="4"/>
  <c r="J102" i="4"/>
  <c r="F102" i="4"/>
  <c r="J101" i="4"/>
  <c r="F101" i="4"/>
  <c r="F100" i="4"/>
  <c r="F99" i="4"/>
  <c r="F98" i="4"/>
  <c r="F97" i="4"/>
  <c r="F96" i="4"/>
  <c r="F95" i="4"/>
  <c r="J94" i="4"/>
  <c r="I94" i="4"/>
  <c r="I95" i="4" s="1"/>
  <c r="F94" i="4"/>
  <c r="J93" i="4"/>
  <c r="F93" i="4"/>
  <c r="F104" i="4" s="1"/>
  <c r="H89" i="4"/>
  <c r="D89" i="4"/>
  <c r="J88" i="4"/>
  <c r="F88" i="4"/>
  <c r="J87" i="4"/>
  <c r="F87" i="4"/>
  <c r="J86" i="4"/>
  <c r="F86" i="4"/>
  <c r="I79" i="4"/>
  <c r="I80" i="4" s="1"/>
  <c r="E79" i="4"/>
  <c r="E80" i="4" s="1"/>
  <c r="J78" i="4"/>
  <c r="I78" i="4"/>
  <c r="F78" i="4"/>
  <c r="J73" i="4"/>
  <c r="F73" i="4"/>
  <c r="J72" i="4"/>
  <c r="F72" i="4"/>
  <c r="A72" i="4"/>
  <c r="A87" i="4" s="1"/>
  <c r="A102" i="4" s="1"/>
  <c r="A117" i="4" s="1"/>
  <c r="A132" i="4" s="1"/>
  <c r="A147" i="4" s="1"/>
  <c r="J71" i="4"/>
  <c r="F71" i="4"/>
  <c r="J70" i="4"/>
  <c r="A70" i="4"/>
  <c r="A85" i="4" s="1"/>
  <c r="A100" i="4" s="1"/>
  <c r="A115" i="4" s="1"/>
  <c r="A130" i="4" s="1"/>
  <c r="A145" i="4" s="1"/>
  <c r="J69" i="4"/>
  <c r="J68" i="4"/>
  <c r="J67" i="4"/>
  <c r="J66" i="4"/>
  <c r="A66" i="4"/>
  <c r="A81" i="4" s="1"/>
  <c r="A96" i="4" s="1"/>
  <c r="A111" i="4" s="1"/>
  <c r="A126" i="4" s="1"/>
  <c r="A141" i="4" s="1"/>
  <c r="J65" i="4"/>
  <c r="J64" i="4"/>
  <c r="E64" i="4"/>
  <c r="F64" i="4" s="1"/>
  <c r="J63" i="4"/>
  <c r="J74" i="4" s="1"/>
  <c r="F63" i="4"/>
  <c r="B63" i="4"/>
  <c r="H59" i="4"/>
  <c r="D59" i="4"/>
  <c r="J58" i="4"/>
  <c r="F58" i="4"/>
  <c r="A58" i="4"/>
  <c r="A73" i="4" s="1"/>
  <c r="A88" i="4" s="1"/>
  <c r="A103" i="4" s="1"/>
  <c r="A118" i="4" s="1"/>
  <c r="A133" i="4" s="1"/>
  <c r="A148" i="4" s="1"/>
  <c r="J57" i="4"/>
  <c r="F57" i="4"/>
  <c r="A57" i="4"/>
  <c r="J56" i="4"/>
  <c r="F56" i="4"/>
  <c r="A56" i="4"/>
  <c r="A71" i="4" s="1"/>
  <c r="A86" i="4" s="1"/>
  <c r="A101" i="4" s="1"/>
  <c r="A116" i="4" s="1"/>
  <c r="A131" i="4" s="1"/>
  <c r="A146" i="4" s="1"/>
  <c r="J55" i="4"/>
  <c r="A55" i="4"/>
  <c r="J54" i="4"/>
  <c r="A54" i="4"/>
  <c r="A69" i="4" s="1"/>
  <c r="A84" i="4" s="1"/>
  <c r="A99" i="4" s="1"/>
  <c r="A114" i="4" s="1"/>
  <c r="A129" i="4" s="1"/>
  <c r="A144" i="4" s="1"/>
  <c r="J53" i="4"/>
  <c r="A53" i="4"/>
  <c r="A68" i="4" s="1"/>
  <c r="A83" i="4" s="1"/>
  <c r="A98" i="4" s="1"/>
  <c r="A113" i="4" s="1"/>
  <c r="A128" i="4" s="1"/>
  <c r="A143" i="4" s="1"/>
  <c r="J52" i="4"/>
  <c r="A52" i="4"/>
  <c r="A67" i="4" s="1"/>
  <c r="A82" i="4" s="1"/>
  <c r="A97" i="4" s="1"/>
  <c r="A112" i="4" s="1"/>
  <c r="A127" i="4" s="1"/>
  <c r="A142" i="4" s="1"/>
  <c r="J51" i="4"/>
  <c r="A51" i="4"/>
  <c r="J50" i="4"/>
  <c r="E50" i="4"/>
  <c r="F50" i="4" s="1"/>
  <c r="A50" i="4"/>
  <c r="A65" i="4" s="1"/>
  <c r="A80" i="4" s="1"/>
  <c r="A95" i="4" s="1"/>
  <c r="A110" i="4" s="1"/>
  <c r="A125" i="4" s="1"/>
  <c r="A140" i="4" s="1"/>
  <c r="A155" i="4" s="1"/>
  <c r="J49" i="4"/>
  <c r="F49" i="4"/>
  <c r="E49" i="4"/>
  <c r="B49" i="4"/>
  <c r="B64" i="4" s="1"/>
  <c r="A49" i="4"/>
  <c r="A64" i="4" s="1"/>
  <c r="A79" i="4" s="1"/>
  <c r="A94" i="4" s="1"/>
  <c r="A109" i="4" s="1"/>
  <c r="A124" i="4" s="1"/>
  <c r="A139" i="4" s="1"/>
  <c r="A154" i="4" s="1"/>
  <c r="J48" i="4"/>
  <c r="J59" i="4" s="1"/>
  <c r="F48" i="4"/>
  <c r="A48" i="4"/>
  <c r="A63" i="4" s="1"/>
  <c r="A78" i="4" s="1"/>
  <c r="A93" i="4" s="1"/>
  <c r="A108" i="4" s="1"/>
  <c r="A123" i="4" s="1"/>
  <c r="A138" i="4" s="1"/>
  <c r="A153" i="4" s="1"/>
  <c r="J44" i="4"/>
  <c r="F43" i="4"/>
  <c r="F42" i="4"/>
  <c r="F41" i="4"/>
  <c r="F40" i="4"/>
  <c r="F39" i="4"/>
  <c r="F38" i="4"/>
  <c r="A38" i="4"/>
  <c r="F37" i="4"/>
  <c r="A37" i="4"/>
  <c r="F36" i="4"/>
  <c r="A36" i="4"/>
  <c r="F35" i="4"/>
  <c r="A35" i="4"/>
  <c r="F34" i="4"/>
  <c r="A34" i="4"/>
  <c r="F33" i="4"/>
  <c r="A33" i="4"/>
  <c r="F32" i="4"/>
  <c r="A32" i="4"/>
  <c r="F31" i="4"/>
  <c r="A31" i="4"/>
  <c r="F30" i="4"/>
  <c r="A30" i="4"/>
  <c r="F29" i="4"/>
  <c r="A29" i="4"/>
  <c r="F28" i="4"/>
  <c r="F44" i="4" s="1"/>
  <c r="K44" i="4" s="1"/>
  <c r="E172" i="4" s="1"/>
  <c r="A28" i="4"/>
  <c r="J24" i="4"/>
  <c r="H24" i="4"/>
  <c r="F24" i="4"/>
  <c r="K24" i="4" s="1"/>
  <c r="E171" i="4" s="1"/>
  <c r="D24" i="4"/>
  <c r="H10" i="4"/>
  <c r="K65" i="3"/>
  <c r="L65" i="3" s="1"/>
  <c r="H65" i="3"/>
  <c r="B65" i="3"/>
  <c r="K64" i="3"/>
  <c r="L64" i="3" s="1"/>
  <c r="H64" i="3"/>
  <c r="B64" i="3"/>
  <c r="K63" i="3"/>
  <c r="L63" i="3" s="1"/>
  <c r="H63" i="3"/>
  <c r="B63" i="3"/>
  <c r="K62" i="3"/>
  <c r="L62" i="3" s="1"/>
  <c r="H62" i="3"/>
  <c r="D62" i="3"/>
  <c r="B62" i="3"/>
  <c r="K61" i="3"/>
  <c r="H61" i="3"/>
  <c r="L61" i="3" s="1"/>
  <c r="D61" i="3"/>
  <c r="B61" i="3"/>
  <c r="K60" i="3"/>
  <c r="L60" i="3" s="1"/>
  <c r="H60" i="3"/>
  <c r="D60" i="3"/>
  <c r="B60" i="3"/>
  <c r="L59" i="3"/>
  <c r="K59" i="3"/>
  <c r="H59" i="3"/>
  <c r="D59" i="3"/>
  <c r="B59" i="3"/>
  <c r="K58" i="3"/>
  <c r="L58" i="3" s="1"/>
  <c r="H58" i="3"/>
  <c r="D58" i="3"/>
  <c r="B58" i="3"/>
  <c r="K57" i="3"/>
  <c r="H57" i="3"/>
  <c r="L57" i="3" s="1"/>
  <c r="D57" i="3"/>
  <c r="B57" i="3"/>
  <c r="K56" i="3"/>
  <c r="L56" i="3" s="1"/>
  <c r="H56" i="3"/>
  <c r="D56" i="3"/>
  <c r="B56" i="3"/>
  <c r="L55" i="3"/>
  <c r="L67" i="3" s="1"/>
  <c r="K55" i="3"/>
  <c r="H55" i="3"/>
  <c r="D55" i="3"/>
  <c r="B55" i="3"/>
  <c r="G52" i="3"/>
  <c r="F50" i="3"/>
  <c r="L49" i="3"/>
  <c r="G48" i="3"/>
  <c r="B48" i="3"/>
  <c r="G47" i="3"/>
  <c r="D47" i="3"/>
  <c r="B47" i="3"/>
  <c r="K46" i="3"/>
  <c r="K47" i="3" s="1"/>
  <c r="G46" i="3"/>
  <c r="D46" i="3"/>
  <c r="B46" i="3"/>
  <c r="L45" i="3"/>
  <c r="G45" i="3"/>
  <c r="G50" i="3" s="1"/>
  <c r="D45" i="3"/>
  <c r="B45" i="3"/>
  <c r="H41" i="3"/>
  <c r="I40" i="3"/>
  <c r="H40" i="3"/>
  <c r="G40" i="3"/>
  <c r="F40" i="3"/>
  <c r="J39" i="3"/>
  <c r="J38" i="3"/>
  <c r="J37" i="3"/>
  <c r="J36" i="3"/>
  <c r="J35" i="3"/>
  <c r="J34" i="3"/>
  <c r="J33" i="3"/>
  <c r="J32" i="3"/>
  <c r="J31" i="3"/>
  <c r="J30" i="3"/>
  <c r="J29" i="3"/>
  <c r="G20" i="3"/>
  <c r="H18" i="3"/>
  <c r="H17" i="3"/>
  <c r="H20" i="3" s="1"/>
  <c r="K38" i="3" l="1"/>
  <c r="K30" i="3"/>
  <c r="K36" i="3"/>
  <c r="K35" i="3"/>
  <c r="K32" i="3"/>
  <c r="L32" i="3" s="1"/>
  <c r="K37" i="3"/>
  <c r="L37" i="3" s="1"/>
  <c r="K29" i="3"/>
  <c r="L29" i="3" s="1"/>
  <c r="K34" i="3"/>
  <c r="L34" i="3" s="1"/>
  <c r="K39" i="3"/>
  <c r="K31" i="3"/>
  <c r="K33" i="3"/>
  <c r="L33" i="3" s="1"/>
  <c r="L36" i="3"/>
  <c r="L47" i="3"/>
  <c r="K48" i="3"/>
  <c r="L48" i="3" s="1"/>
  <c r="I96" i="4"/>
  <c r="J95" i="4"/>
  <c r="L30" i="3"/>
  <c r="L31" i="3"/>
  <c r="L39" i="3"/>
  <c r="I141" i="4"/>
  <c r="J141" i="4" s="1"/>
  <c r="E142" i="4"/>
  <c r="L35" i="3"/>
  <c r="L38" i="3"/>
  <c r="L50" i="3"/>
  <c r="F80" i="4"/>
  <c r="E81" i="4"/>
  <c r="F110" i="4"/>
  <c r="E111" i="4"/>
  <c r="I110" i="4"/>
  <c r="J110" i="4" s="1"/>
  <c r="F161" i="4"/>
  <c r="K161" i="4" s="1"/>
  <c r="E177" i="4" s="1"/>
  <c r="J80" i="4"/>
  <c r="I81" i="4"/>
  <c r="F138" i="4"/>
  <c r="H66" i="3"/>
  <c r="F79" i="4"/>
  <c r="E125" i="4"/>
  <c r="I140" i="4"/>
  <c r="J140" i="4" s="1"/>
  <c r="L46" i="3"/>
  <c r="E51" i="4"/>
  <c r="E65" i="4"/>
  <c r="J79" i="4"/>
  <c r="F109" i="4"/>
  <c r="D142" i="4"/>
  <c r="F142" i="4" s="1"/>
  <c r="H145" i="4"/>
  <c r="I109" i="4"/>
  <c r="J109" i="4" s="1"/>
  <c r="F123" i="4"/>
  <c r="H134" i="4"/>
  <c r="B50" i="4"/>
  <c r="H149" i="4" l="1"/>
  <c r="D149" i="4"/>
  <c r="I111" i="4"/>
  <c r="J111" i="4" s="1"/>
  <c r="F111" i="4"/>
  <c r="E112" i="4"/>
  <c r="L40" i="3"/>
  <c r="E126" i="4"/>
  <c r="F125" i="4"/>
  <c r="I125" i="4"/>
  <c r="J125" i="4" s="1"/>
  <c r="E82" i="4"/>
  <c r="F81" i="4"/>
  <c r="B51" i="4"/>
  <c r="B65" i="4"/>
  <c r="J96" i="4"/>
  <c r="I97" i="4"/>
  <c r="J81" i="4"/>
  <c r="I82" i="4"/>
  <c r="E66" i="4"/>
  <c r="F65" i="4"/>
  <c r="E52" i="4"/>
  <c r="F51" i="4"/>
  <c r="I142" i="4"/>
  <c r="J142" i="4" s="1"/>
  <c r="E143" i="4"/>
  <c r="I98" i="4" l="1"/>
  <c r="J97" i="4"/>
  <c r="E127" i="4"/>
  <c r="I126" i="4"/>
  <c r="J126" i="4" s="1"/>
  <c r="F126" i="4"/>
  <c r="E113" i="4"/>
  <c r="F112" i="4"/>
  <c r="I112" i="4"/>
  <c r="J112" i="4" s="1"/>
  <c r="E53" i="4"/>
  <c r="F52" i="4"/>
  <c r="B66" i="4"/>
  <c r="B52" i="4"/>
  <c r="E67" i="4"/>
  <c r="F66" i="4"/>
  <c r="F82" i="4"/>
  <c r="E83" i="4"/>
  <c r="I143" i="4"/>
  <c r="J143" i="4" s="1"/>
  <c r="E144" i="4"/>
  <c r="F143" i="4"/>
  <c r="I83" i="4"/>
  <c r="J82" i="4"/>
  <c r="F67" i="4" l="1"/>
  <c r="E68" i="4"/>
  <c r="B67" i="4"/>
  <c r="B53" i="4"/>
  <c r="I144" i="4"/>
  <c r="J144" i="4" s="1"/>
  <c r="E145" i="4"/>
  <c r="F144" i="4"/>
  <c r="J83" i="4"/>
  <c r="I84" i="4"/>
  <c r="E128" i="4"/>
  <c r="I127" i="4"/>
  <c r="J127" i="4" s="1"/>
  <c r="F127" i="4"/>
  <c r="I113" i="4"/>
  <c r="J113" i="4" s="1"/>
  <c r="F113" i="4"/>
  <c r="E114" i="4"/>
  <c r="F83" i="4"/>
  <c r="E84" i="4"/>
  <c r="F53" i="4"/>
  <c r="E54" i="4"/>
  <c r="J98" i="4"/>
  <c r="I99" i="4"/>
  <c r="E55" i="4" l="1"/>
  <c r="F55" i="4" s="1"/>
  <c r="F54" i="4"/>
  <c r="B68" i="4"/>
  <c r="B54" i="4"/>
  <c r="F59" i="4"/>
  <c r="I145" i="4"/>
  <c r="J145" i="4" s="1"/>
  <c r="J149" i="4" s="1"/>
  <c r="F145" i="4"/>
  <c r="F149" i="4" s="1"/>
  <c r="K149" i="4" s="1"/>
  <c r="E176" i="4" s="1"/>
  <c r="F84" i="4"/>
  <c r="E85" i="4"/>
  <c r="F85" i="4" s="1"/>
  <c r="F89" i="4" s="1"/>
  <c r="E129" i="4"/>
  <c r="I128" i="4"/>
  <c r="J128" i="4" s="1"/>
  <c r="F128" i="4"/>
  <c r="I100" i="4"/>
  <c r="J100" i="4" s="1"/>
  <c r="J104" i="4" s="1"/>
  <c r="K104" i="4" s="1"/>
  <c r="J99" i="4"/>
  <c r="I85" i="4"/>
  <c r="J85" i="4" s="1"/>
  <c r="J89" i="4" s="1"/>
  <c r="J84" i="4"/>
  <c r="E115" i="4"/>
  <c r="I114" i="4"/>
  <c r="J114" i="4" s="1"/>
  <c r="F114" i="4"/>
  <c r="E69" i="4"/>
  <c r="F68" i="4"/>
  <c r="K59" i="4" l="1"/>
  <c r="E174" i="4" s="1"/>
  <c r="F69" i="4"/>
  <c r="E70" i="4"/>
  <c r="F70" i="4" s="1"/>
  <c r="F74" i="4" s="1"/>
  <c r="K74" i="4" s="1"/>
  <c r="E175" i="4" s="1"/>
  <c r="I129" i="4"/>
  <c r="J129" i="4" s="1"/>
  <c r="F129" i="4"/>
  <c r="E130" i="4"/>
  <c r="K89" i="4"/>
  <c r="B55" i="4"/>
  <c r="B70" i="4" s="1"/>
  <c r="B69" i="4"/>
  <c r="I115" i="4"/>
  <c r="J115" i="4" s="1"/>
  <c r="J119" i="4" s="1"/>
  <c r="F115" i="4"/>
  <c r="F119" i="4" s="1"/>
  <c r="K119" i="4" s="1"/>
  <c r="I130" i="4" l="1"/>
  <c r="J130" i="4" s="1"/>
  <c r="J134" i="4" s="1"/>
  <c r="J163" i="4" s="1"/>
  <c r="J165" i="4" s="1"/>
  <c r="F130" i="4"/>
  <c r="F134" i="4" s="1"/>
  <c r="K134" i="4" s="1"/>
  <c r="E173" i="4" s="1"/>
  <c r="F163" i="4"/>
  <c r="D164" i="4" l="1"/>
  <c r="F164" i="4" s="1"/>
  <c r="K164" i="4" s="1"/>
  <c r="E178" i="4" s="1"/>
  <c r="E179" i="4" s="1"/>
  <c r="K163" i="4"/>
  <c r="F165" i="4" l="1"/>
  <c r="K165" i="4"/>
  <c r="E180" i="4" s="1"/>
  <c r="K8" i="2" l="1"/>
  <c r="K5" i="2"/>
  <c r="K3" i="2"/>
  <c r="K2" i="2"/>
  <c r="J160" i="2"/>
  <c r="F160" i="2"/>
  <c r="J159" i="2"/>
  <c r="F159" i="2"/>
  <c r="J158" i="2"/>
  <c r="F158" i="2"/>
  <c r="J157" i="2"/>
  <c r="F157" i="2"/>
  <c r="J156" i="2"/>
  <c r="F156" i="2"/>
  <c r="J155" i="2"/>
  <c r="J154" i="2"/>
  <c r="J153" i="2"/>
  <c r="J161" i="2" s="1"/>
  <c r="F153" i="2"/>
  <c r="J148" i="2"/>
  <c r="F148" i="2"/>
  <c r="J147" i="2"/>
  <c r="F147" i="2"/>
  <c r="J146" i="2"/>
  <c r="F146" i="2"/>
  <c r="E140" i="2"/>
  <c r="E141" i="2" s="1"/>
  <c r="E139" i="2"/>
  <c r="I139" i="2" s="1"/>
  <c r="I138" i="2"/>
  <c r="J133" i="2"/>
  <c r="F133" i="2"/>
  <c r="J132" i="2"/>
  <c r="F132" i="2"/>
  <c r="J131" i="2"/>
  <c r="F131" i="2"/>
  <c r="D130" i="2"/>
  <c r="H129" i="2"/>
  <c r="H144" i="2" s="1"/>
  <c r="H128" i="2"/>
  <c r="H143" i="2" s="1"/>
  <c r="D126" i="2"/>
  <c r="D141" i="2" s="1"/>
  <c r="F141" i="2" s="1"/>
  <c r="H125" i="2"/>
  <c r="D125" i="2"/>
  <c r="D140" i="2" s="1"/>
  <c r="F140" i="2" s="1"/>
  <c r="I123" i="2"/>
  <c r="J118" i="2"/>
  <c r="F118" i="2"/>
  <c r="J117" i="2"/>
  <c r="F117" i="2"/>
  <c r="J116" i="2"/>
  <c r="F116" i="2"/>
  <c r="E110" i="2"/>
  <c r="I110" i="2" s="1"/>
  <c r="J110" i="2" s="1"/>
  <c r="I109" i="2"/>
  <c r="J109" i="2" s="1"/>
  <c r="E109" i="2"/>
  <c r="F109" i="2"/>
  <c r="I108" i="2"/>
  <c r="H119" i="2"/>
  <c r="F108" i="2"/>
  <c r="D104" i="2"/>
  <c r="J103" i="2"/>
  <c r="F103" i="2"/>
  <c r="J102" i="2"/>
  <c r="F102" i="2"/>
  <c r="J101" i="2"/>
  <c r="F101" i="2"/>
  <c r="F100" i="2"/>
  <c r="F99" i="2"/>
  <c r="F98" i="2"/>
  <c r="F104" i="2" s="1"/>
  <c r="F97" i="2"/>
  <c r="F96" i="2"/>
  <c r="F95" i="2"/>
  <c r="F94" i="2"/>
  <c r="I94" i="2"/>
  <c r="I95" i="2" s="1"/>
  <c r="H104" i="2"/>
  <c r="F93" i="2"/>
  <c r="J88" i="2"/>
  <c r="F88" i="2"/>
  <c r="J87" i="2"/>
  <c r="F87" i="2"/>
  <c r="J86" i="2"/>
  <c r="F86" i="2"/>
  <c r="H130" i="2"/>
  <c r="D129" i="2"/>
  <c r="D128" i="2"/>
  <c r="D127" i="2"/>
  <c r="H126" i="2"/>
  <c r="E80" i="2"/>
  <c r="I79" i="2"/>
  <c r="J79" i="2" s="1"/>
  <c r="H124" i="2"/>
  <c r="E79" i="2"/>
  <c r="I78" i="2"/>
  <c r="H123" i="2"/>
  <c r="D123" i="2"/>
  <c r="J73" i="2"/>
  <c r="F73" i="2"/>
  <c r="J72" i="2"/>
  <c r="F72" i="2"/>
  <c r="J71" i="2"/>
  <c r="F71" i="2"/>
  <c r="J70" i="2"/>
  <c r="J69" i="2"/>
  <c r="J68" i="2"/>
  <c r="J67" i="2"/>
  <c r="J66" i="2"/>
  <c r="J65" i="2"/>
  <c r="J64" i="2"/>
  <c r="D74" i="2"/>
  <c r="J63" i="2"/>
  <c r="J74" i="2" s="1"/>
  <c r="E64" i="2"/>
  <c r="E65" i="2" s="1"/>
  <c r="F63" i="2"/>
  <c r="B63" i="2"/>
  <c r="H59" i="2"/>
  <c r="J58" i="2"/>
  <c r="F58" i="2"/>
  <c r="J57" i="2"/>
  <c r="F57" i="2"/>
  <c r="A57" i="2"/>
  <c r="A72" i="2" s="1"/>
  <c r="A87" i="2" s="1"/>
  <c r="A102" i="2" s="1"/>
  <c r="A117" i="2" s="1"/>
  <c r="A132" i="2" s="1"/>
  <c r="A147" i="2" s="1"/>
  <c r="J56" i="2"/>
  <c r="F56" i="2"/>
  <c r="J55" i="2"/>
  <c r="J54" i="2"/>
  <c r="J53" i="2"/>
  <c r="A53" i="2"/>
  <c r="A68" i="2" s="1"/>
  <c r="A83" i="2" s="1"/>
  <c r="A98" i="2" s="1"/>
  <c r="A113" i="2" s="1"/>
  <c r="A128" i="2" s="1"/>
  <c r="A143" i="2" s="1"/>
  <c r="J52" i="2"/>
  <c r="A52" i="2"/>
  <c r="A67" i="2" s="1"/>
  <c r="A82" i="2" s="1"/>
  <c r="A97" i="2" s="1"/>
  <c r="A112" i="2" s="1"/>
  <c r="A127" i="2" s="1"/>
  <c r="A142" i="2" s="1"/>
  <c r="J51" i="2"/>
  <c r="J50" i="2"/>
  <c r="B50" i="2"/>
  <c r="B51" i="2" s="1"/>
  <c r="J49" i="2"/>
  <c r="J59" i="2" s="1"/>
  <c r="B49" i="2"/>
  <c r="B64" i="2" s="1"/>
  <c r="A49" i="2"/>
  <c r="A64" i="2" s="1"/>
  <c r="A79" i="2" s="1"/>
  <c r="A94" i="2" s="1"/>
  <c r="A109" i="2" s="1"/>
  <c r="A124" i="2" s="1"/>
  <c r="A139" i="2" s="1"/>
  <c r="A154" i="2" s="1"/>
  <c r="J48" i="2"/>
  <c r="F43" i="2"/>
  <c r="F42" i="2"/>
  <c r="F41" i="2"/>
  <c r="F40" i="2"/>
  <c r="F39" i="2"/>
  <c r="F38" i="2"/>
  <c r="F37" i="2"/>
  <c r="F36" i="2"/>
  <c r="F35" i="2"/>
  <c r="A35" i="2"/>
  <c r="F34" i="2"/>
  <c r="F33" i="2"/>
  <c r="F32" i="2"/>
  <c r="F31" i="2"/>
  <c r="A31" i="2"/>
  <c r="F30" i="2"/>
  <c r="J44" i="2"/>
  <c r="F29" i="2"/>
  <c r="F28" i="2"/>
  <c r="A37" i="2"/>
  <c r="A56" i="2"/>
  <c r="A71" i="2" s="1"/>
  <c r="A86" i="2" s="1"/>
  <c r="A101" i="2" s="1"/>
  <c r="A116" i="2" s="1"/>
  <c r="A131" i="2" s="1"/>
  <c r="A146" i="2" s="1"/>
  <c r="A55" i="2"/>
  <c r="A70" i="2" s="1"/>
  <c r="A85" i="2" s="1"/>
  <c r="A100" i="2" s="1"/>
  <c r="A115" i="2" s="1"/>
  <c r="A130" i="2" s="1"/>
  <c r="A145" i="2" s="1"/>
  <c r="A54" i="2"/>
  <c r="A69" i="2" s="1"/>
  <c r="A84" i="2" s="1"/>
  <c r="A99" i="2" s="1"/>
  <c r="A114" i="2" s="1"/>
  <c r="A129" i="2" s="1"/>
  <c r="A144" i="2" s="1"/>
  <c r="A33" i="2"/>
  <c r="A32" i="2"/>
  <c r="A51" i="2"/>
  <c r="A66" i="2" s="1"/>
  <c r="A81" i="2" s="1"/>
  <c r="A96" i="2" s="1"/>
  <c r="A111" i="2" s="1"/>
  <c r="A126" i="2" s="1"/>
  <c r="A141" i="2" s="1"/>
  <c r="A29" i="2"/>
  <c r="A48" i="2"/>
  <c r="A63" i="2" s="1"/>
  <c r="A78" i="2" s="1"/>
  <c r="A93" i="2" s="1"/>
  <c r="A108" i="2" s="1"/>
  <c r="A123" i="2" s="1"/>
  <c r="A138" i="2" s="1"/>
  <c r="A153" i="2" s="1"/>
  <c r="H10" i="2"/>
  <c r="H65" i="1"/>
  <c r="B65" i="1"/>
  <c r="K64" i="1"/>
  <c r="L64" i="1" s="1"/>
  <c r="H64" i="1"/>
  <c r="B64" i="1"/>
  <c r="H63" i="1"/>
  <c r="B63" i="1"/>
  <c r="K62" i="1"/>
  <c r="L62" i="1" s="1"/>
  <c r="D62" i="1"/>
  <c r="B62" i="1"/>
  <c r="H61" i="1"/>
  <c r="D61" i="1"/>
  <c r="B61" i="1"/>
  <c r="D60" i="1"/>
  <c r="B60" i="1"/>
  <c r="K59" i="1"/>
  <c r="L59" i="1" s="1"/>
  <c r="H59" i="1"/>
  <c r="D59" i="1"/>
  <c r="B59" i="1"/>
  <c r="D58" i="1"/>
  <c r="B58" i="1"/>
  <c r="D57" i="1"/>
  <c r="B57" i="1"/>
  <c r="K56" i="1"/>
  <c r="L56" i="1" s="1"/>
  <c r="D56" i="1"/>
  <c r="B56" i="1"/>
  <c r="D55" i="1"/>
  <c r="B55" i="1"/>
  <c r="F50" i="1"/>
  <c r="L49" i="1"/>
  <c r="B48" i="1"/>
  <c r="D47" i="1"/>
  <c r="B47" i="1"/>
  <c r="K46" i="1"/>
  <c r="K47" i="1" s="1"/>
  <c r="G46" i="1"/>
  <c r="D46" i="1"/>
  <c r="B46" i="1"/>
  <c r="D45" i="1"/>
  <c r="B45" i="1"/>
  <c r="G52" i="1"/>
  <c r="J39" i="1"/>
  <c r="J37" i="1"/>
  <c r="H62" i="1"/>
  <c r="J35" i="1"/>
  <c r="H60" i="1"/>
  <c r="G48" i="1"/>
  <c r="H58" i="1"/>
  <c r="J31" i="1"/>
  <c r="H57" i="1"/>
  <c r="G45" i="1"/>
  <c r="H56" i="1"/>
  <c r="J29" i="1"/>
  <c r="I40" i="1"/>
  <c r="H40" i="1"/>
  <c r="H41" i="1" s="1"/>
  <c r="K57" i="1"/>
  <c r="L57" i="1" s="1"/>
  <c r="H17" i="1"/>
  <c r="J36" i="1"/>
  <c r="H141" i="2" l="1"/>
  <c r="H139" i="2"/>
  <c r="J139" i="2" s="1"/>
  <c r="D142" i="2"/>
  <c r="H145" i="2"/>
  <c r="A58" i="2"/>
  <c r="A73" i="2" s="1"/>
  <c r="A88" i="2" s="1"/>
  <c r="A103" i="2" s="1"/>
  <c r="A118" i="2" s="1"/>
  <c r="A133" i="2" s="1"/>
  <c r="A148" i="2" s="1"/>
  <c r="A38" i="2"/>
  <c r="A50" i="2"/>
  <c r="A65" i="2" s="1"/>
  <c r="A80" i="2" s="1"/>
  <c r="A95" i="2" s="1"/>
  <c r="A110" i="2" s="1"/>
  <c r="A125" i="2" s="1"/>
  <c r="A140" i="2" s="1"/>
  <c r="A155" i="2" s="1"/>
  <c r="A30" i="2"/>
  <c r="H127" i="2"/>
  <c r="D24" i="2"/>
  <c r="F123" i="2"/>
  <c r="D134" i="2"/>
  <c r="D138" i="2"/>
  <c r="D143" i="2"/>
  <c r="F24" i="2"/>
  <c r="D59" i="2"/>
  <c r="B66" i="2"/>
  <c r="B52" i="2"/>
  <c r="E81" i="2"/>
  <c r="F80" i="2"/>
  <c r="E142" i="2"/>
  <c r="I141" i="2"/>
  <c r="J95" i="2"/>
  <c r="I96" i="2"/>
  <c r="H24" i="2"/>
  <c r="F44" i="2"/>
  <c r="K44" i="2" s="1"/>
  <c r="E172" i="2" s="1"/>
  <c r="E49" i="2"/>
  <c r="F48" i="2"/>
  <c r="H138" i="2"/>
  <c r="J138" i="2" s="1"/>
  <c r="H134" i="2"/>
  <c r="J123" i="2"/>
  <c r="J94" i="2"/>
  <c r="D144" i="2"/>
  <c r="F65" i="2"/>
  <c r="E66" i="2"/>
  <c r="D124" i="2"/>
  <c r="F79" i="2"/>
  <c r="D89" i="2"/>
  <c r="J24" i="2"/>
  <c r="B65" i="2"/>
  <c r="J93" i="2"/>
  <c r="J108" i="2"/>
  <c r="H140" i="2"/>
  <c r="D145" i="2"/>
  <c r="E154" i="2"/>
  <c r="D170" i="2"/>
  <c r="A28" i="2"/>
  <c r="A36" i="2"/>
  <c r="F78" i="2"/>
  <c r="I80" i="2"/>
  <c r="H89" i="2"/>
  <c r="E111" i="2"/>
  <c r="E124" i="2"/>
  <c r="I140" i="2"/>
  <c r="A34" i="2"/>
  <c r="F110" i="2"/>
  <c r="D119" i="2"/>
  <c r="F64" i="2"/>
  <c r="J78" i="2"/>
  <c r="L45" i="1"/>
  <c r="K48" i="1"/>
  <c r="L48" i="1" s="1"/>
  <c r="J30" i="1"/>
  <c r="J34" i="1"/>
  <c r="F40" i="1"/>
  <c r="G40" i="1" s="1"/>
  <c r="L46" i="1"/>
  <c r="K61" i="1"/>
  <c r="L61" i="1" s="1"/>
  <c r="H55" i="1"/>
  <c r="H66" i="1" s="1"/>
  <c r="K58" i="1"/>
  <c r="L58" i="1" s="1"/>
  <c r="K63" i="1"/>
  <c r="L63" i="1" s="1"/>
  <c r="K65" i="1"/>
  <c r="L65" i="1" s="1"/>
  <c r="J33" i="1"/>
  <c r="J38" i="1"/>
  <c r="K55" i="1"/>
  <c r="H18" i="1"/>
  <c r="H20" i="1" s="1"/>
  <c r="G47" i="1"/>
  <c r="G50" i="1" s="1"/>
  <c r="K60" i="1"/>
  <c r="L60" i="1" s="1"/>
  <c r="G20" i="1"/>
  <c r="J32" i="1"/>
  <c r="E155" i="2" l="1"/>
  <c r="F155" i="2" s="1"/>
  <c r="F154" i="2"/>
  <c r="E143" i="2"/>
  <c r="I142" i="2"/>
  <c r="K24" i="2"/>
  <c r="H142" i="2"/>
  <c r="J80" i="2"/>
  <c r="I81" i="2"/>
  <c r="J140" i="2"/>
  <c r="E50" i="2"/>
  <c r="F49" i="2"/>
  <c r="I124" i="2"/>
  <c r="J124" i="2" s="1"/>
  <c r="E125" i="2"/>
  <c r="E82" i="2"/>
  <c r="F81" i="2"/>
  <c r="F111" i="2"/>
  <c r="I111" i="2"/>
  <c r="J111" i="2" s="1"/>
  <c r="E112" i="2"/>
  <c r="F142" i="2"/>
  <c r="D139" i="2"/>
  <c r="F139" i="2" s="1"/>
  <c r="F124" i="2"/>
  <c r="I97" i="2"/>
  <c r="J96" i="2"/>
  <c r="J141" i="2"/>
  <c r="F66" i="2"/>
  <c r="E67" i="2"/>
  <c r="B53" i="2"/>
  <c r="B67" i="2"/>
  <c r="F138" i="2"/>
  <c r="D149" i="2"/>
  <c r="K38" i="1"/>
  <c r="L38" i="1" s="1"/>
  <c r="K33" i="1"/>
  <c r="L33" i="1" s="1"/>
  <c r="K29" i="1"/>
  <c r="L29" i="1" s="1"/>
  <c r="K32" i="1"/>
  <c r="L32" i="1" s="1"/>
  <c r="K39" i="1"/>
  <c r="L39" i="1" s="1"/>
  <c r="K36" i="1"/>
  <c r="L36" i="1" s="1"/>
  <c r="K34" i="1"/>
  <c r="L34" i="1" s="1"/>
  <c r="K30" i="1"/>
  <c r="L30" i="1" s="1"/>
  <c r="K37" i="1"/>
  <c r="L37" i="1" s="1"/>
  <c r="K35" i="1"/>
  <c r="L35" i="1" s="1"/>
  <c r="K31" i="1"/>
  <c r="L31" i="1" s="1"/>
  <c r="L47" i="1"/>
  <c r="L50" i="1" s="1"/>
  <c r="L55" i="1"/>
  <c r="L67" i="1" s="1"/>
  <c r="E51" i="2" l="1"/>
  <c r="F50" i="2"/>
  <c r="E83" i="2"/>
  <c r="F82" i="2"/>
  <c r="E144" i="2"/>
  <c r="I143" i="2"/>
  <c r="J143" i="2" s="1"/>
  <c r="F143" i="2"/>
  <c r="I112" i="2"/>
  <c r="J112" i="2" s="1"/>
  <c r="E113" i="2"/>
  <c r="F112" i="2"/>
  <c r="I125" i="2"/>
  <c r="J125" i="2" s="1"/>
  <c r="E126" i="2"/>
  <c r="F125" i="2"/>
  <c r="I82" i="2"/>
  <c r="J81" i="2"/>
  <c r="F161" i="2"/>
  <c r="K161" i="2" s="1"/>
  <c r="E177" i="2" s="1"/>
  <c r="B68" i="2"/>
  <c r="B54" i="2"/>
  <c r="E68" i="2"/>
  <c r="F67" i="2"/>
  <c r="J142" i="2"/>
  <c r="I98" i="2"/>
  <c r="J97" i="2"/>
  <c r="E171" i="2"/>
  <c r="L40" i="1"/>
  <c r="E69" i="2" l="1"/>
  <c r="F68" i="2"/>
  <c r="E84" i="2"/>
  <c r="F83" i="2"/>
  <c r="I113" i="2"/>
  <c r="J113" i="2" s="1"/>
  <c r="E114" i="2"/>
  <c r="F113" i="2"/>
  <c r="E52" i="2"/>
  <c r="F51" i="2"/>
  <c r="B55" i="2"/>
  <c r="B70" i="2" s="1"/>
  <c r="B69" i="2"/>
  <c r="I99" i="2"/>
  <c r="J98" i="2"/>
  <c r="I83" i="2"/>
  <c r="J82" i="2"/>
  <c r="I144" i="2"/>
  <c r="J144" i="2" s="1"/>
  <c r="E145" i="2"/>
  <c r="F144" i="2"/>
  <c r="E127" i="2"/>
  <c r="I126" i="2"/>
  <c r="J126" i="2" s="1"/>
  <c r="F126" i="2"/>
  <c r="I84" i="2" l="1"/>
  <c r="J83" i="2"/>
  <c r="F84" i="2"/>
  <c r="E85" i="2"/>
  <c r="F85" i="2" s="1"/>
  <c r="F89" i="2"/>
  <c r="E70" i="2"/>
  <c r="F70" i="2" s="1"/>
  <c r="F74" i="2" s="1"/>
  <c r="K74" i="2" s="1"/>
  <c r="E175" i="2" s="1"/>
  <c r="F69" i="2"/>
  <c r="I145" i="2"/>
  <c r="J145" i="2" s="1"/>
  <c r="J149" i="2" s="1"/>
  <c r="F145" i="2"/>
  <c r="F149" i="2" s="1"/>
  <c r="K149" i="2" s="1"/>
  <c r="E176" i="2" s="1"/>
  <c r="F52" i="2"/>
  <c r="E53" i="2"/>
  <c r="J99" i="2"/>
  <c r="I100" i="2"/>
  <c r="J100" i="2" s="1"/>
  <c r="J104" i="2" s="1"/>
  <c r="K104" i="2" s="1"/>
  <c r="E128" i="2"/>
  <c r="I127" i="2"/>
  <c r="J127" i="2" s="1"/>
  <c r="F127" i="2"/>
  <c r="E115" i="2"/>
  <c r="I114" i="2"/>
  <c r="J114" i="2" s="1"/>
  <c r="F114" i="2"/>
  <c r="F53" i="2" l="1"/>
  <c r="E54" i="2"/>
  <c r="E129" i="2"/>
  <c r="I128" i="2"/>
  <c r="J128" i="2" s="1"/>
  <c r="F128" i="2"/>
  <c r="F115" i="2"/>
  <c r="F119" i="2" s="1"/>
  <c r="I115" i="2"/>
  <c r="J115" i="2" s="1"/>
  <c r="J119" i="2" s="1"/>
  <c r="I85" i="2"/>
  <c r="J85" i="2" s="1"/>
  <c r="J84" i="2"/>
  <c r="K119" i="2" l="1"/>
  <c r="E130" i="2"/>
  <c r="I129" i="2"/>
  <c r="J129" i="2" s="1"/>
  <c r="F129" i="2"/>
  <c r="J89" i="2"/>
  <c r="E55" i="2"/>
  <c r="F55" i="2" s="1"/>
  <c r="F59" i="2" s="1"/>
  <c r="F54" i="2"/>
  <c r="K59" i="2" l="1"/>
  <c r="E174" i="2" s="1"/>
  <c r="K89" i="2"/>
  <c r="I130" i="2"/>
  <c r="J130" i="2" s="1"/>
  <c r="J134" i="2" s="1"/>
  <c r="J163" i="2" s="1"/>
  <c r="F130" i="2"/>
  <c r="F134" i="2" s="1"/>
  <c r="K134" i="2" s="1"/>
  <c r="J164" i="2" l="1"/>
  <c r="J165" i="2" s="1"/>
  <c r="E173" i="2"/>
  <c r="F163" i="2"/>
  <c r="D164" i="2" l="1"/>
  <c r="F164" i="2" s="1"/>
  <c r="F165" i="2" s="1"/>
  <c r="K163" i="2"/>
  <c r="K164" i="2" l="1"/>
  <c r="E178" i="2" s="1"/>
  <c r="E179" i="2" l="1"/>
  <c r="K165" i="2"/>
  <c r="E180" i="2" l="1"/>
</calcChain>
</file>

<file path=xl/sharedStrings.xml><?xml version="1.0" encoding="utf-8"?>
<sst xmlns="http://schemas.openxmlformats.org/spreadsheetml/2006/main" count="1313" uniqueCount="110">
  <si>
    <t>File Number:</t>
  </si>
  <si>
    <t>Exhibit:</t>
  </si>
  <si>
    <t xml:space="preserve">Commodity Expense </t>
  </si>
  <si>
    <t>Tab:</t>
  </si>
  <si>
    <t>Schedule:</t>
  </si>
  <si>
    <t>Page:</t>
  </si>
  <si>
    <t>Date:</t>
  </si>
  <si>
    <t>Step 1:</t>
  </si>
  <si>
    <t>Commodity Pricing</t>
  </si>
  <si>
    <t> </t>
  </si>
  <si>
    <t>Forecasted Commodity Prices</t>
  </si>
  <si>
    <t xml:space="preserve"> Table 1: Average RPP Supply Cost Summary*</t>
  </si>
  <si>
    <t>non-RPP</t>
  </si>
  <si>
    <t>RPP</t>
  </si>
  <si>
    <t>HOEP ($/MWh)</t>
  </si>
  <si>
    <t>Load-Weighted Price for RPP Consumers</t>
  </si>
  <si>
    <t>Global Adjustment ($/MWh)</t>
  </si>
  <si>
    <t>Impact of the Global Adjustment</t>
  </si>
  <si>
    <t>Adjustments ($/MWh)</t>
  </si>
  <si>
    <t>TOTAL ($/MWh)</t>
  </si>
  <si>
    <t>Average Supply Cost for RPP Consumers</t>
  </si>
  <si>
    <t>Step 2:</t>
  </si>
  <si>
    <t>Commodity Expense</t>
  </si>
  <si>
    <t>(volumes for the test year is loss adjusted)</t>
  </si>
  <si>
    <t>Commodity</t>
  </si>
  <si>
    <t>Customer</t>
  </si>
  <si>
    <t>Revenue</t>
  </si>
  <si>
    <t>Expense</t>
  </si>
  <si>
    <t>Class Name</t>
  </si>
  <si>
    <t>UoM</t>
  </si>
  <si>
    <t>USA #</t>
  </si>
  <si>
    <t>Class A Non-RPP Volume**</t>
  </si>
  <si>
    <t>Class B Non-RPP Volume**</t>
  </si>
  <si>
    <t>Class B RPP Volume**</t>
  </si>
  <si>
    <t>Average HOEP</t>
  </si>
  <si>
    <t>Average RPP Rate</t>
  </si>
  <si>
    <t>Amount</t>
  </si>
  <si>
    <t>Residential</t>
  </si>
  <si>
    <t>kWh</t>
  </si>
  <si>
    <t>CSMUR</t>
  </si>
  <si>
    <t>GS&lt;50 kW</t>
  </si>
  <si>
    <t>GS 50-999 kW</t>
  </si>
  <si>
    <t>GS 1,000-4,999 kW</t>
  </si>
  <si>
    <t>Large User</t>
  </si>
  <si>
    <t>Streetlighting</t>
  </si>
  <si>
    <t>USL</t>
  </si>
  <si>
    <t>TOTAL</t>
  </si>
  <si>
    <t>Class A - non-RPP Global Adjustment</t>
  </si>
  <si>
    <t>kWh Volume</t>
  </si>
  <si>
    <t>Hist. Avg GA/kWh ***</t>
  </si>
  <si>
    <t>Class B - non-RPP Global Adjustment</t>
  </si>
  <si>
    <t>Class B Non-RPP Volume</t>
  </si>
  <si>
    <t>GA Rate/kWh</t>
  </si>
  <si>
    <t>Total Volume</t>
  </si>
  <si>
    <t>Cost of Power Calculation</t>
  </si>
  <si>
    <t>All Volume should be loss adjusted with the exception of:</t>
  </si>
  <si>
    <t>1. Volume for Electricity Commodity, Wholesale Market Services, Class A and B should loss adjusted less WMP</t>
  </si>
  <si>
    <t>2. Low Voltage Charges - No loss adjustment for kWh</t>
  </si>
  <si>
    <t>Total</t>
  </si>
  <si>
    <t>Electricity Commodity</t>
  </si>
  <si>
    <t>Units</t>
  </si>
  <si>
    <t>Volume</t>
  </si>
  <si>
    <t>Rate</t>
  </si>
  <si>
    <t xml:space="preserve">$ </t>
  </si>
  <si>
    <t>$</t>
  </si>
  <si>
    <t>Class per Load Forecast</t>
  </si>
  <si>
    <t>SUB-TOTAL</t>
  </si>
  <si>
    <t>Global Adjustment non-RPP</t>
  </si>
  <si>
    <t xml:space="preserve">Class per Load Forecast </t>
  </si>
  <si>
    <t>Transmission - Network</t>
  </si>
  <si>
    <t xml:space="preserve"> Volume</t>
  </si>
  <si>
    <t>Original</t>
  </si>
  <si>
    <t>kW</t>
  </si>
  <si>
    <t>Transmission - Connection</t>
  </si>
  <si>
    <t>Wholesale Market Service</t>
  </si>
  <si>
    <t xml:space="preserve">Class A CBR </t>
  </si>
  <si>
    <t xml:space="preserve">Class B CBR </t>
  </si>
  <si>
    <t>RRRP</t>
  </si>
  <si>
    <t>Low Voltage - No TLF adjustment</t>
  </si>
  <si>
    <t>Smart Meter Entity Charge</t>
  </si>
  <si>
    <t>SUB- TOTAL</t>
  </si>
  <si>
    <t>OER CREDIT</t>
  </si>
  <si>
    <t xml:space="preserve">3.The OER Credit will only apply to RPP proportion of the listed components. Impacts on distribution charges are excluded for the purpose of calculating the cost of power. </t>
  </si>
  <si>
    <t>4. Class A CBR: use the average CBR per kWh, similar to how the Class A GA cost is calculated</t>
  </si>
  <si>
    <t>4705 -Power Purchased</t>
  </si>
  <si>
    <t>4707- Global Adjustment</t>
  </si>
  <si>
    <t>4708-Charges-WMS</t>
  </si>
  <si>
    <t>4714-Charges-NW</t>
  </si>
  <si>
    <t>4716-Charges-CN</t>
  </si>
  <si>
    <t>4750-Charges-LV</t>
  </si>
  <si>
    <t>4751-IESO SME</t>
  </si>
  <si>
    <t>Misc A/R or A/P</t>
  </si>
  <si>
    <t>2025 Test Year</t>
  </si>
  <si>
    <t/>
  </si>
  <si>
    <t>OK</t>
  </si>
  <si>
    <t>GS&lt;50 kW - Class A</t>
  </si>
  <si>
    <t>GS 50-999 kW - Class A</t>
  </si>
  <si>
    <t>GS 1,000-4,999 kW - Class A</t>
  </si>
  <si>
    <t>Large User - Class A</t>
  </si>
  <si>
    <t>*Regulated Price Plan Prices for the Period November 1, 2022 to October 31, 2023, p. 7</t>
  </si>
  <si>
    <t>** Enter 2024 load forecast data by class based on the most recent 12-month historic Class A and Class B RPP/Non-RPP proportions</t>
  </si>
  <si>
    <t>*** Based on average $ GA per kWh billed to class A customers for most recent 12-month historical year.</t>
  </si>
  <si>
    <t>EB-2023-0195</t>
  </si>
  <si>
    <t>Settlement Proposal</t>
  </si>
  <si>
    <t>2026 Test Year</t>
  </si>
  <si>
    <t xml:space="preserve">3.The OER Credit of 17% will only apply to RPP proportion of the listed components. Impacts on distribution charges are excluded for the purpose of calculating the cost of power. </t>
  </si>
  <si>
    <t>2027 Test Year</t>
  </si>
  <si>
    <t>2028 Test Year</t>
  </si>
  <si>
    <t>ERROR</t>
  </si>
  <si>
    <t>2029 Test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</si>
</sst>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_(&quot;$&quot;* #,##0.00_);_(&quot;$&quot;* \(#,##0.00\);_(&quot;$&quot;* &quot;-&quot;??_);_(@_)"/>
    <numFmt numFmtId="165" formatCode="\$#,##0.00_);&quot;($&quot;#,##0.00\)"/>
    <numFmt numFmtId="166" formatCode="_-* #,##0_-;\-* #,##0_-;_-* &quot;-&quot;??_-;_-@_-"/>
    <numFmt numFmtId="167" formatCode="_(&quot;$&quot;* #,##0.00000_);_(&quot;$&quot;* \(#,##0.00000\);_(&quot;$&quot;* &quot;-&quot;??_);_(@_)"/>
    <numFmt numFmtId="168" formatCode="\$#,##0"/>
    <numFmt numFmtId="169" formatCode="_-* #,##0_-;\-\ #,##0_-;_-* &quot;-&quot;_-;_-@_-"/>
    <numFmt numFmtId="170" formatCode="_(* #,##0.0000_);_(* \(#,##0.0000\);_(* &quot;-&quot;??_);_(@_)"/>
    <numFmt numFmtId="171" formatCode="_(* #,##0.00_);_(* \(#,##0.00\);_(* &quot;-&quot;??_);_(@_)"/>
    <numFmt numFmtId="172" formatCode="_(* #,##0_);_(* \(#,##0\);_(* &quot;-&quot;??_);_(@_)"/>
    <numFmt numFmtId="173" formatCode="0.00000"/>
    <numFmt numFmtId="174" formatCode="_-* #,##0_-;\-* #,##0_-;_-* \-??_-;_-@_-"/>
    <numFmt numFmtId="175" formatCode="_-* #,##0.00_-;\-* #,##0.00_-;_-* \-??_-;_-@_-"/>
    <numFmt numFmtId="176" formatCode="_(&quot;$&quot;* #,##0_);_(&quot;$&quot;* \(#,##0\);_(&quot;$&quot;* &quot;-&quot;??_);_(@_)"/>
    <numFmt numFmtId="177" formatCode="0.0%"/>
    <numFmt numFmtId="178" formatCode="_(* #,##0.000000_);_(* \(#,##0.000000\);_(* &quot;-&quot;??_);_(@_)"/>
    <numFmt numFmtId="179" formatCode="_(* #,##0.000_);_(* \(#,##0.000\);_(* &quot;-&quot;??_);_(@_)"/>
    <numFmt numFmtId="180" formatCode="#,##0;\-#,##0;\-"/>
    <numFmt numFmtId="181" formatCode="#,##0.0;\-#,##0.0"/>
    <numFmt numFmtId="182" formatCode="_(* #,##0.0000000_);_(* \(#,##0.0000000\);_(* &quot;-&quot;??_);_(@_)"/>
    <numFmt numFmtId="183" formatCode="_(* #,##0.00000_);_(* \(#,##0.0000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i/>
      <sz val="8"/>
      <color indexed="22"/>
      <name val="Arial"/>
      <family val="2"/>
    </font>
    <font>
      <strike/>
      <sz val="11"/>
      <color rgb="FFFF0000"/>
      <name val="Calibri"/>
      <family val="2"/>
      <scheme val="minor"/>
    </font>
    <font>
      <b/>
      <sz val="10"/>
      <name val="Arial"/>
      <family val="2"/>
    </font>
    <font>
      <sz val="8"/>
      <name val="Arial"/>
      <family val="2"/>
    </font>
    <font>
      <b/>
      <sz val="14"/>
      <name val="Arial"/>
      <family val="2"/>
      <charset val="1"/>
    </font>
    <font>
      <sz val="11"/>
      <name val="Arial"/>
      <family val="2"/>
      <charset val="1"/>
    </font>
    <font>
      <i/>
      <sz val="10"/>
      <name val="Arial"/>
      <family val="2"/>
      <charset val="1"/>
    </font>
    <font>
      <sz val="10"/>
      <name val="Mangal"/>
      <family val="2"/>
      <charset val="1"/>
    </font>
    <font>
      <b/>
      <i/>
      <sz val="11"/>
      <name val="Arial"/>
      <family val="2"/>
    </font>
    <font>
      <b/>
      <u/>
      <sz val="12"/>
      <name val="Arial"/>
      <family val="2"/>
      <charset val="1"/>
    </font>
    <font>
      <b/>
      <sz val="11"/>
      <name val="Arial"/>
      <family val="2"/>
      <charset val="1"/>
    </font>
    <font>
      <b/>
      <u/>
      <sz val="11"/>
      <name val="Arial"/>
      <family val="2"/>
      <charset val="1"/>
    </font>
    <font>
      <b/>
      <sz val="11"/>
      <name val="Arial"/>
      <family val="2"/>
    </font>
    <font>
      <b/>
      <u/>
      <sz val="10"/>
      <name val="Arial"/>
      <family val="2"/>
      <charset val="1"/>
    </font>
    <font>
      <sz val="10"/>
      <name val="Arial"/>
      <family val="2"/>
      <charset val="1"/>
    </font>
    <font>
      <b/>
      <sz val="10"/>
      <name val="Arial"/>
      <family val="2"/>
      <charset val="1"/>
    </font>
    <font>
      <i/>
      <sz val="10"/>
      <color rgb="FFFF0000"/>
      <name val="Arial"/>
      <family val="2"/>
      <charset val="1"/>
    </font>
    <font>
      <b/>
      <sz val="12"/>
      <name val="Arial"/>
      <family val="2"/>
    </font>
    <font>
      <b/>
      <sz val="10"/>
      <color theme="0" tint="-0.499984740745262"/>
      <name val="Arial"/>
      <family val="2"/>
      <charset val="1"/>
    </font>
    <font>
      <sz val="10"/>
      <color theme="0" tint="-0.499984740745262"/>
      <name val="Arial"/>
      <family val="2"/>
      <charset val="1"/>
    </font>
    <font>
      <sz val="11"/>
      <color rgb="FFFF0000"/>
      <name val="Arial"/>
      <family val="2"/>
      <charset val="1"/>
    </font>
    <font>
      <sz val="11"/>
      <color theme="0" tint="-0.499984740745262"/>
      <name val="Calibri"/>
      <family val="2"/>
      <scheme val="minor"/>
    </font>
    <font>
      <b/>
      <sz val="16"/>
      <color theme="1"/>
      <name val="Calibri"/>
      <family val="2"/>
      <scheme val="minor"/>
    </font>
    <font>
      <i/>
      <sz val="11"/>
      <color theme="1"/>
      <name val="Calibri"/>
      <family val="2"/>
      <scheme val="minor"/>
    </font>
    <font>
      <sz val="11"/>
      <color theme="0" tint="-4.9989318521683403E-2"/>
      <name val="Calibri"/>
      <family val="2"/>
      <scheme val="minor"/>
    </font>
    <font>
      <b/>
      <sz val="11"/>
      <color theme="0" tint="-4.9989318521683403E-2"/>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s>
  <borders count="35">
    <border>
      <left/>
      <right/>
      <top/>
      <bottom/>
      <diagonal/>
    </border>
    <border>
      <left/>
      <right/>
      <top/>
      <bottom style="thin">
        <color theme="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0" fillId="0" borderId="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75" fontId="10" fillId="0" borderId="0" applyFill="0" applyBorder="0" applyAlignment="0" applyProtection="0"/>
    <xf numFmtId="171" fontId="1" fillId="0" borderId="0" applyFont="0" applyFill="0" applyBorder="0" applyAlignment="0" applyProtection="0"/>
    <xf numFmtId="44" fontId="1" fillId="0" borderId="0" applyFont="0" applyFill="0" applyBorder="0" applyAlignment="0" applyProtection="0"/>
  </cellStyleXfs>
  <cellXfs count="235">
    <xf numFmtId="0" fontId="0" fillId="0" borderId="0" xfId="0"/>
    <xf numFmtId="0" fontId="1" fillId="0" borderId="0" xfId="3"/>
    <xf numFmtId="0" fontId="3" fillId="0" borderId="0" xfId="3" applyFont="1" applyAlignment="1">
      <alignment horizontal="left" vertical="center"/>
    </xf>
    <xf numFmtId="0" fontId="4" fillId="0" borderId="0" xfId="3" applyFont="1" applyAlignment="1">
      <alignment wrapText="1"/>
    </xf>
    <xf numFmtId="0" fontId="5" fillId="0" borderId="0" xfId="3" applyFont="1" applyAlignment="1">
      <alignment horizontal="left"/>
    </xf>
    <xf numFmtId="0" fontId="6" fillId="2" borderId="0" xfId="3" applyFont="1" applyFill="1" applyAlignment="1" applyProtection="1">
      <alignment horizontal="right" vertical="top"/>
      <protection locked="0"/>
    </xf>
    <xf numFmtId="0" fontId="7" fillId="0" borderId="0" xfId="3" applyFont="1" applyAlignment="1">
      <alignment vertical="top"/>
    </xf>
    <xf numFmtId="0" fontId="6" fillId="2" borderId="1" xfId="3" applyFont="1" applyFill="1" applyBorder="1" applyAlignment="1" applyProtection="1">
      <alignment horizontal="right" vertical="top"/>
      <protection locked="0"/>
    </xf>
    <xf numFmtId="0" fontId="1" fillId="0" borderId="0" xfId="3" applyAlignment="1">
      <alignment horizontal="center"/>
    </xf>
    <xf numFmtId="0" fontId="6" fillId="0" borderId="0" xfId="3" applyFont="1" applyAlignment="1">
      <alignment horizontal="right" vertical="top"/>
    </xf>
    <xf numFmtId="0" fontId="8" fillId="0" borderId="2" xfId="3" applyFont="1" applyBorder="1"/>
    <xf numFmtId="0" fontId="9" fillId="0" borderId="2" xfId="3" applyFont="1" applyBorder="1" applyAlignment="1">
      <alignment horizontal="left" indent="1"/>
    </xf>
    <xf numFmtId="0" fontId="9" fillId="0" borderId="2" xfId="3" applyFont="1" applyBorder="1"/>
    <xf numFmtId="10" fontId="9" fillId="0" borderId="2" xfId="4" applyNumberFormat="1" applyFont="1" applyFill="1" applyBorder="1" applyAlignment="1" applyProtection="1">
      <alignment horizontal="right"/>
    </xf>
    <xf numFmtId="10" fontId="9" fillId="0" borderId="0" xfId="4" applyNumberFormat="1" applyFont="1" applyFill="1" applyBorder="1" applyAlignment="1" applyProtection="1">
      <alignment horizontal="right"/>
    </xf>
    <xf numFmtId="0" fontId="8" fillId="0" borderId="0" xfId="3" applyFont="1"/>
    <xf numFmtId="0" fontId="9" fillId="0" borderId="0" xfId="3" applyFont="1" applyAlignment="1">
      <alignment horizontal="left" indent="1"/>
    </xf>
    <xf numFmtId="0" fontId="9" fillId="0" borderId="0" xfId="3" applyFont="1"/>
    <xf numFmtId="0" fontId="11" fillId="0" borderId="0" xfId="3" applyFont="1"/>
    <xf numFmtId="0" fontId="12" fillId="0" borderId="0" xfId="3" applyFont="1"/>
    <xf numFmtId="164" fontId="5" fillId="0" borderId="3" xfId="3" applyNumberFormat="1" applyFont="1" applyBorder="1" applyAlignment="1">
      <alignment horizontal="center"/>
    </xf>
    <xf numFmtId="164" fontId="5" fillId="0" borderId="4" xfId="3" applyNumberFormat="1" applyFont="1" applyBorder="1" applyAlignment="1">
      <alignment horizontal="center"/>
    </xf>
    <xf numFmtId="164" fontId="5" fillId="0" borderId="0" xfId="3" applyNumberFormat="1" applyFont="1" applyAlignment="1">
      <alignment horizontal="center"/>
    </xf>
    <xf numFmtId="0" fontId="13" fillId="0" borderId="0" xfId="3" applyFont="1" applyAlignment="1">
      <alignment horizontal="center" vertical="top"/>
    </xf>
    <xf numFmtId="0" fontId="14" fillId="0" borderId="0" xfId="3" applyFont="1"/>
    <xf numFmtId="0" fontId="15" fillId="0" borderId="5" xfId="3" applyFont="1" applyBorder="1" applyAlignment="1">
      <alignment horizontal="center"/>
    </xf>
    <xf numFmtId="0" fontId="15" fillId="0" borderId="6" xfId="3" applyFont="1" applyBorder="1" applyAlignment="1">
      <alignment horizontal="center"/>
    </xf>
    <xf numFmtId="0" fontId="15" fillId="0" borderId="0" xfId="3" applyFont="1" applyAlignment="1">
      <alignment horizontal="center"/>
    </xf>
    <xf numFmtId="0" fontId="16" fillId="0" borderId="0" xfId="3" applyFont="1"/>
    <xf numFmtId="0" fontId="15" fillId="0" borderId="7" xfId="3" applyFont="1" applyBorder="1" applyAlignment="1">
      <alignment horizontal="center"/>
    </xf>
    <xf numFmtId="0" fontId="15" fillId="0" borderId="8" xfId="3" applyFont="1" applyBorder="1" applyAlignment="1">
      <alignment horizontal="center"/>
    </xf>
    <xf numFmtId="0" fontId="17" fillId="0" borderId="9" xfId="3" applyFont="1" applyBorder="1"/>
    <xf numFmtId="0" fontId="17" fillId="3" borderId="13" xfId="3" applyFont="1" applyFill="1" applyBorder="1" applyAlignment="1">
      <alignment horizontal="center" wrapText="1"/>
    </xf>
    <xf numFmtId="165" fontId="17" fillId="4" borderId="14" xfId="3" applyNumberFormat="1" applyFont="1" applyFill="1" applyBorder="1" applyProtection="1">
      <protection locked="0"/>
    </xf>
    <xf numFmtId="165" fontId="17" fillId="2" borderId="15" xfId="3" applyNumberFormat="1" applyFont="1" applyFill="1" applyBorder="1" applyProtection="1">
      <protection locked="0"/>
    </xf>
    <xf numFmtId="165" fontId="17" fillId="0" borderId="0" xfId="3" applyNumberFormat="1" applyFont="1"/>
    <xf numFmtId="0" fontId="17" fillId="3" borderId="16" xfId="3" applyFont="1" applyFill="1" applyBorder="1" applyAlignment="1">
      <alignment horizontal="center" wrapText="1"/>
    </xf>
    <xf numFmtId="165" fontId="17" fillId="4" borderId="17" xfId="3" applyNumberFormat="1" applyFont="1" applyFill="1" applyBorder="1" applyProtection="1">
      <protection locked="0"/>
    </xf>
    <xf numFmtId="165" fontId="17" fillId="2" borderId="18" xfId="3" applyNumberFormat="1" applyFont="1" applyFill="1" applyBorder="1" applyProtection="1">
      <protection locked="0"/>
    </xf>
    <xf numFmtId="165" fontId="8" fillId="0" borderId="17" xfId="3" applyNumberFormat="1" applyFont="1" applyBorder="1"/>
    <xf numFmtId="165" fontId="8" fillId="0" borderId="0" xfId="3" applyNumberFormat="1" applyFont="1"/>
    <xf numFmtId="0" fontId="18" fillId="0" borderId="9" xfId="3" applyFont="1" applyBorder="1" applyAlignment="1">
      <alignment horizontal="left" indent="1"/>
    </xf>
    <xf numFmtId="165" fontId="18" fillId="0" borderId="17" xfId="3" applyNumberFormat="1" applyFont="1" applyBorder="1"/>
    <xf numFmtId="165" fontId="18" fillId="0" borderId="18" xfId="3" applyNumberFormat="1" applyFont="1" applyBorder="1"/>
    <xf numFmtId="165" fontId="18" fillId="0" borderId="0" xfId="3" applyNumberFormat="1" applyFont="1"/>
    <xf numFmtId="0" fontId="19" fillId="0" borderId="0" xfId="3" applyFont="1"/>
    <xf numFmtId="0" fontId="20" fillId="0" borderId="0" xfId="3" applyFont="1"/>
    <xf numFmtId="0" fontId="1" fillId="0" borderId="19" xfId="3" applyBorder="1"/>
    <xf numFmtId="1" fontId="18" fillId="5" borderId="12" xfId="3" applyNumberFormat="1" applyFont="1" applyFill="1" applyBorder="1" applyAlignment="1">
      <alignment horizontal="center"/>
    </xf>
    <xf numFmtId="0" fontId="18" fillId="0" borderId="20" xfId="3" applyFont="1" applyBorder="1"/>
    <xf numFmtId="0" fontId="18" fillId="0" borderId="20" xfId="3" applyFont="1" applyBorder="1" applyAlignment="1">
      <alignment horizontal="center"/>
    </xf>
    <xf numFmtId="0" fontId="18" fillId="0" borderId="9" xfId="3" applyFont="1" applyBorder="1" applyAlignment="1">
      <alignment horizontal="center"/>
    </xf>
    <xf numFmtId="0" fontId="18" fillId="0" borderId="17" xfId="3" applyFont="1" applyBorder="1" applyAlignment="1">
      <alignment horizontal="center"/>
    </xf>
    <xf numFmtId="0" fontId="1" fillId="0" borderId="20" xfId="3" applyBorder="1"/>
    <xf numFmtId="0" fontId="1" fillId="0" borderId="20" xfId="3" applyBorder="1" applyAlignment="1">
      <alignment horizontal="center"/>
    </xf>
    <xf numFmtId="0" fontId="1" fillId="0" borderId="9" xfId="3" applyBorder="1" applyAlignment="1">
      <alignment horizontal="center"/>
    </xf>
    <xf numFmtId="0" fontId="17" fillId="0" borderId="17" xfId="3" applyFont="1" applyBorder="1" applyAlignment="1">
      <alignment horizontal="center" wrapText="1"/>
    </xf>
    <xf numFmtId="0" fontId="1" fillId="0" borderId="17" xfId="3" applyBorder="1" applyAlignment="1">
      <alignment horizontal="center"/>
    </xf>
    <xf numFmtId="0" fontId="17" fillId="2" borderId="20" xfId="3" applyFont="1" applyFill="1" applyBorder="1" applyAlignment="1" applyProtection="1">
      <alignment vertical="center"/>
      <protection locked="0"/>
    </xf>
    <xf numFmtId="0" fontId="1" fillId="6" borderId="20" xfId="3" applyFill="1" applyBorder="1" applyAlignment="1">
      <alignment horizontal="center"/>
    </xf>
    <xf numFmtId="0" fontId="1" fillId="6" borderId="9" xfId="3" applyFill="1" applyBorder="1" applyAlignment="1">
      <alignment horizontal="center"/>
    </xf>
    <xf numFmtId="166" fontId="17" fillId="2" borderId="20" xfId="1" applyNumberFormat="1" applyFont="1" applyFill="1" applyBorder="1" applyAlignment="1" applyProtection="1">
      <alignment vertical="center"/>
      <protection locked="0"/>
    </xf>
    <xf numFmtId="166" fontId="1" fillId="3" borderId="0" xfId="1" applyNumberFormat="1" applyFont="1" applyFill="1" applyProtection="1"/>
    <xf numFmtId="167" fontId="0" fillId="0" borderId="17" xfId="5" quotePrefix="1" applyNumberFormat="1" applyFont="1" applyFill="1" applyBorder="1" applyAlignment="1" applyProtection="1">
      <alignment horizontal="right"/>
    </xf>
    <xf numFmtId="168" fontId="1" fillId="0" borderId="17" xfId="3" applyNumberFormat="1" applyBorder="1" applyAlignment="1">
      <alignment horizontal="right"/>
    </xf>
    <xf numFmtId="166" fontId="8" fillId="0" borderId="0" xfId="3" applyNumberFormat="1" applyFont="1"/>
    <xf numFmtId="169" fontId="8" fillId="0" borderId="0" xfId="3" applyNumberFormat="1" applyFont="1"/>
    <xf numFmtId="0" fontId="18" fillId="0" borderId="21" xfId="3" applyFont="1" applyBorder="1"/>
    <xf numFmtId="49" fontId="1" fillId="0" borderId="21" xfId="3" applyNumberFormat="1" applyBorder="1" applyAlignment="1">
      <alignment horizontal="center"/>
    </xf>
    <xf numFmtId="0" fontId="18" fillId="0" borderId="21" xfId="3" applyFont="1" applyBorder="1" applyAlignment="1">
      <alignment horizontal="center"/>
    </xf>
    <xf numFmtId="0" fontId="18" fillId="0" borderId="22" xfId="3" applyFont="1" applyBorder="1" applyAlignment="1">
      <alignment horizontal="center"/>
    </xf>
    <xf numFmtId="37" fontId="18" fillId="0" borderId="17" xfId="3" applyNumberFormat="1" applyFont="1" applyBorder="1" applyAlignment="1">
      <alignment horizontal="right"/>
    </xf>
    <xf numFmtId="168" fontId="18" fillId="0" borderId="17" xfId="3" applyNumberFormat="1" applyFont="1" applyBorder="1" applyAlignment="1">
      <alignment horizontal="right"/>
    </xf>
    <xf numFmtId="37" fontId="18" fillId="0" borderId="12" xfId="3" applyNumberFormat="1" applyFont="1" applyBorder="1" applyAlignment="1">
      <alignment horizontal="right"/>
    </xf>
    <xf numFmtId="43" fontId="8" fillId="0" borderId="0" xfId="3" applyNumberFormat="1" applyFont="1"/>
    <xf numFmtId="170" fontId="8" fillId="0" borderId="0" xfId="3" applyNumberFormat="1" applyFont="1"/>
    <xf numFmtId="1" fontId="18" fillId="5" borderId="23" xfId="3" applyNumberFormat="1" applyFont="1" applyFill="1" applyBorder="1" applyAlignment="1">
      <alignment horizontal="center"/>
    </xf>
    <xf numFmtId="0" fontId="21" fillId="3" borderId="0" xfId="3" applyFont="1" applyFill="1" applyAlignment="1">
      <alignment horizontal="center"/>
    </xf>
    <xf numFmtId="0" fontId="18" fillId="0" borderId="24" xfId="3" applyFont="1" applyBorder="1" applyAlignment="1">
      <alignment horizontal="center"/>
    </xf>
    <xf numFmtId="0" fontId="1" fillId="3" borderId="0" xfId="3" applyFill="1"/>
    <xf numFmtId="0" fontId="18" fillId="3" borderId="0" xfId="3" applyFont="1" applyFill="1" applyAlignment="1">
      <alignment horizontal="center"/>
    </xf>
    <xf numFmtId="0" fontId="18" fillId="0" borderId="24" xfId="3" applyFont="1" applyBorder="1" applyAlignment="1">
      <alignment horizontal="center" wrapText="1"/>
    </xf>
    <xf numFmtId="0" fontId="18" fillId="0" borderId="25" xfId="3" applyFont="1" applyBorder="1" applyAlignment="1">
      <alignment horizontal="center"/>
    </xf>
    <xf numFmtId="0" fontId="22" fillId="3" borderId="0" xfId="3" applyFont="1" applyFill="1" applyAlignment="1" applyProtection="1">
      <alignment vertical="center"/>
      <protection locked="0"/>
    </xf>
    <xf numFmtId="166" fontId="17" fillId="2" borderId="26" xfId="1" applyNumberFormat="1" applyFont="1" applyFill="1" applyBorder="1" applyAlignment="1" applyProtection="1">
      <alignment vertical="center"/>
      <protection locked="0"/>
    </xf>
    <xf numFmtId="172" fontId="0" fillId="3" borderId="0" xfId="6" applyNumberFormat="1" applyFont="1" applyFill="1" applyBorder="1" applyAlignment="1" applyProtection="1">
      <alignment horizontal="center"/>
    </xf>
    <xf numFmtId="173" fontId="17" fillId="2" borderId="20" xfId="3" applyNumberFormat="1" applyFont="1" applyFill="1" applyBorder="1" applyAlignment="1" applyProtection="1">
      <alignment vertical="center"/>
      <protection locked="0"/>
    </xf>
    <xf numFmtId="168" fontId="1" fillId="0" borderId="20" xfId="3" applyNumberFormat="1" applyBorder="1" applyAlignment="1">
      <alignment horizontal="right"/>
    </xf>
    <xf numFmtId="0" fontId="23" fillId="0" borderId="0" xfId="3" applyFont="1"/>
    <xf numFmtId="171" fontId="0" fillId="3" borderId="0" xfId="6" applyFont="1" applyFill="1" applyBorder="1" applyAlignment="1" applyProtection="1">
      <alignment horizontal="center"/>
    </xf>
    <xf numFmtId="172" fontId="24" fillId="3" borderId="0" xfId="3" applyNumberFormat="1" applyFont="1" applyFill="1" applyAlignment="1">
      <alignment horizontal="center"/>
    </xf>
    <xf numFmtId="174" fontId="1" fillId="6" borderId="26" xfId="3" applyNumberFormat="1" applyFill="1" applyBorder="1" applyAlignment="1">
      <alignment horizontal="center"/>
    </xf>
    <xf numFmtId="174" fontId="1" fillId="3" borderId="0" xfId="3" applyNumberFormat="1" applyFill="1" applyAlignment="1">
      <alignment horizontal="center"/>
    </xf>
    <xf numFmtId="0" fontId="1" fillId="6" borderId="26" xfId="3" applyFill="1" applyBorder="1" applyAlignment="1">
      <alignment horizontal="center"/>
    </xf>
    <xf numFmtId="168" fontId="2" fillId="0" borderId="20" xfId="3" applyNumberFormat="1" applyFont="1" applyBorder="1" applyAlignment="1">
      <alignment horizontal="right"/>
    </xf>
    <xf numFmtId="0" fontId="18" fillId="0" borderId="0" xfId="3" applyFont="1"/>
    <xf numFmtId="0" fontId="17" fillId="0" borderId="17" xfId="3" applyFont="1" applyBorder="1" applyAlignment="1">
      <alignment horizontal="center"/>
    </xf>
    <xf numFmtId="0" fontId="17" fillId="0" borderId="13" xfId="3" applyFont="1" applyBorder="1" applyAlignment="1">
      <alignment horizontal="center"/>
    </xf>
    <xf numFmtId="0" fontId="17" fillId="0" borderId="20" xfId="3" applyFont="1" applyBorder="1" applyAlignment="1">
      <alignment vertical="center"/>
    </xf>
    <xf numFmtId="37" fontId="1" fillId="3" borderId="0" xfId="3" quotePrefix="1" applyNumberFormat="1" applyFill="1" applyAlignment="1">
      <alignment horizontal="right"/>
    </xf>
    <xf numFmtId="37" fontId="1" fillId="7" borderId="11" xfId="3" quotePrefix="1" applyNumberFormat="1" applyFill="1" applyBorder="1" applyAlignment="1">
      <alignment horizontal="right"/>
    </xf>
    <xf numFmtId="167" fontId="0" fillId="7" borderId="12" xfId="5" quotePrefix="1" applyNumberFormat="1" applyFont="1" applyFill="1" applyBorder="1" applyAlignment="1" applyProtection="1">
      <alignment horizontal="right"/>
    </xf>
    <xf numFmtId="37" fontId="1" fillId="0" borderId="17" xfId="3" quotePrefix="1" applyNumberFormat="1" applyBorder="1" applyAlignment="1">
      <alignment horizontal="right"/>
    </xf>
    <xf numFmtId="37" fontId="2" fillId="7" borderId="17" xfId="3" quotePrefix="1" applyNumberFormat="1" applyFont="1" applyFill="1" applyBorder="1" applyAlignment="1">
      <alignment horizontal="right"/>
    </xf>
    <xf numFmtId="37" fontId="1" fillId="7" borderId="12" xfId="3" quotePrefix="1" applyNumberFormat="1" applyFill="1" applyBorder="1" applyAlignment="1">
      <alignment horizontal="right"/>
    </xf>
    <xf numFmtId="0" fontId="1" fillId="0" borderId="0" xfId="3" quotePrefix="1"/>
    <xf numFmtId="49" fontId="1" fillId="0" borderId="20" xfId="3" applyNumberFormat="1" applyBorder="1" applyAlignment="1">
      <alignment horizontal="center"/>
    </xf>
    <xf numFmtId="37" fontId="18" fillId="0" borderId="14" xfId="3" applyNumberFormat="1" applyFont="1" applyBorder="1" applyAlignment="1">
      <alignment horizontal="right"/>
    </xf>
    <xf numFmtId="168" fontId="2" fillId="0" borderId="17" xfId="3" applyNumberFormat="1" applyFont="1" applyBorder="1" applyAlignment="1">
      <alignment horizontal="right"/>
    </xf>
    <xf numFmtId="49" fontId="1" fillId="0" borderId="0" xfId="3" applyNumberFormat="1" applyAlignment="1">
      <alignment horizontal="center"/>
    </xf>
    <xf numFmtId="0" fontId="18" fillId="0" borderId="0" xfId="3" applyFont="1" applyAlignment="1">
      <alignment horizontal="center"/>
    </xf>
    <xf numFmtId="37" fontId="18" fillId="0" borderId="0" xfId="3" applyNumberFormat="1" applyFont="1" applyAlignment="1">
      <alignment horizontal="right"/>
    </xf>
    <xf numFmtId="168" fontId="1" fillId="0" borderId="0" xfId="3" applyNumberFormat="1"/>
    <xf numFmtId="174" fontId="10" fillId="0" borderId="0" xfId="7" applyNumberFormat="1" applyProtection="1"/>
    <xf numFmtId="171" fontId="1" fillId="0" borderId="0" xfId="3" applyNumberFormat="1"/>
    <xf numFmtId="0" fontId="2" fillId="0" borderId="0" xfId="3" applyFont="1" applyAlignment="1">
      <alignment horizontal="center"/>
    </xf>
    <xf numFmtId="0" fontId="1" fillId="0" borderId="0" xfId="3" applyAlignment="1">
      <alignment wrapText="1"/>
    </xf>
    <xf numFmtId="0" fontId="2" fillId="0" borderId="0" xfId="3" applyFont="1" applyAlignment="1">
      <alignment wrapText="1"/>
    </xf>
    <xf numFmtId="0" fontId="2" fillId="0" borderId="17" xfId="3" applyFont="1" applyBorder="1" applyAlignment="1">
      <alignment horizontal="center"/>
    </xf>
    <xf numFmtId="0" fontId="2" fillId="0" borderId="0" xfId="3" applyFont="1"/>
    <xf numFmtId="0" fontId="2" fillId="0" borderId="12" xfId="3" applyFont="1" applyBorder="1" applyAlignment="1">
      <alignment horizontal="center" vertical="center"/>
    </xf>
    <xf numFmtId="0" fontId="26" fillId="0" borderId="17" xfId="3" applyFont="1" applyBorder="1"/>
    <xf numFmtId="0" fontId="1" fillId="0" borderId="16" xfId="3" applyBorder="1" applyAlignment="1">
      <alignment horizontal="center"/>
    </xf>
    <xf numFmtId="0" fontId="1" fillId="0" borderId="17" xfId="3" applyBorder="1" applyAlignment="1">
      <alignment horizontal="center" wrapText="1"/>
    </xf>
    <xf numFmtId="0" fontId="1" fillId="0" borderId="12" xfId="3" applyBorder="1" applyAlignment="1">
      <alignment horizontal="center"/>
    </xf>
    <xf numFmtId="0" fontId="2" fillId="0" borderId="17" xfId="3" applyFont="1" applyBorder="1"/>
    <xf numFmtId="0" fontId="1" fillId="0" borderId="16" xfId="3" applyBorder="1"/>
    <xf numFmtId="37" fontId="1" fillId="0" borderId="17" xfId="3" applyNumberFormat="1" applyBorder="1"/>
    <xf numFmtId="0" fontId="1" fillId="0" borderId="13" xfId="3" applyBorder="1"/>
    <xf numFmtId="172" fontId="0" fillId="0" borderId="12" xfId="6" applyNumberFormat="1" applyFont="1" applyFill="1" applyBorder="1" applyProtection="1"/>
    <xf numFmtId="0" fontId="1" fillId="0" borderId="17" xfId="3" applyBorder="1"/>
    <xf numFmtId="0" fontId="0" fillId="2" borderId="17" xfId="3" applyFont="1" applyFill="1" applyBorder="1" applyAlignment="1">
      <alignment horizontal="center"/>
    </xf>
    <xf numFmtId="0" fontId="0" fillId="3" borderId="16" xfId="0" applyFill="1" applyBorder="1"/>
    <xf numFmtId="172" fontId="0" fillId="0" borderId="12" xfId="6" applyNumberFormat="1" applyFont="1" applyBorder="1" applyProtection="1"/>
    <xf numFmtId="0" fontId="1" fillId="3" borderId="16" xfId="3" applyFill="1" applyBorder="1"/>
    <xf numFmtId="0" fontId="1" fillId="2" borderId="17" xfId="3" applyFill="1" applyBorder="1" applyAlignment="1">
      <alignment horizontal="center"/>
    </xf>
    <xf numFmtId="0" fontId="1" fillId="2" borderId="17" xfId="3" applyFill="1" applyBorder="1"/>
    <xf numFmtId="0" fontId="1" fillId="0" borderId="27" xfId="3" applyBorder="1"/>
    <xf numFmtId="0" fontId="1" fillId="2" borderId="13" xfId="3" applyFill="1" applyBorder="1"/>
    <xf numFmtId="0" fontId="1" fillId="0" borderId="14" xfId="3" applyBorder="1"/>
    <xf numFmtId="0" fontId="1" fillId="0" borderId="28" xfId="3" applyBorder="1"/>
    <xf numFmtId="172" fontId="1" fillId="0" borderId="17" xfId="3" applyNumberFormat="1" applyBorder="1"/>
    <xf numFmtId="176" fontId="0" fillId="0" borderId="17" xfId="5" applyNumberFormat="1" applyFont="1" applyBorder="1" applyProtection="1"/>
    <xf numFmtId="0" fontId="1" fillId="0" borderId="29" xfId="3" applyBorder="1"/>
    <xf numFmtId="0" fontId="1" fillId="0" borderId="12" xfId="3" applyBorder="1"/>
    <xf numFmtId="37" fontId="1" fillId="3" borderId="0" xfId="3" applyNumberFormat="1" applyFill="1"/>
    <xf numFmtId="0" fontId="1" fillId="2" borderId="10" xfId="3" applyFill="1" applyBorder="1" applyAlignment="1">
      <alignment horizontal="center"/>
    </xf>
    <xf numFmtId="0" fontId="1" fillId="0" borderId="10" xfId="3" applyBorder="1" applyAlignment="1">
      <alignment horizontal="center"/>
    </xf>
    <xf numFmtId="172" fontId="0" fillId="0" borderId="17" xfId="6" applyNumberFormat="1" applyFont="1" applyFill="1" applyBorder="1" applyProtection="1"/>
    <xf numFmtId="176" fontId="1" fillId="0" borderId="0" xfId="3" applyNumberFormat="1"/>
    <xf numFmtId="0" fontId="1" fillId="0" borderId="27" xfId="3" applyBorder="1" applyAlignment="1">
      <alignment horizontal="center"/>
    </xf>
    <xf numFmtId="0" fontId="0" fillId="0" borderId="0" xfId="3" applyFont="1"/>
    <xf numFmtId="172" fontId="0" fillId="2" borderId="17" xfId="8" applyNumberFormat="1" applyFont="1" applyFill="1" applyBorder="1" applyProtection="1">
      <protection locked="0"/>
    </xf>
    <xf numFmtId="170" fontId="0" fillId="2" borderId="17" xfId="8" applyNumberFormat="1" applyFont="1" applyFill="1" applyBorder="1" applyProtection="1">
      <protection locked="0"/>
    </xf>
    <xf numFmtId="172" fontId="0" fillId="0" borderId="17" xfId="6" applyNumberFormat="1" applyFont="1" applyBorder="1" applyProtection="1"/>
    <xf numFmtId="177" fontId="1" fillId="0" borderId="0" xfId="2" applyNumberFormat="1" applyProtection="1"/>
    <xf numFmtId="172" fontId="0" fillId="2" borderId="17" xfId="6" applyNumberFormat="1" applyFont="1" applyFill="1" applyBorder="1" applyProtection="1">
      <protection locked="0"/>
    </xf>
    <xf numFmtId="170" fontId="0" fillId="2" borderId="17" xfId="6" applyNumberFormat="1" applyFont="1" applyFill="1" applyBorder="1" applyProtection="1">
      <protection locked="0"/>
    </xf>
    <xf numFmtId="170" fontId="1" fillId="0" borderId="17" xfId="3" applyNumberFormat="1" applyBorder="1"/>
    <xf numFmtId="0" fontId="1" fillId="0" borderId="10" xfId="3" applyBorder="1"/>
    <xf numFmtId="0" fontId="1" fillId="0" borderId="31" xfId="3" applyBorder="1"/>
    <xf numFmtId="0" fontId="1" fillId="0" borderId="30" xfId="3" applyBorder="1" applyAlignment="1">
      <alignment horizontal="center"/>
    </xf>
    <xf numFmtId="0" fontId="1" fillId="0" borderId="31" xfId="3" applyBorder="1" applyAlignment="1">
      <alignment horizontal="center"/>
    </xf>
    <xf numFmtId="172" fontId="0" fillId="0" borderId="23" xfId="6" applyNumberFormat="1" applyFont="1" applyFill="1" applyBorder="1" applyProtection="1"/>
    <xf numFmtId="172" fontId="0" fillId="0" borderId="13" xfId="6" applyNumberFormat="1" applyFont="1" applyBorder="1" applyProtection="1"/>
    <xf numFmtId="166" fontId="0" fillId="2" borderId="17" xfId="8" applyNumberFormat="1" applyFont="1" applyFill="1" applyBorder="1" applyProtection="1">
      <protection locked="0"/>
    </xf>
    <xf numFmtId="178" fontId="0" fillId="2" borderId="17" xfId="8" applyNumberFormat="1" applyFont="1" applyFill="1" applyBorder="1" applyProtection="1">
      <protection locked="0"/>
    </xf>
    <xf numFmtId="0" fontId="1" fillId="0" borderId="30" xfId="3" applyBorder="1"/>
    <xf numFmtId="166" fontId="1" fillId="0" borderId="12" xfId="3" applyNumberFormat="1" applyBorder="1"/>
    <xf numFmtId="43" fontId="0" fillId="2" borderId="17" xfId="1" applyFont="1" applyFill="1" applyBorder="1" applyProtection="1">
      <protection locked="0"/>
    </xf>
    <xf numFmtId="171" fontId="0" fillId="2" borderId="17" xfId="6" applyFont="1" applyFill="1" applyBorder="1" applyProtection="1">
      <protection locked="0"/>
    </xf>
    <xf numFmtId="179" fontId="0" fillId="2" borderId="17" xfId="6" applyNumberFormat="1" applyFont="1" applyFill="1" applyBorder="1" applyProtection="1">
      <protection locked="0"/>
    </xf>
    <xf numFmtId="0" fontId="1" fillId="0" borderId="29" xfId="3" applyBorder="1" applyAlignment="1">
      <alignment horizontal="center"/>
    </xf>
    <xf numFmtId="177" fontId="1" fillId="2" borderId="10" xfId="3" applyNumberFormat="1" applyFill="1" applyBorder="1" applyAlignment="1">
      <alignment horizontal="center"/>
    </xf>
    <xf numFmtId="169" fontId="0" fillId="2" borderId="17" xfId="6" applyNumberFormat="1" applyFont="1" applyFill="1" applyBorder="1" applyProtection="1">
      <protection locked="0"/>
    </xf>
    <xf numFmtId="172" fontId="0" fillId="0" borderId="33" xfId="6" applyNumberFormat="1" applyFont="1" applyBorder="1" applyProtection="1"/>
    <xf numFmtId="169" fontId="1" fillId="0" borderId="17" xfId="3" applyNumberFormat="1" applyBorder="1"/>
    <xf numFmtId="10" fontId="2" fillId="0" borderId="17" xfId="3" applyNumberFormat="1" applyFont="1" applyBorder="1"/>
    <xf numFmtId="0" fontId="2" fillId="0" borderId="16" xfId="3" applyFont="1" applyBorder="1"/>
    <xf numFmtId="172" fontId="2" fillId="0" borderId="34" xfId="6" applyNumberFormat="1" applyFont="1" applyBorder="1" applyProtection="1"/>
    <xf numFmtId="10" fontId="2" fillId="0" borderId="0" xfId="3" applyNumberFormat="1" applyFont="1"/>
    <xf numFmtId="172" fontId="2" fillId="0" borderId="0" xfId="6" applyNumberFormat="1" applyFont="1" applyBorder="1" applyProtection="1"/>
    <xf numFmtId="176" fontId="1" fillId="0" borderId="17" xfId="3" applyNumberFormat="1" applyBorder="1"/>
    <xf numFmtId="172" fontId="0" fillId="0" borderId="0" xfId="3" applyNumberFormat="1" applyFont="1"/>
    <xf numFmtId="176" fontId="2" fillId="0" borderId="17" xfId="3" applyNumberFormat="1" applyFont="1" applyBorder="1"/>
    <xf numFmtId="180" fontId="0" fillId="0" borderId="0" xfId="0" applyNumberFormat="1" applyAlignment="1">
      <alignment horizontal="center"/>
    </xf>
    <xf numFmtId="43" fontId="1" fillId="0" borderId="0" xfId="1" applyProtection="1"/>
    <xf numFmtId="43" fontId="1" fillId="0" borderId="0" xfId="3" applyNumberFormat="1"/>
    <xf numFmtId="172" fontId="1" fillId="0" borderId="0" xfId="3" applyNumberFormat="1"/>
    <xf numFmtId="0" fontId="1" fillId="0" borderId="0" xfId="3" applyBorder="1"/>
    <xf numFmtId="0" fontId="27" fillId="0" borderId="27" xfId="3" applyFont="1" applyBorder="1"/>
    <xf numFmtId="176" fontId="27" fillId="0" borderId="27" xfId="3" applyNumberFormat="1" applyFont="1" applyBorder="1"/>
    <xf numFmtId="176" fontId="27" fillId="0" borderId="27" xfId="5" applyNumberFormat="1" applyFont="1" applyBorder="1" applyProtection="1"/>
    <xf numFmtId="176" fontId="27" fillId="0" borderId="0" xfId="3" applyNumberFormat="1" applyFont="1" applyBorder="1"/>
    <xf numFmtId="176" fontId="28" fillId="0" borderId="27" xfId="3" applyNumberFormat="1" applyFont="1" applyBorder="1"/>
    <xf numFmtId="0" fontId="1" fillId="0" borderId="0" xfId="3" applyAlignment="1">
      <alignment horizontal="center"/>
    </xf>
    <xf numFmtId="0" fontId="1" fillId="0" borderId="17" xfId="3" applyBorder="1" applyAlignment="1">
      <alignment horizontal="center"/>
    </xf>
    <xf numFmtId="0" fontId="1" fillId="0" borderId="31" xfId="3" applyBorder="1" applyAlignment="1">
      <alignment horizontal="center"/>
    </xf>
    <xf numFmtId="0" fontId="1" fillId="0" borderId="27" xfId="3" applyBorder="1" applyAlignment="1">
      <alignment horizontal="center"/>
    </xf>
    <xf numFmtId="0" fontId="1" fillId="0" borderId="30" xfId="3" applyBorder="1" applyAlignment="1">
      <alignment horizontal="center"/>
    </xf>
    <xf numFmtId="0" fontId="2" fillId="0" borderId="17" xfId="3" applyFont="1" applyBorder="1" applyAlignment="1">
      <alignment horizontal="center"/>
    </xf>
    <xf numFmtId="15" fontId="6" fillId="2" borderId="0" xfId="3" applyNumberFormat="1" applyFont="1" applyFill="1" applyAlignment="1" applyProtection="1">
      <alignment horizontal="right" vertical="top"/>
      <protection locked="0"/>
    </xf>
    <xf numFmtId="10" fontId="8" fillId="0" borderId="0" xfId="2" applyNumberFormat="1" applyFont="1" applyProtection="1"/>
    <xf numFmtId="181" fontId="8" fillId="0" borderId="0" xfId="3" applyNumberFormat="1" applyFont="1"/>
    <xf numFmtId="182" fontId="0" fillId="2" borderId="17" xfId="8" applyNumberFormat="1" applyFont="1" applyFill="1" applyBorder="1" applyProtection="1">
      <protection locked="0"/>
    </xf>
    <xf numFmtId="183" fontId="0" fillId="2" borderId="17" xfId="8" applyNumberFormat="1" applyFont="1" applyFill="1" applyBorder="1" applyProtection="1">
      <protection locked="0"/>
    </xf>
    <xf numFmtId="172" fontId="2" fillId="0" borderId="17" xfId="6" applyNumberFormat="1" applyFont="1" applyBorder="1" applyProtection="1"/>
    <xf numFmtId="44" fontId="8" fillId="0" borderId="0" xfId="9" applyFont="1" applyProtection="1"/>
    <xf numFmtId="172" fontId="0" fillId="9" borderId="17" xfId="8" applyNumberFormat="1" applyFont="1" applyFill="1" applyBorder="1" applyProtection="1">
      <protection locked="0"/>
    </xf>
    <xf numFmtId="1" fontId="18" fillId="5" borderId="17" xfId="3" applyNumberFormat="1" applyFont="1" applyFill="1" applyBorder="1" applyAlignment="1">
      <alignment horizontal="center"/>
    </xf>
    <xf numFmtId="0" fontId="7" fillId="0" borderId="0" xfId="3" applyFont="1" applyAlignment="1">
      <alignment horizontal="center" vertical="top"/>
    </xf>
    <xf numFmtId="0" fontId="17" fillId="0" borderId="10"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2"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1" fillId="0" borderId="0" xfId="3" applyAlignment="1">
      <alignment horizontal="center"/>
    </xf>
    <xf numFmtId="0" fontId="1" fillId="8" borderId="17" xfId="3" applyFill="1" applyBorder="1" applyAlignment="1">
      <alignment horizontal="center"/>
    </xf>
    <xf numFmtId="0" fontId="1" fillId="0" borderId="17" xfId="3" applyBorder="1" applyAlignment="1">
      <alignment horizontal="center"/>
    </xf>
    <xf numFmtId="0" fontId="1" fillId="0" borderId="31" xfId="3" applyBorder="1" applyAlignment="1">
      <alignment horizontal="center"/>
    </xf>
    <xf numFmtId="0" fontId="1" fillId="0" borderId="32" xfId="3" applyBorder="1" applyAlignment="1">
      <alignment horizontal="center"/>
    </xf>
    <xf numFmtId="0" fontId="1" fillId="0" borderId="23" xfId="3" applyBorder="1" applyAlignment="1">
      <alignment horizontal="center"/>
    </xf>
    <xf numFmtId="0" fontId="1" fillId="0" borderId="28" xfId="3" applyBorder="1" applyAlignment="1">
      <alignment horizontal="center"/>
    </xf>
    <xf numFmtId="0" fontId="1" fillId="0" borderId="13" xfId="3" applyBorder="1" applyAlignment="1">
      <alignment horizontal="center"/>
    </xf>
    <xf numFmtId="0" fontId="1" fillId="0" borderId="14" xfId="3" applyBorder="1" applyAlignment="1">
      <alignment horizontal="center"/>
    </xf>
    <xf numFmtId="0" fontId="1" fillId="0" borderId="13" xfId="3" applyBorder="1" applyAlignment="1">
      <alignment horizontal="center" wrapText="1"/>
    </xf>
    <xf numFmtId="0" fontId="1" fillId="0" borderId="14" xfId="3" applyBorder="1" applyAlignment="1">
      <alignment horizontal="center" wrapText="1"/>
    </xf>
    <xf numFmtId="0" fontId="1" fillId="0" borderId="27" xfId="3" applyBorder="1" applyAlignment="1">
      <alignment horizontal="center"/>
    </xf>
    <xf numFmtId="0" fontId="1" fillId="0" borderId="30" xfId="3" applyBorder="1" applyAlignment="1">
      <alignment horizontal="center"/>
    </xf>
    <xf numFmtId="0" fontId="2" fillId="0" borderId="13" xfId="3" applyFont="1" applyBorder="1" applyAlignment="1">
      <alignment horizontal="center" vertical="center" wrapText="1"/>
    </xf>
    <xf numFmtId="0" fontId="2" fillId="0" borderId="14" xfId="3" applyFont="1" applyBorder="1" applyAlignment="1">
      <alignment horizontal="center" vertical="center" wrapText="1"/>
    </xf>
    <xf numFmtId="0" fontId="1" fillId="0" borderId="16" xfId="3" applyBorder="1" applyAlignment="1">
      <alignment horizontal="center" wrapText="1"/>
    </xf>
    <xf numFmtId="0" fontId="25" fillId="0" borderId="0" xfId="3" applyFont="1" applyAlignment="1">
      <alignment horizontal="center"/>
    </xf>
    <xf numFmtId="0" fontId="2" fillId="0" borderId="17" xfId="3" applyFont="1" applyBorder="1" applyAlignment="1">
      <alignment horizontal="center"/>
    </xf>
  </cellXfs>
  <cellStyles count="10">
    <cellStyle name="Comma" xfId="1" builtinId="3"/>
    <cellStyle name="Comma 6" xfId="7" xr:uid="{853734CC-C162-4343-B6ED-4D1ABE97FEE9}"/>
    <cellStyle name="Comma 7" xfId="6" xr:uid="{0E6C509E-D182-4D38-B069-89019CB59BB3}"/>
    <cellStyle name="Comma 7 2" xfId="8" xr:uid="{03698A4E-EC4E-482D-AA69-7E20827FBDE7}"/>
    <cellStyle name="Currency" xfId="9" builtinId="4"/>
    <cellStyle name="Currency 5" xfId="5" xr:uid="{16058397-DE7C-426F-8B36-1487700D9846}"/>
    <cellStyle name="Normal" xfId="0" builtinId="0"/>
    <cellStyle name="Normal 4 2" xfId="3" xr:uid="{812A6A0B-E1C3-4AF3-A3A5-C96BE764413D}"/>
    <cellStyle name="Percent" xfId="2" builtinId="5"/>
    <cellStyle name="Percent 6" xfId="4" xr:uid="{6AE577A0-C978-4143-85FA-A893C3732488}"/>
  </cellStyles>
  <dxfs count="5">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0</xdr:colOff>
      <xdr:row>47</xdr:row>
      <xdr:rowOff>0</xdr:rowOff>
    </xdr:from>
    <xdr:to>
      <xdr:col>37</xdr:col>
      <xdr:colOff>516840</xdr:colOff>
      <xdr:row>83</xdr:row>
      <xdr:rowOff>179729</xdr:rowOff>
    </xdr:to>
    <xdr:pic>
      <xdr:nvPicPr>
        <xdr:cNvPr id="3" name="Picture 2">
          <a:extLst>
            <a:ext uri="{FF2B5EF4-FFF2-40B4-BE49-F238E27FC236}">
              <a16:creationId xmlns:a16="http://schemas.microsoft.com/office/drawing/2014/main" id="{47E6FAEC-07D8-41F6-BB52-3EEB921CED00}"/>
            </a:ext>
          </a:extLst>
        </xdr:cNvPr>
        <xdr:cNvPicPr>
          <a:picLocks noChangeAspect="1"/>
        </xdr:cNvPicPr>
      </xdr:nvPicPr>
      <xdr:blipFill>
        <a:blip xmlns:r="http://schemas.openxmlformats.org/officeDocument/2006/relationships" r:embed="rId1"/>
        <a:stretch>
          <a:fillRect/>
        </a:stretch>
      </xdr:blipFill>
      <xdr:spPr>
        <a:xfrm>
          <a:off x="20764500" y="8848725"/>
          <a:ext cx="7832040" cy="681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5\03%20Application\06%20Cost%20of%20Power\2024_Filing_Requirements_Chapter2_Appendices_1.0_202306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3%20IRM%20Filing\08%20Application\01%20IRM%20model\2023%20IRM%20Rate%20Generator%20Model%202022-1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1%20IRM%20model\2021-IRM-Rate-Generator-Model%202020-07-22%20(Unlocked).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3%20IRM%20Filing\08%20Application\01%20IRM%20model\02%20IRM%20Model%20(OEB)\2023-IRM-Rate-Generator-Model_20220616%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2024</v>
          </cell>
        </row>
        <row r="26">
          <cell r="E26">
            <v>2023</v>
          </cell>
        </row>
        <row r="28">
          <cell r="E28">
            <v>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29">
          <cell r="B29" t="str">
            <v>Residential</v>
          </cell>
        </row>
      </sheetData>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Log"/>
      <sheetName val="Rates Summary"/>
      <sheetName val="Summary of Changes"/>
      <sheetName val="Instruction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s>
    <sheetDataSet>
      <sheetData sheetId="0"/>
      <sheetData sheetId="1"/>
      <sheetData sheetId="2"/>
      <sheetData sheetId="3"/>
      <sheetData sheetId="4">
        <row r="14">
          <cell r="F14" t="str">
            <v>Toronto Hydro-Electric System Limited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9">
          <cell r="F109">
            <v>228325433.13</v>
          </cell>
        </row>
        <row r="113">
          <cell r="P113">
            <v>144789590.0122925</v>
          </cell>
        </row>
      </sheetData>
      <sheetData sheetId="21">
        <row r="109">
          <cell r="F109">
            <v>231731649.24000001</v>
          </cell>
        </row>
        <row r="113">
          <cell r="P113">
            <v>144789590.0122925</v>
          </cell>
        </row>
      </sheetData>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sheetData sheetId="1"/>
      <sheetData sheetId="2"/>
      <sheetData sheetId="3"/>
      <sheetData sheetId="4"/>
      <sheetData sheetId="5">
        <row r="9">
          <cell r="C9" t="str">
            <v>Goderich Rate Zone</v>
          </cell>
        </row>
        <row r="10">
          <cell r="C10" t="str">
            <v>Main Rate Zone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3-IRM-Rate-Generator-Model_2"/>
    </sheetNames>
    <sheetDataSet>
      <sheetData sheetId="0" refreshError="1"/>
      <sheetData sheetId="1"/>
      <sheetData sheetId="2" refreshError="1"/>
      <sheetData sheetId="3" refreshError="1"/>
      <sheetData sheetId="4" refreshError="1"/>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row>
        <row r="26">
          <cell r="A26" t="str">
            <v>Hydro 2000 Inc.</v>
          </cell>
        </row>
        <row r="27">
          <cell r="A27" t="str">
            <v>Hydro Hawkesbury Inc.</v>
          </cell>
        </row>
        <row r="28">
          <cell r="A28" t="str">
            <v>Hydro One Networks Inc.</v>
          </cell>
          <cell r="C28" t="str">
            <v>For Former Midland Power Utility Rate Zone</v>
          </cell>
        </row>
        <row r="29">
          <cell r="A29" t="str">
            <v>Hydro Ottawa Limited</v>
          </cell>
          <cell r="C29" t="str">
            <v>For Newmarket-Tay Power Main Rate Zone</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row r="16">
          <cell r="A16" t="str">
            <v>Rate Class</v>
          </cell>
        </row>
      </sheetData>
      <sheetData sheetId="7" refreshError="1"/>
      <sheetData sheetId="8">
        <row r="14">
          <cell r="C14">
            <v>2019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13">
          <cell r="P113">
            <v>156954749.5522925</v>
          </cell>
        </row>
      </sheetData>
      <sheetData sheetId="20">
        <row r="109">
          <cell r="F109">
            <v>231731649.24000001</v>
          </cell>
        </row>
      </sheetData>
      <sheetData sheetId="21" refreshError="1"/>
      <sheetData sheetId="22" refreshError="1"/>
      <sheetData sheetId="23" refreshError="1"/>
      <sheetData sheetId="24" refreshError="1"/>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88D5-71C0-4AED-934E-16C2B5354004}">
  <dimension ref="A1:AA72"/>
  <sheetViews>
    <sheetView showGridLines="0" tabSelected="1" zoomScaleNormal="100" workbookViewId="0"/>
  </sheetViews>
  <sheetFormatPr defaultColWidth="9.1796875" defaultRowHeight="14.5" outlineLevelRow="1" x14ac:dyDescent="0.35"/>
  <cols>
    <col min="1" max="1" width="9.1796875" style="1"/>
    <col min="2" max="2" width="43.1796875" style="1" customWidth="1"/>
    <col min="3" max="3" width="7.1796875" style="1" customWidth="1"/>
    <col min="4" max="4" width="10.1796875" style="1" customWidth="1"/>
    <col min="5" max="5" width="8.7265625" style="1" bestFit="1" customWidth="1"/>
    <col min="6" max="6" width="20.1796875" style="1" customWidth="1"/>
    <col min="7" max="7" width="14.54296875" style="1" customWidth="1"/>
    <col min="8" max="8" width="19" style="1" bestFit="1" customWidth="1"/>
    <col min="9" max="10" width="17.453125" style="1" customWidth="1"/>
    <col min="11" max="11" width="21.1796875" style="1" customWidth="1"/>
    <col min="12" max="12" width="16.54296875" style="1" customWidth="1"/>
    <col min="13" max="13" width="12.453125" style="1" bestFit="1" customWidth="1"/>
    <col min="14" max="14" width="16.81640625" style="1" bestFit="1" customWidth="1"/>
    <col min="15" max="15" width="14" style="1" bestFit="1" customWidth="1"/>
    <col min="16" max="16" width="15.7265625" style="1" bestFit="1" customWidth="1"/>
    <col min="17" max="16384" width="9.1796875" style="1"/>
  </cols>
  <sheetData>
    <row r="1" spans="1:27" x14ac:dyDescent="0.35">
      <c r="B1" s="2"/>
    </row>
    <row r="2" spans="1:27" x14ac:dyDescent="0.35">
      <c r="A2" s="3"/>
      <c r="B2" s="3"/>
      <c r="C2" s="3"/>
      <c r="D2" s="3"/>
      <c r="E2" s="3"/>
      <c r="K2" s="4" t="s">
        <v>0</v>
      </c>
      <c r="L2" s="5" t="s">
        <v>102</v>
      </c>
    </row>
    <row r="3" spans="1:27" ht="18" x14ac:dyDescent="0.35">
      <c r="A3" s="3"/>
      <c r="C3" s="6"/>
      <c r="D3" s="6"/>
      <c r="E3" s="6"/>
      <c r="F3" s="6"/>
      <c r="G3" s="6"/>
      <c r="H3" s="6"/>
      <c r="I3" s="6"/>
      <c r="J3" s="6"/>
      <c r="K3" s="4" t="s">
        <v>1</v>
      </c>
      <c r="L3" s="7" t="s">
        <v>103</v>
      </c>
    </row>
    <row r="4" spans="1:27" x14ac:dyDescent="0.35">
      <c r="B4" s="210" t="s">
        <v>2</v>
      </c>
      <c r="C4" s="210"/>
      <c r="D4" s="210"/>
      <c r="E4" s="210"/>
      <c r="F4" s="210"/>
      <c r="G4" s="210"/>
      <c r="H4" s="210"/>
      <c r="I4" s="210"/>
      <c r="K4" s="4" t="s">
        <v>3</v>
      </c>
      <c r="L4" s="7"/>
    </row>
    <row r="5" spans="1:27" ht="18" customHeight="1" x14ac:dyDescent="0.35">
      <c r="B5" s="210"/>
      <c r="C5" s="210"/>
      <c r="D5" s="210"/>
      <c r="E5" s="210"/>
      <c r="F5" s="210"/>
      <c r="G5" s="210"/>
      <c r="H5" s="210"/>
      <c r="I5" s="210"/>
      <c r="J5" s="6"/>
      <c r="K5" s="4" t="s">
        <v>4</v>
      </c>
      <c r="L5" s="7">
        <v>7</v>
      </c>
    </row>
    <row r="6" spans="1:27" ht="15" customHeight="1" x14ac:dyDescent="0.35">
      <c r="B6" s="210"/>
      <c r="C6" s="210"/>
      <c r="D6" s="210"/>
      <c r="E6" s="210"/>
      <c r="F6" s="210"/>
      <c r="G6" s="210"/>
      <c r="H6" s="210"/>
      <c r="I6" s="210"/>
      <c r="J6" s="6"/>
      <c r="K6" s="4" t="s">
        <v>5</v>
      </c>
      <c r="L6" s="5">
        <v>1</v>
      </c>
    </row>
    <row r="7" spans="1:27" x14ac:dyDescent="0.35">
      <c r="B7" s="8"/>
      <c r="K7" s="4"/>
      <c r="L7" s="9"/>
    </row>
    <row r="8" spans="1:27" x14ac:dyDescent="0.35">
      <c r="B8" s="8"/>
      <c r="K8" s="4" t="s">
        <v>6</v>
      </c>
      <c r="L8" s="201">
        <v>45520</v>
      </c>
    </row>
    <row r="9" spans="1:27" x14ac:dyDescent="0.35">
      <c r="B9" s="8"/>
    </row>
    <row r="10" spans="1:27" ht="15" thickBot="1" x14ac:dyDescent="0.4">
      <c r="A10" s="10"/>
      <c r="B10" s="11"/>
      <c r="C10" s="12"/>
      <c r="D10" s="13"/>
      <c r="E10" s="13"/>
      <c r="F10" s="13"/>
      <c r="G10" s="10"/>
      <c r="H10" s="10"/>
      <c r="I10" s="10"/>
      <c r="J10" s="10"/>
      <c r="K10" s="10"/>
      <c r="L10" s="13"/>
      <c r="Q10" s="14"/>
      <c r="R10" s="14"/>
      <c r="S10" s="14"/>
      <c r="T10" s="14"/>
      <c r="U10" s="14"/>
      <c r="V10" s="14"/>
      <c r="Y10" s="15"/>
      <c r="Z10" s="15"/>
      <c r="AA10" s="15"/>
    </row>
    <row r="11" spans="1:27" ht="15.5" x14ac:dyDescent="0.35">
      <c r="A11" s="16"/>
      <c r="B11" s="17"/>
      <c r="C11" s="14"/>
      <c r="D11" s="14"/>
      <c r="E11" s="14"/>
      <c r="F11" s="14"/>
      <c r="G11" s="15"/>
      <c r="H11" s="14"/>
      <c r="I11" s="14"/>
      <c r="J11" s="14"/>
      <c r="K11" s="14"/>
      <c r="L11" s="18"/>
      <c r="M11" s="19"/>
      <c r="N11" s="17"/>
      <c r="O11" s="14"/>
      <c r="P11" s="14"/>
      <c r="Q11" s="14"/>
      <c r="R11" s="14"/>
      <c r="S11" s="14"/>
      <c r="T11" s="14"/>
      <c r="U11" s="14"/>
      <c r="V11" s="14"/>
      <c r="Y11" s="15"/>
      <c r="Z11" s="15"/>
      <c r="AA11" s="15"/>
    </row>
    <row r="12" spans="1:27" ht="15.5" x14ac:dyDescent="0.35">
      <c r="A12" s="18" t="s">
        <v>7</v>
      </c>
      <c r="B12" s="19" t="s">
        <v>8</v>
      </c>
      <c r="C12" s="17"/>
      <c r="D12" s="14"/>
      <c r="E12" s="14"/>
      <c r="F12" s="14"/>
      <c r="G12" s="15"/>
      <c r="H12" s="14"/>
      <c r="I12" s="14"/>
      <c r="J12" s="14"/>
      <c r="K12" s="14"/>
      <c r="L12" s="18"/>
      <c r="M12" s="19"/>
      <c r="N12" s="17"/>
      <c r="O12" s="14"/>
      <c r="P12" s="14"/>
      <c r="Q12" s="14"/>
      <c r="R12" s="14"/>
      <c r="S12" s="14"/>
      <c r="T12" s="14"/>
      <c r="U12" s="14"/>
      <c r="V12" s="14"/>
      <c r="Y12" s="15"/>
      <c r="Z12" s="15"/>
      <c r="AA12" s="15"/>
    </row>
    <row r="13" spans="1:27" ht="16" thickBot="1" x14ac:dyDescent="0.4">
      <c r="A13" s="16"/>
      <c r="B13" s="17"/>
      <c r="C13" s="14"/>
      <c r="D13" s="14"/>
      <c r="E13" s="14"/>
      <c r="F13" s="14"/>
      <c r="G13" s="15"/>
      <c r="H13" s="14"/>
      <c r="I13" s="14"/>
      <c r="J13" s="14"/>
      <c r="K13" s="14"/>
      <c r="L13" s="18"/>
      <c r="M13" s="19"/>
      <c r="N13" s="17"/>
      <c r="O13" s="14"/>
      <c r="P13" s="14"/>
      <c r="Q13" s="14"/>
      <c r="R13" s="14"/>
      <c r="S13" s="14"/>
      <c r="T13" s="14"/>
      <c r="U13" s="14"/>
      <c r="V13" s="14"/>
      <c r="Y13" s="15"/>
      <c r="Z13" s="15"/>
      <c r="AA13" s="15"/>
    </row>
    <row r="14" spans="1:27" ht="15" thickBot="1" x14ac:dyDescent="0.4">
      <c r="A14" s="15"/>
      <c r="B14" s="15" t="s">
        <v>9</v>
      </c>
      <c r="C14" s="15"/>
      <c r="D14" s="15"/>
      <c r="E14" s="15"/>
      <c r="F14" s="15"/>
      <c r="G14" s="20"/>
      <c r="H14" s="21"/>
      <c r="J14" s="22"/>
      <c r="K14" s="22"/>
      <c r="N14" s="23"/>
      <c r="O14" s="23"/>
      <c r="P14" s="15"/>
    </row>
    <row r="15" spans="1:27" x14ac:dyDescent="0.35">
      <c r="A15" s="18"/>
      <c r="B15" s="24" t="s">
        <v>10</v>
      </c>
      <c r="C15" s="15" t="s">
        <v>11</v>
      </c>
      <c r="D15" s="15"/>
      <c r="E15" s="15"/>
      <c r="F15" s="15"/>
      <c r="G15" s="25" t="s">
        <v>12</v>
      </c>
      <c r="H15" s="26" t="s">
        <v>13</v>
      </c>
      <c r="J15" s="27"/>
      <c r="K15" s="27"/>
      <c r="N15" s="23"/>
      <c r="O15" s="23"/>
      <c r="P15" s="15"/>
    </row>
    <row r="16" spans="1:27" ht="15" thickBot="1" x14ac:dyDescent="0.4">
      <c r="A16" s="15"/>
      <c r="B16" s="28"/>
      <c r="C16" s="15"/>
      <c r="D16" s="15"/>
      <c r="E16" s="15"/>
      <c r="F16" s="15"/>
      <c r="G16" s="29"/>
      <c r="H16" s="30"/>
      <c r="J16" s="27"/>
      <c r="K16" s="27"/>
      <c r="N16" s="23"/>
      <c r="O16" s="23"/>
      <c r="P16" s="15"/>
    </row>
    <row r="17" spans="1:16" ht="29.25" customHeight="1" x14ac:dyDescent="0.35">
      <c r="A17" s="15"/>
      <c r="B17" s="31" t="s">
        <v>14</v>
      </c>
      <c r="C17" s="211" t="s">
        <v>15</v>
      </c>
      <c r="D17" s="212"/>
      <c r="E17" s="213"/>
      <c r="F17" s="32"/>
      <c r="G17" s="33">
        <v>60.686532</v>
      </c>
      <c r="H17" s="34">
        <f>G17</f>
        <v>60.686532</v>
      </c>
      <c r="J17" s="35"/>
      <c r="K17" s="35"/>
      <c r="N17" s="15"/>
      <c r="O17" s="15"/>
      <c r="P17" s="15"/>
    </row>
    <row r="18" spans="1:16" ht="32.25" customHeight="1" x14ac:dyDescent="0.35">
      <c r="A18" s="15"/>
      <c r="B18" s="31" t="s">
        <v>16</v>
      </c>
      <c r="C18" s="211" t="s">
        <v>17</v>
      </c>
      <c r="D18" s="212"/>
      <c r="E18" s="213"/>
      <c r="F18" s="36"/>
      <c r="G18" s="37">
        <v>40.617215999999999</v>
      </c>
      <c r="H18" s="38">
        <f>G18</f>
        <v>40.617215999999999</v>
      </c>
      <c r="J18" s="35"/>
      <c r="K18" s="35"/>
      <c r="N18" s="15"/>
      <c r="O18" s="15"/>
      <c r="P18" s="15"/>
    </row>
    <row r="19" spans="1:16" x14ac:dyDescent="0.35">
      <c r="A19" s="15"/>
      <c r="B19" s="31" t="s">
        <v>18</v>
      </c>
      <c r="C19" s="214"/>
      <c r="D19" s="215"/>
      <c r="E19" s="216"/>
      <c r="F19" s="36"/>
      <c r="G19" s="39"/>
      <c r="H19" s="38"/>
      <c r="J19" s="40"/>
      <c r="K19" s="35"/>
      <c r="N19" s="15"/>
      <c r="O19" s="15"/>
      <c r="P19" s="15"/>
    </row>
    <row r="20" spans="1:16" ht="40.75" customHeight="1" x14ac:dyDescent="0.35">
      <c r="A20" s="15"/>
      <c r="B20" s="41" t="s">
        <v>19</v>
      </c>
      <c r="C20" s="211" t="s">
        <v>20</v>
      </c>
      <c r="D20" s="212"/>
      <c r="E20" s="213"/>
      <c r="F20" s="36"/>
      <c r="G20" s="42">
        <f>SUM(G17:G18)</f>
        <v>101.303748</v>
      </c>
      <c r="H20" s="43">
        <f>SUM(H17:H19)</f>
        <v>101.303748</v>
      </c>
      <c r="J20" s="44"/>
      <c r="K20" s="44"/>
      <c r="N20" s="15"/>
      <c r="O20" s="15"/>
      <c r="P20" s="15"/>
    </row>
    <row r="21" spans="1:16" ht="15" thickBot="1" x14ac:dyDescent="0.4">
      <c r="A21" s="10"/>
      <c r="B21" s="10"/>
      <c r="C21" s="10"/>
      <c r="D21" s="10"/>
      <c r="E21" s="10"/>
      <c r="F21" s="10"/>
      <c r="G21" s="10"/>
      <c r="H21" s="10"/>
      <c r="I21" s="10"/>
      <c r="J21" s="10"/>
      <c r="K21" s="10"/>
      <c r="L21" s="10"/>
      <c r="M21" s="15"/>
      <c r="N21" s="15"/>
      <c r="O21" s="15"/>
      <c r="P21" s="15"/>
    </row>
    <row r="22" spans="1:16" x14ac:dyDescent="0.35">
      <c r="A22" s="15"/>
      <c r="B22" s="15"/>
      <c r="C22" s="15"/>
      <c r="D22" s="15"/>
      <c r="E22" s="15"/>
      <c r="F22" s="15"/>
      <c r="G22" s="15"/>
      <c r="H22" s="15"/>
      <c r="I22" s="15"/>
      <c r="J22" s="15"/>
      <c r="K22" s="15"/>
      <c r="L22" s="15"/>
      <c r="M22" s="15"/>
      <c r="N22" s="15"/>
      <c r="O22" s="15"/>
      <c r="P22" s="15"/>
    </row>
    <row r="23" spans="1:16" ht="15.75" customHeight="1" outlineLevel="1" x14ac:dyDescent="0.35">
      <c r="A23" s="18" t="s">
        <v>21</v>
      </c>
      <c r="B23" s="19" t="s">
        <v>22</v>
      </c>
      <c r="C23" s="15"/>
      <c r="D23" s="15"/>
      <c r="E23" s="15"/>
      <c r="F23" s="15"/>
      <c r="G23" s="15"/>
      <c r="H23" s="15"/>
      <c r="I23" s="15"/>
      <c r="J23" s="15"/>
      <c r="K23" s="15"/>
      <c r="L23" s="15"/>
      <c r="M23" s="15"/>
      <c r="N23" s="15"/>
      <c r="O23" s="15"/>
      <c r="P23" s="15"/>
    </row>
    <row r="24" spans="1:16" ht="15" customHeight="1" outlineLevel="1" x14ac:dyDescent="0.35">
      <c r="A24" s="15"/>
      <c r="B24" s="45" t="s">
        <v>23</v>
      </c>
      <c r="C24" s="15"/>
      <c r="D24" s="15"/>
      <c r="E24" s="15"/>
      <c r="F24" s="15"/>
      <c r="G24" s="15"/>
      <c r="H24" s="15"/>
      <c r="I24" s="15"/>
      <c r="J24" s="15"/>
      <c r="K24" s="15"/>
      <c r="L24" s="15"/>
      <c r="M24" s="15"/>
      <c r="N24" s="15"/>
      <c r="O24" s="15"/>
      <c r="P24" s="15"/>
    </row>
    <row r="25" spans="1:16" ht="15" customHeight="1" outlineLevel="1" x14ac:dyDescent="0.35">
      <c r="A25" s="15"/>
      <c r="B25" s="45"/>
      <c r="C25" s="15"/>
      <c r="D25" s="15"/>
      <c r="E25" s="15"/>
      <c r="F25" s="15"/>
      <c r="G25" s="15"/>
      <c r="H25" s="15"/>
      <c r="I25" s="15"/>
      <c r="J25" s="15"/>
      <c r="K25" s="15"/>
      <c r="L25" s="15"/>
      <c r="M25" s="15"/>
      <c r="N25" s="15"/>
      <c r="O25" s="15"/>
      <c r="P25" s="15"/>
    </row>
    <row r="26" spans="1:16" ht="15" customHeight="1" outlineLevel="1" x14ac:dyDescent="0.35">
      <c r="A26" s="15"/>
      <c r="B26" s="46" t="s">
        <v>24</v>
      </c>
      <c r="E26" s="47"/>
      <c r="F26" s="48"/>
      <c r="G26" s="209" t="s">
        <v>92</v>
      </c>
      <c r="H26" s="209"/>
      <c r="I26" s="209"/>
      <c r="J26" s="209"/>
      <c r="K26" s="209"/>
      <c r="L26" s="209"/>
      <c r="M26" s="15"/>
      <c r="N26" s="15"/>
      <c r="O26" s="15"/>
      <c r="P26" s="15"/>
    </row>
    <row r="27" spans="1:16" ht="15" customHeight="1" outlineLevel="1" x14ac:dyDescent="0.35">
      <c r="A27" s="15"/>
      <c r="B27" s="49" t="s">
        <v>25</v>
      </c>
      <c r="C27" s="50"/>
      <c r="D27" s="50" t="s">
        <v>26</v>
      </c>
      <c r="E27" s="51" t="s">
        <v>27</v>
      </c>
      <c r="F27" s="52"/>
      <c r="G27" s="52"/>
      <c r="H27" s="52"/>
      <c r="I27" s="52"/>
      <c r="J27" s="52"/>
      <c r="K27" s="52"/>
      <c r="L27" s="52"/>
      <c r="M27" s="15"/>
      <c r="N27" s="15"/>
      <c r="O27" s="15"/>
      <c r="P27" s="15"/>
    </row>
    <row r="28" spans="1:16" ht="42.75" customHeight="1" outlineLevel="1" x14ac:dyDescent="0.35">
      <c r="A28" s="15"/>
      <c r="B28" s="53" t="s">
        <v>28</v>
      </c>
      <c r="C28" s="54" t="s">
        <v>29</v>
      </c>
      <c r="D28" s="54" t="s">
        <v>30</v>
      </c>
      <c r="E28" s="55" t="s">
        <v>30</v>
      </c>
      <c r="F28" s="56" t="s">
        <v>31</v>
      </c>
      <c r="G28" s="56"/>
      <c r="H28" s="56" t="s">
        <v>32</v>
      </c>
      <c r="I28" s="56" t="s">
        <v>33</v>
      </c>
      <c r="J28" s="56" t="s">
        <v>34</v>
      </c>
      <c r="K28" s="56" t="s">
        <v>35</v>
      </c>
      <c r="L28" s="57" t="s">
        <v>36</v>
      </c>
      <c r="M28" s="15"/>
      <c r="N28" s="15"/>
      <c r="O28" s="15"/>
      <c r="P28" s="15"/>
    </row>
    <row r="29" spans="1:16" ht="15" customHeight="1" outlineLevel="1" x14ac:dyDescent="0.35">
      <c r="A29" s="15"/>
      <c r="B29" s="58" t="s">
        <v>37</v>
      </c>
      <c r="C29" s="59" t="s">
        <v>38</v>
      </c>
      <c r="D29" s="59">
        <v>4006</v>
      </c>
      <c r="E29" s="60">
        <v>4705</v>
      </c>
      <c r="F29" s="61">
        <v>0</v>
      </c>
      <c r="G29" s="62"/>
      <c r="H29" s="61">
        <v>64130268.917424254</v>
      </c>
      <c r="I29" s="61">
        <v>5171006628.6241636</v>
      </c>
      <c r="J29" s="63">
        <f t="shared" ref="J29:J39" si="0">+$G$17/1000</f>
        <v>6.0686532000000001E-2</v>
      </c>
      <c r="K29" s="63">
        <f t="shared" ref="K29:K39" si="1">+$H$20/1000</f>
        <v>0.101303748</v>
      </c>
      <c r="L29" s="64">
        <f t="shared" ref="L29:L39" si="2">(+F29+H29)*J29+(I29*K29)</f>
        <v>527734196.02929771</v>
      </c>
      <c r="M29" s="15"/>
      <c r="N29" s="65"/>
      <c r="O29" s="66"/>
      <c r="P29" s="66"/>
    </row>
    <row r="30" spans="1:16" ht="15" customHeight="1" outlineLevel="1" x14ac:dyDescent="0.35">
      <c r="A30" s="15"/>
      <c r="B30" s="58" t="s">
        <v>39</v>
      </c>
      <c r="C30" s="59" t="s">
        <v>38</v>
      </c>
      <c r="D30" s="59">
        <v>4006</v>
      </c>
      <c r="E30" s="60">
        <v>4705</v>
      </c>
      <c r="F30" s="61">
        <v>0</v>
      </c>
      <c r="G30" s="62"/>
      <c r="H30" s="61">
        <v>448879.40690897009</v>
      </c>
      <c r="I30" s="61">
        <v>332297222.55571741</v>
      </c>
      <c r="J30" s="63">
        <f t="shared" si="0"/>
        <v>6.0686532000000001E-2</v>
      </c>
      <c r="K30" s="63">
        <f t="shared" si="1"/>
        <v>0.101303748</v>
      </c>
      <c r="L30" s="64">
        <f t="shared" si="2"/>
        <v>33690195.029375836</v>
      </c>
      <c r="M30" s="15"/>
      <c r="N30" s="65"/>
      <c r="O30" s="66"/>
      <c r="P30" s="66"/>
    </row>
    <row r="31" spans="1:16" ht="15" customHeight="1" outlineLevel="1" x14ac:dyDescent="0.35">
      <c r="A31" s="15"/>
      <c r="B31" s="58" t="s">
        <v>40</v>
      </c>
      <c r="C31" s="59" t="s">
        <v>38</v>
      </c>
      <c r="D31" s="59">
        <v>4010</v>
      </c>
      <c r="E31" s="60">
        <v>4705</v>
      </c>
      <c r="F31" s="61">
        <v>305406.07324248634</v>
      </c>
      <c r="G31" s="62"/>
      <c r="H31" s="61">
        <v>318704813.75752503</v>
      </c>
      <c r="I31" s="61">
        <v>2043956686.6242123</v>
      </c>
      <c r="J31" s="63">
        <f t="shared" si="0"/>
        <v>6.0686532000000001E-2</v>
      </c>
      <c r="K31" s="63">
        <f t="shared" si="1"/>
        <v>0.101303748</v>
      </c>
      <c r="L31" s="64">
        <f t="shared" si="2"/>
        <v>226420097.01878107</v>
      </c>
      <c r="M31" s="15"/>
      <c r="N31" s="65"/>
      <c r="O31" s="66"/>
      <c r="P31" s="66"/>
    </row>
    <row r="32" spans="1:16" ht="15" customHeight="1" outlineLevel="1" x14ac:dyDescent="0.35">
      <c r="A32" s="15"/>
      <c r="B32" s="58" t="s">
        <v>41</v>
      </c>
      <c r="C32" s="59" t="s">
        <v>38</v>
      </c>
      <c r="D32" s="59">
        <v>4035</v>
      </c>
      <c r="E32" s="60">
        <v>4705</v>
      </c>
      <c r="F32" s="61">
        <v>674535535.85979426</v>
      </c>
      <c r="G32" s="62"/>
      <c r="H32" s="61">
        <v>5447146579.0860624</v>
      </c>
      <c r="I32" s="61">
        <v>3176543298.3582764</v>
      </c>
      <c r="J32" s="63">
        <f t="shared" si="0"/>
        <v>6.0686532000000001E-2</v>
      </c>
      <c r="K32" s="63">
        <f t="shared" si="1"/>
        <v>0.101303748</v>
      </c>
      <c r="L32" s="64">
        <f t="shared" si="2"/>
        <v>693299399.37046504</v>
      </c>
      <c r="M32" s="15"/>
      <c r="N32" s="65"/>
      <c r="O32" s="66"/>
      <c r="P32" s="66"/>
    </row>
    <row r="33" spans="1:16" ht="15" customHeight="1" outlineLevel="1" x14ac:dyDescent="0.35">
      <c r="A33" s="15"/>
      <c r="B33" s="58" t="s">
        <v>42</v>
      </c>
      <c r="C33" s="59" t="s">
        <v>38</v>
      </c>
      <c r="D33" s="59">
        <v>4035</v>
      </c>
      <c r="E33" s="60">
        <v>4705</v>
      </c>
      <c r="F33" s="61">
        <v>3549883842.1460223</v>
      </c>
      <c r="G33" s="62"/>
      <c r="H33" s="61">
        <v>705135284.31571853</v>
      </c>
      <c r="I33" s="61">
        <v>115935133.82060502</v>
      </c>
      <c r="J33" s="63">
        <f t="shared" si="0"/>
        <v>6.0686532000000001E-2</v>
      </c>
      <c r="K33" s="63">
        <f t="shared" si="1"/>
        <v>0.101303748</v>
      </c>
      <c r="L33" s="64">
        <f t="shared" si="2"/>
        <v>269967017.95954132</v>
      </c>
      <c r="M33" s="15"/>
      <c r="N33" s="65"/>
      <c r="O33" s="66"/>
      <c r="P33" s="66"/>
    </row>
    <row r="34" spans="1:16" ht="15" customHeight="1" outlineLevel="1" x14ac:dyDescent="0.35">
      <c r="A34" s="15"/>
      <c r="B34" s="58" t="s">
        <v>43</v>
      </c>
      <c r="C34" s="59" t="s">
        <v>38</v>
      </c>
      <c r="D34" s="59">
        <v>4020</v>
      </c>
      <c r="E34" s="60">
        <v>4705</v>
      </c>
      <c r="F34" s="61">
        <v>1592514113.4474878</v>
      </c>
      <c r="G34" s="62"/>
      <c r="H34" s="61">
        <v>213276372.86256322</v>
      </c>
      <c r="I34" s="61">
        <v>3.1626726041699228E-2</v>
      </c>
      <c r="J34" s="63">
        <f t="shared" si="0"/>
        <v>6.0686532000000001E-2</v>
      </c>
      <c r="K34" s="63">
        <f t="shared" si="1"/>
        <v>0.101303748</v>
      </c>
      <c r="L34" s="64">
        <f t="shared" si="2"/>
        <v>109587162.13595437</v>
      </c>
      <c r="M34" s="15"/>
      <c r="N34" s="65"/>
      <c r="O34" s="66"/>
      <c r="P34" s="66"/>
    </row>
    <row r="35" spans="1:16" ht="15" customHeight="1" outlineLevel="1" x14ac:dyDescent="0.35">
      <c r="A35" s="15"/>
      <c r="B35" s="58" t="s">
        <v>44</v>
      </c>
      <c r="C35" s="59" t="s">
        <v>38</v>
      </c>
      <c r="D35" s="59">
        <v>4025</v>
      </c>
      <c r="E35" s="60">
        <v>4705</v>
      </c>
      <c r="F35" s="61">
        <v>0</v>
      </c>
      <c r="G35" s="62"/>
      <c r="H35" s="61">
        <v>108095962.3242155</v>
      </c>
      <c r="I35" s="61">
        <v>0</v>
      </c>
      <c r="J35" s="63">
        <f t="shared" si="0"/>
        <v>6.0686532000000001E-2</v>
      </c>
      <c r="K35" s="63">
        <f t="shared" si="1"/>
        <v>0.101303748</v>
      </c>
      <c r="L35" s="64">
        <f t="shared" si="2"/>
        <v>6559969.0766592985</v>
      </c>
      <c r="M35" s="15"/>
      <c r="N35" s="65"/>
      <c r="O35" s="66"/>
      <c r="P35" s="66"/>
    </row>
    <row r="36" spans="1:16" ht="15" customHeight="1" outlineLevel="1" x14ac:dyDescent="0.35">
      <c r="A36" s="15"/>
      <c r="B36" s="58" t="s">
        <v>45</v>
      </c>
      <c r="C36" s="59" t="s">
        <v>38</v>
      </c>
      <c r="D36" s="59">
        <v>4025</v>
      </c>
      <c r="E36" s="60">
        <v>4705</v>
      </c>
      <c r="F36" s="61">
        <v>0</v>
      </c>
      <c r="G36" s="62"/>
      <c r="H36" s="61">
        <v>27758.318060002741</v>
      </c>
      <c r="I36" s="61">
        <v>43740576.719912522</v>
      </c>
      <c r="J36" s="63">
        <f t="shared" si="0"/>
        <v>6.0686532000000001E-2</v>
      </c>
      <c r="K36" s="63">
        <f t="shared" si="1"/>
        <v>0.101303748</v>
      </c>
      <c r="L36" s="64">
        <f t="shared" si="2"/>
        <v>4432768.9174658991</v>
      </c>
      <c r="M36" s="15"/>
      <c r="N36" s="65"/>
      <c r="O36" s="66"/>
      <c r="P36" s="66"/>
    </row>
    <row r="37" spans="1:16" ht="15" customHeight="1" outlineLevel="1" x14ac:dyDescent="0.35">
      <c r="A37" s="15"/>
      <c r="B37" s="58"/>
      <c r="C37" s="59" t="s">
        <v>38</v>
      </c>
      <c r="D37" s="59">
        <v>4025</v>
      </c>
      <c r="E37" s="60">
        <v>4705</v>
      </c>
      <c r="F37" s="61"/>
      <c r="G37" s="62"/>
      <c r="H37" s="61"/>
      <c r="I37" s="61"/>
      <c r="J37" s="63">
        <f t="shared" si="0"/>
        <v>6.0686532000000001E-2</v>
      </c>
      <c r="K37" s="63">
        <f t="shared" si="1"/>
        <v>0.101303748</v>
      </c>
      <c r="L37" s="64">
        <f t="shared" si="2"/>
        <v>0</v>
      </c>
      <c r="M37" s="15"/>
      <c r="N37" s="65"/>
      <c r="O37" s="66"/>
      <c r="P37" s="66"/>
    </row>
    <row r="38" spans="1:16" ht="15" customHeight="1" outlineLevel="1" x14ac:dyDescent="0.35">
      <c r="A38" s="15"/>
      <c r="B38" s="58"/>
      <c r="C38" s="59" t="s">
        <v>38</v>
      </c>
      <c r="D38" s="59">
        <v>4025</v>
      </c>
      <c r="E38" s="60">
        <v>4705</v>
      </c>
      <c r="F38" s="61"/>
      <c r="G38" s="62"/>
      <c r="H38" s="61"/>
      <c r="I38" s="61"/>
      <c r="J38" s="63">
        <f t="shared" si="0"/>
        <v>6.0686532000000001E-2</v>
      </c>
      <c r="K38" s="63">
        <f t="shared" si="1"/>
        <v>0.101303748</v>
      </c>
      <c r="L38" s="64">
        <f t="shared" si="2"/>
        <v>0</v>
      </c>
      <c r="M38" s="15"/>
      <c r="N38" s="65"/>
      <c r="O38" s="66"/>
      <c r="P38" s="66"/>
    </row>
    <row r="39" spans="1:16" ht="15" customHeight="1" outlineLevel="1" x14ac:dyDescent="0.35">
      <c r="A39" s="15"/>
      <c r="B39" s="58"/>
      <c r="C39" s="59" t="s">
        <v>38</v>
      </c>
      <c r="D39" s="59">
        <v>4025</v>
      </c>
      <c r="E39" s="60">
        <v>4705</v>
      </c>
      <c r="F39" s="61"/>
      <c r="G39" s="62"/>
      <c r="H39" s="61"/>
      <c r="I39" s="61"/>
      <c r="J39" s="63">
        <f t="shared" si="0"/>
        <v>6.0686532000000001E-2</v>
      </c>
      <c r="K39" s="63">
        <f t="shared" si="1"/>
        <v>0.101303748</v>
      </c>
      <c r="L39" s="64">
        <f t="shared" si="2"/>
        <v>0</v>
      </c>
      <c r="M39" s="15"/>
      <c r="N39" s="65"/>
      <c r="O39" s="66"/>
      <c r="P39" s="66"/>
    </row>
    <row r="40" spans="1:16" ht="15" customHeight="1" outlineLevel="1" x14ac:dyDescent="0.35">
      <c r="A40" s="15"/>
      <c r="B40" s="67" t="s">
        <v>46</v>
      </c>
      <c r="C40" s="68"/>
      <c r="D40" s="69"/>
      <c r="E40" s="70"/>
      <c r="F40" s="71">
        <f>SUM(F29:F39)</f>
        <v>5817238897.5265465</v>
      </c>
      <c r="G40" s="72">
        <f>F40*J29</f>
        <v>353028054.5063895</v>
      </c>
      <c r="H40" s="71">
        <f>SUM(H29:H39)</f>
        <v>6856965918.9884787</v>
      </c>
      <c r="I40" s="71">
        <f>SUM(I29:I39)</f>
        <v>10883479546.734512</v>
      </c>
      <c r="J40" s="73"/>
      <c r="K40" s="71"/>
      <c r="L40" s="72">
        <f>SUM(L29:L39)</f>
        <v>1871690805.5375404</v>
      </c>
      <c r="M40" s="15"/>
      <c r="N40" s="65"/>
      <c r="O40" s="66"/>
      <c r="P40" s="66"/>
    </row>
    <row r="41" spans="1:16" ht="15" customHeight="1" outlineLevel="1" x14ac:dyDescent="0.35">
      <c r="A41" s="15"/>
      <c r="B41" s="45"/>
      <c r="C41" s="15"/>
      <c r="D41" s="15"/>
      <c r="E41" s="15"/>
      <c r="F41" s="74"/>
      <c r="G41" s="15"/>
      <c r="H41" s="72">
        <f>H40*J29</f>
        <v>416125481.66560376</v>
      </c>
      <c r="I41" s="15"/>
      <c r="J41" s="15"/>
      <c r="K41" s="15"/>
      <c r="L41" s="15"/>
      <c r="M41" s="15"/>
      <c r="N41" s="15"/>
      <c r="O41" s="15"/>
      <c r="P41" s="15"/>
    </row>
    <row r="42" spans="1:16" ht="15" customHeight="1" outlineLevel="1" x14ac:dyDescent="0.35">
      <c r="A42" s="15"/>
      <c r="B42" s="28"/>
      <c r="C42" s="15"/>
      <c r="D42" s="15"/>
      <c r="E42" s="15"/>
      <c r="F42" s="75"/>
      <c r="G42" s="75"/>
      <c r="H42" s="15"/>
      <c r="I42" s="15"/>
      <c r="J42" s="15"/>
      <c r="K42" s="15"/>
      <c r="L42" s="15"/>
      <c r="M42" s="15"/>
      <c r="N42" s="15"/>
      <c r="O42" s="15"/>
      <c r="P42" s="15"/>
    </row>
    <row r="43" spans="1:16" ht="15.75" customHeight="1" outlineLevel="1" x14ac:dyDescent="0.35">
      <c r="A43" s="15"/>
      <c r="B43" s="46" t="s">
        <v>47</v>
      </c>
      <c r="E43" s="47"/>
      <c r="F43" s="76"/>
      <c r="G43" s="209">
        <v>2025</v>
      </c>
      <c r="H43" s="209"/>
      <c r="I43" s="209"/>
      <c r="J43" s="209"/>
      <c r="K43" s="209"/>
      <c r="L43" s="209"/>
      <c r="M43" s="15"/>
      <c r="N43" s="15"/>
      <c r="O43" s="15"/>
      <c r="P43" s="15"/>
    </row>
    <row r="44" spans="1:16" ht="15" customHeight="1" outlineLevel="1" x14ac:dyDescent="0.35">
      <c r="A44" s="15"/>
      <c r="B44" s="49" t="s">
        <v>25</v>
      </c>
      <c r="C44" s="54"/>
      <c r="D44" s="50" t="s">
        <v>26</v>
      </c>
      <c r="E44" s="51" t="s">
        <v>27</v>
      </c>
      <c r="F44" s="77"/>
      <c r="G44" s="78" t="s">
        <v>48</v>
      </c>
      <c r="H44" s="79"/>
      <c r="I44" s="79"/>
      <c r="J44" s="80"/>
      <c r="K44" s="81" t="s">
        <v>49</v>
      </c>
      <c r="L44" s="82" t="s">
        <v>36</v>
      </c>
      <c r="M44" s="15"/>
      <c r="N44" s="15"/>
      <c r="O44" s="15"/>
      <c r="P44" s="15"/>
    </row>
    <row r="45" spans="1:16" ht="15" customHeight="1" outlineLevel="1" x14ac:dyDescent="0.35">
      <c r="A45" s="15"/>
      <c r="B45" s="58" t="str">
        <f>+B31</f>
        <v>GS&lt;50 kW</v>
      </c>
      <c r="C45" s="59"/>
      <c r="D45" s="59">
        <f>+D32</f>
        <v>4035</v>
      </c>
      <c r="E45" s="60">
        <v>4707</v>
      </c>
      <c r="F45" s="83"/>
      <c r="G45" s="84">
        <f>F31</f>
        <v>305406.07324248634</v>
      </c>
      <c r="H45" s="79"/>
      <c r="I45" s="79"/>
      <c r="J45" s="85"/>
      <c r="K45" s="86">
        <v>5.8158359999999999E-2</v>
      </c>
      <c r="L45" s="87">
        <f>+K45*G45</f>
        <v>17761.916353822886</v>
      </c>
      <c r="M45" s="15"/>
      <c r="N45" s="88"/>
      <c r="O45" s="15"/>
      <c r="P45" s="15"/>
    </row>
    <row r="46" spans="1:16" ht="15" customHeight="1" outlineLevel="1" x14ac:dyDescent="0.35">
      <c r="A46" s="15"/>
      <c r="B46" s="58" t="str">
        <f t="shared" ref="B46:B48" si="3">+B32</f>
        <v>GS 50-999 kW</v>
      </c>
      <c r="C46" s="59"/>
      <c r="D46" s="59">
        <f>+D33</f>
        <v>4035</v>
      </c>
      <c r="E46" s="60">
        <v>4707</v>
      </c>
      <c r="F46" s="83"/>
      <c r="G46" s="84">
        <f t="shared" ref="G46:G48" si="4">F32</f>
        <v>674535535.85979426</v>
      </c>
      <c r="H46" s="79"/>
      <c r="I46" s="79"/>
      <c r="J46" s="85"/>
      <c r="K46" s="86">
        <f>+K45</f>
        <v>5.8158359999999999E-2</v>
      </c>
      <c r="L46" s="87">
        <f>+K46*G46</f>
        <v>39229880.527326822</v>
      </c>
      <c r="M46" s="15"/>
      <c r="N46" s="88"/>
      <c r="O46" s="15"/>
      <c r="P46" s="15"/>
    </row>
    <row r="47" spans="1:16" ht="15" customHeight="1" outlineLevel="1" x14ac:dyDescent="0.35">
      <c r="A47" s="15"/>
      <c r="B47" s="58" t="str">
        <f t="shared" si="3"/>
        <v>GS 1,000-4,999 kW</v>
      </c>
      <c r="C47" s="59"/>
      <c r="D47" s="59">
        <f>+D34</f>
        <v>4020</v>
      </c>
      <c r="E47" s="60">
        <v>4707</v>
      </c>
      <c r="F47" s="83"/>
      <c r="G47" s="84">
        <f t="shared" si="4"/>
        <v>3549883842.1460223</v>
      </c>
      <c r="H47" s="79"/>
      <c r="I47" s="79"/>
      <c r="J47" s="85"/>
      <c r="K47" s="86">
        <f>+K46</f>
        <v>5.8158359999999999E-2</v>
      </c>
      <c r="L47" s="87">
        <f>+K47*G47</f>
        <v>206455422.44971153</v>
      </c>
      <c r="M47" s="15"/>
      <c r="N47" s="88"/>
      <c r="O47" s="15"/>
      <c r="P47" s="15"/>
    </row>
    <row r="48" spans="1:16" ht="15" customHeight="1" outlineLevel="1" x14ac:dyDescent="0.35">
      <c r="A48" s="15"/>
      <c r="B48" s="58" t="str">
        <f t="shared" si="3"/>
        <v>Large User</v>
      </c>
      <c r="C48" s="59"/>
      <c r="D48" s="59">
        <v>4010</v>
      </c>
      <c r="E48" s="60">
        <v>4707</v>
      </c>
      <c r="F48" s="83"/>
      <c r="G48" s="84">
        <f t="shared" si="4"/>
        <v>1592514113.4474878</v>
      </c>
      <c r="H48" s="79"/>
      <c r="I48" s="79"/>
      <c r="J48" s="85"/>
      <c r="K48" s="86">
        <f>+K47</f>
        <v>5.8158359999999999E-2</v>
      </c>
      <c r="L48" s="87">
        <f>+K48*G48</f>
        <v>92618009.114959836</v>
      </c>
      <c r="M48" s="15"/>
      <c r="N48" s="15"/>
      <c r="O48" s="15"/>
      <c r="P48" s="15"/>
    </row>
    <row r="49" spans="1:16" ht="15" customHeight="1" outlineLevel="1" x14ac:dyDescent="0.35">
      <c r="A49" s="15"/>
      <c r="B49" s="58"/>
      <c r="C49" s="59"/>
      <c r="D49" s="59">
        <v>4010</v>
      </c>
      <c r="E49" s="60">
        <v>4707</v>
      </c>
      <c r="F49" s="83"/>
      <c r="G49" s="84"/>
      <c r="H49" s="79"/>
      <c r="I49" s="79"/>
      <c r="J49" s="89"/>
      <c r="K49" s="58"/>
      <c r="L49" s="87">
        <f>+K49*G49</f>
        <v>0</v>
      </c>
      <c r="M49" s="15"/>
      <c r="N49" s="15"/>
      <c r="O49" s="15"/>
      <c r="P49" s="15"/>
    </row>
    <row r="50" spans="1:16" ht="15" customHeight="1" outlineLevel="1" x14ac:dyDescent="0.35">
      <c r="A50" s="15"/>
      <c r="F50" s="90">
        <f>+F45+F46</f>
        <v>0</v>
      </c>
      <c r="G50" s="91">
        <f>SUM(G45:G49)</f>
        <v>5817238897.5265465</v>
      </c>
      <c r="H50" s="79"/>
      <c r="I50" s="79"/>
      <c r="J50" s="92"/>
      <c r="K50" s="93"/>
      <c r="L50" s="94">
        <f>SUM(L45:L49)</f>
        <v>338321074.00835204</v>
      </c>
      <c r="M50" s="15"/>
      <c r="N50" s="15"/>
      <c r="O50" s="15"/>
      <c r="P50" s="15"/>
    </row>
    <row r="51" spans="1:16" ht="15" customHeight="1" outlineLevel="1" x14ac:dyDescent="0.35">
      <c r="A51" s="15"/>
      <c r="B51" s="15"/>
      <c r="C51" s="15"/>
      <c r="D51" s="15"/>
      <c r="E51" s="15"/>
      <c r="F51" s="15"/>
      <c r="G51" s="15"/>
      <c r="H51" s="15"/>
      <c r="I51" s="15"/>
      <c r="J51" s="15"/>
      <c r="K51" s="15"/>
      <c r="L51" s="15"/>
      <c r="M51" s="15"/>
      <c r="N51" s="15"/>
      <c r="O51" s="15"/>
      <c r="P51" s="15"/>
    </row>
    <row r="52" spans="1:16" ht="15.75" customHeight="1" outlineLevel="1" x14ac:dyDescent="0.35">
      <c r="B52" s="46" t="s">
        <v>50</v>
      </c>
      <c r="E52" s="47"/>
      <c r="F52" s="48"/>
      <c r="G52" s="209">
        <f>G43</f>
        <v>2025</v>
      </c>
      <c r="H52" s="209"/>
      <c r="I52" s="209"/>
      <c r="J52" s="209"/>
      <c r="K52" s="209"/>
      <c r="L52" s="209"/>
    </row>
    <row r="53" spans="1:16" ht="15" customHeight="1" outlineLevel="1" x14ac:dyDescent="0.35">
      <c r="A53" s="95"/>
      <c r="B53" s="49" t="s">
        <v>25</v>
      </c>
      <c r="C53" s="50"/>
      <c r="D53" s="50" t="s">
        <v>26</v>
      </c>
      <c r="E53" s="51" t="s">
        <v>27</v>
      </c>
      <c r="F53" s="52"/>
      <c r="G53" s="52"/>
      <c r="H53" s="52"/>
      <c r="I53" s="52"/>
      <c r="J53" s="52"/>
      <c r="K53" s="52"/>
      <c r="L53" s="57" t="s">
        <v>36</v>
      </c>
      <c r="M53" s="95"/>
      <c r="N53" s="95"/>
      <c r="O53" s="95"/>
      <c r="P53" s="95"/>
    </row>
    <row r="54" spans="1:16" ht="30.75" customHeight="1" outlineLevel="1" x14ac:dyDescent="0.35">
      <c r="B54" s="53" t="s">
        <v>28</v>
      </c>
      <c r="C54" s="54" t="s">
        <v>29</v>
      </c>
      <c r="D54" s="54" t="s">
        <v>30</v>
      </c>
      <c r="E54" s="55" t="s">
        <v>30</v>
      </c>
      <c r="F54" s="96"/>
      <c r="G54" s="96"/>
      <c r="H54" s="56" t="s">
        <v>51</v>
      </c>
      <c r="I54" s="97"/>
      <c r="J54" s="97"/>
      <c r="K54" s="96" t="s">
        <v>52</v>
      </c>
    </row>
    <row r="55" spans="1:16" ht="15" customHeight="1" outlineLevel="1" x14ac:dyDescent="0.35">
      <c r="B55" s="98" t="str">
        <f>IF(B29=0,"",B29)</f>
        <v>Residential</v>
      </c>
      <c r="C55" s="59" t="s">
        <v>38</v>
      </c>
      <c r="D55" s="59">
        <f t="shared" ref="D55:D62" si="5">+D29</f>
        <v>4006</v>
      </c>
      <c r="E55" s="59">
        <v>4707</v>
      </c>
      <c r="F55" s="99"/>
      <c r="G55" s="99"/>
      <c r="H55" s="100">
        <f>+H29</f>
        <v>64130268.917424254</v>
      </c>
      <c r="I55" s="99"/>
      <c r="J55" s="99"/>
      <c r="K55" s="101">
        <f>+$G$18/1000</f>
        <v>4.0617215999999998E-2</v>
      </c>
      <c r="L55" s="64">
        <f t="shared" ref="L55:L65" si="6">+K55*H55</f>
        <v>2604792.9847571068</v>
      </c>
    </row>
    <row r="56" spans="1:16" ht="15" customHeight="1" outlineLevel="1" x14ac:dyDescent="0.35">
      <c r="B56" s="98" t="str">
        <f t="shared" ref="B56:B65" si="7">IF(B30=0,"",B30)</f>
        <v>CSMUR</v>
      </c>
      <c r="C56" s="59" t="s">
        <v>38</v>
      </c>
      <c r="D56" s="59">
        <f t="shared" si="5"/>
        <v>4006</v>
      </c>
      <c r="E56" s="59">
        <v>4707</v>
      </c>
      <c r="F56" s="99"/>
      <c r="G56" s="99"/>
      <c r="H56" s="100">
        <f t="shared" ref="H56:H63" si="8">+H30</f>
        <v>448879.40690897009</v>
      </c>
      <c r="I56" s="99"/>
      <c r="J56" s="99"/>
      <c r="K56" s="101">
        <f>+$G$18/1000</f>
        <v>4.0617215999999998E-2</v>
      </c>
      <c r="L56" s="64">
        <f t="shared" si="6"/>
        <v>18232.231828373529</v>
      </c>
    </row>
    <row r="57" spans="1:16" ht="15" customHeight="1" outlineLevel="1" x14ac:dyDescent="0.35">
      <c r="B57" s="98" t="str">
        <f t="shared" si="7"/>
        <v>GS&lt;50 kW</v>
      </c>
      <c r="C57" s="59" t="s">
        <v>38</v>
      </c>
      <c r="D57" s="59">
        <f t="shared" si="5"/>
        <v>4010</v>
      </c>
      <c r="E57" s="59">
        <v>4707</v>
      </c>
      <c r="F57" s="99"/>
      <c r="G57" s="99"/>
      <c r="H57" s="100">
        <f>+H31</f>
        <v>318704813.75752503</v>
      </c>
      <c r="I57" s="99"/>
      <c r="J57" s="99"/>
      <c r="K57" s="101">
        <f>+$G$18/1000</f>
        <v>4.0617215999999998E-2</v>
      </c>
      <c r="L57" s="64">
        <f>+K57*H57</f>
        <v>12944902.260629164</v>
      </c>
    </row>
    <row r="58" spans="1:16" ht="15" customHeight="1" outlineLevel="1" x14ac:dyDescent="0.35">
      <c r="B58" s="98" t="str">
        <f>IF(B32=0,"",B32)</f>
        <v>GS 50-999 kW</v>
      </c>
      <c r="C58" s="59" t="s">
        <v>38</v>
      </c>
      <c r="D58" s="59">
        <f t="shared" si="5"/>
        <v>4035</v>
      </c>
      <c r="E58" s="59">
        <v>4707</v>
      </c>
      <c r="F58" s="99"/>
      <c r="G58" s="99"/>
      <c r="H58" s="100">
        <f t="shared" si="8"/>
        <v>5447146579.0860624</v>
      </c>
      <c r="I58" s="99"/>
      <c r="J58" s="99"/>
      <c r="K58" s="101">
        <f t="shared" ref="K58:K65" si="9">+$G$18/1000</f>
        <v>4.0617215999999998E-2</v>
      </c>
      <c r="L58" s="64">
        <f t="shared" si="6"/>
        <v>221247929.18639967</v>
      </c>
    </row>
    <row r="59" spans="1:16" ht="15" customHeight="1" outlineLevel="1" x14ac:dyDescent="0.35">
      <c r="B59" s="98" t="str">
        <f>IF(B33=0,"",B33)</f>
        <v>GS 1,000-4,999 kW</v>
      </c>
      <c r="C59" s="59" t="s">
        <v>38</v>
      </c>
      <c r="D59" s="59">
        <f t="shared" si="5"/>
        <v>4035</v>
      </c>
      <c r="E59" s="59">
        <v>4707</v>
      </c>
      <c r="F59" s="99"/>
      <c r="G59" s="99"/>
      <c r="H59" s="100">
        <f>+H33</f>
        <v>705135284.31571853</v>
      </c>
      <c r="I59" s="99"/>
      <c r="J59" s="99"/>
      <c r="K59" s="101">
        <f>+$G$18/1000</f>
        <v>4.0617215999999998E-2</v>
      </c>
      <c r="L59" s="64">
        <f t="shared" si="6"/>
        <v>28640632.152272951</v>
      </c>
    </row>
    <row r="60" spans="1:16" ht="15" customHeight="1" outlineLevel="1" x14ac:dyDescent="0.35">
      <c r="B60" s="98" t="str">
        <f t="shared" si="7"/>
        <v>Large User</v>
      </c>
      <c r="C60" s="59" t="s">
        <v>38</v>
      </c>
      <c r="D60" s="59">
        <f t="shared" si="5"/>
        <v>4020</v>
      </c>
      <c r="E60" s="59">
        <v>4707</v>
      </c>
      <c r="F60" s="99"/>
      <c r="G60" s="99"/>
      <c r="H60" s="100">
        <f t="shared" si="8"/>
        <v>213276372.86256322</v>
      </c>
      <c r="I60" s="99"/>
      <c r="J60" s="99"/>
      <c r="K60" s="101">
        <f t="shared" si="9"/>
        <v>4.0617215999999998E-2</v>
      </c>
      <c r="L60" s="64">
        <f t="shared" si="6"/>
        <v>8662692.5042552687</v>
      </c>
    </row>
    <row r="61" spans="1:16" ht="15" customHeight="1" outlineLevel="1" x14ac:dyDescent="0.35">
      <c r="B61" s="98" t="str">
        <f t="shared" si="7"/>
        <v>Streetlighting</v>
      </c>
      <c r="C61" s="59" t="s">
        <v>38</v>
      </c>
      <c r="D61" s="59">
        <f t="shared" si="5"/>
        <v>4025</v>
      </c>
      <c r="E61" s="59">
        <v>4707</v>
      </c>
      <c r="F61" s="99"/>
      <c r="G61" s="99"/>
      <c r="H61" s="100">
        <f t="shared" si="8"/>
        <v>108095962.3242155</v>
      </c>
      <c r="I61" s="99"/>
      <c r="J61" s="99"/>
      <c r="K61" s="101">
        <f t="shared" si="9"/>
        <v>4.0617215999999998E-2</v>
      </c>
      <c r="L61" s="64">
        <f t="shared" si="6"/>
        <v>4390557.0504505225</v>
      </c>
    </row>
    <row r="62" spans="1:16" ht="15" customHeight="1" outlineLevel="1" x14ac:dyDescent="0.35">
      <c r="B62" s="98" t="str">
        <f>IF(B36=0,"",B36)</f>
        <v>USL</v>
      </c>
      <c r="C62" s="59" t="s">
        <v>38</v>
      </c>
      <c r="D62" s="59">
        <f t="shared" si="5"/>
        <v>4025</v>
      </c>
      <c r="E62" s="59">
        <v>4707</v>
      </c>
      <c r="F62" s="99"/>
      <c r="G62" s="99"/>
      <c r="H62" s="100">
        <f>+H36</f>
        <v>27758.318060002741</v>
      </c>
      <c r="I62" s="99"/>
      <c r="J62" s="99"/>
      <c r="K62" s="101">
        <f t="shared" si="9"/>
        <v>4.0617215999999998E-2</v>
      </c>
      <c r="L62" s="64">
        <f t="shared" si="6"/>
        <v>1127.4656004398323</v>
      </c>
    </row>
    <row r="63" spans="1:16" ht="15" customHeight="1" outlineLevel="1" x14ac:dyDescent="0.35">
      <c r="B63" s="98" t="str">
        <f t="shared" si="7"/>
        <v/>
      </c>
      <c r="C63" s="59" t="s">
        <v>38</v>
      </c>
      <c r="D63" s="59">
        <v>4025</v>
      </c>
      <c r="E63" s="59">
        <v>4707</v>
      </c>
      <c r="F63" s="99"/>
      <c r="G63" s="99"/>
      <c r="H63" s="100">
        <f t="shared" si="8"/>
        <v>0</v>
      </c>
      <c r="I63" s="99"/>
      <c r="J63" s="99"/>
      <c r="K63" s="101">
        <f t="shared" si="9"/>
        <v>4.0617215999999998E-2</v>
      </c>
      <c r="L63" s="64">
        <f t="shared" si="6"/>
        <v>0</v>
      </c>
    </row>
    <row r="64" spans="1:16" ht="15" customHeight="1" outlineLevel="1" x14ac:dyDescent="0.35">
      <c r="B64" s="98" t="str">
        <f t="shared" si="7"/>
        <v/>
      </c>
      <c r="C64" s="59" t="s">
        <v>38</v>
      </c>
      <c r="D64" s="59">
        <v>4025</v>
      </c>
      <c r="E64" s="59">
        <v>4707</v>
      </c>
      <c r="F64" s="99"/>
      <c r="G64" s="99"/>
      <c r="H64" s="100">
        <f>+H38</f>
        <v>0</v>
      </c>
      <c r="I64" s="99"/>
      <c r="J64" s="99"/>
      <c r="K64" s="101">
        <f t="shared" si="9"/>
        <v>4.0617215999999998E-2</v>
      </c>
      <c r="L64" s="64">
        <f>+K64*H64</f>
        <v>0</v>
      </c>
    </row>
    <row r="65" spans="1:16" ht="15" customHeight="1" outlineLevel="1" x14ac:dyDescent="0.35">
      <c r="B65" s="98" t="str">
        <f t="shared" si="7"/>
        <v/>
      </c>
      <c r="C65" s="59" t="s">
        <v>38</v>
      </c>
      <c r="D65" s="59">
        <v>4025</v>
      </c>
      <c r="E65" s="59">
        <v>4707</v>
      </c>
      <c r="F65" s="99"/>
      <c r="G65" s="99"/>
      <c r="H65" s="100">
        <f>+H39</f>
        <v>0</v>
      </c>
      <c r="I65" s="99"/>
      <c r="J65" s="99"/>
      <c r="K65" s="101">
        <f t="shared" si="9"/>
        <v>4.0617215999999998E-2</v>
      </c>
      <c r="L65" s="64">
        <f t="shared" si="6"/>
        <v>0</v>
      </c>
    </row>
    <row r="66" spans="1:16" ht="15" customHeight="1" outlineLevel="1" x14ac:dyDescent="0.35">
      <c r="B66" s="98" t="s">
        <v>53</v>
      </c>
      <c r="C66" s="54"/>
      <c r="D66" s="54"/>
      <c r="E66" s="55"/>
      <c r="F66" s="102"/>
      <c r="G66" s="102"/>
      <c r="H66" s="103">
        <f>SUM(H55:H65)</f>
        <v>6856965918.9884787</v>
      </c>
      <c r="I66" s="102"/>
      <c r="J66" s="102"/>
      <c r="K66" s="104"/>
      <c r="L66" s="72"/>
      <c r="P66" s="105"/>
    </row>
    <row r="67" spans="1:16" ht="15" customHeight="1" outlineLevel="1" x14ac:dyDescent="0.35">
      <c r="B67" s="49" t="s">
        <v>46</v>
      </c>
      <c r="C67" s="106"/>
      <c r="D67" s="50"/>
      <c r="E67" s="51"/>
      <c r="F67" s="107"/>
      <c r="G67" s="107"/>
      <c r="H67" s="107"/>
      <c r="I67" s="107"/>
      <c r="J67" s="107"/>
      <c r="K67" s="71"/>
      <c r="L67" s="108">
        <f>SUM(L55:L65)</f>
        <v>278510865.83619344</v>
      </c>
    </row>
    <row r="68" spans="1:16" ht="15" customHeight="1" outlineLevel="1" x14ac:dyDescent="0.35">
      <c r="B68" s="95"/>
      <c r="C68" s="109"/>
      <c r="D68" s="110"/>
      <c r="E68" s="110"/>
      <c r="F68" s="111"/>
      <c r="G68" s="111"/>
      <c r="H68" s="111"/>
      <c r="I68" s="111"/>
      <c r="J68" s="111"/>
      <c r="K68" s="111"/>
      <c r="L68" s="8"/>
    </row>
    <row r="69" spans="1:16" ht="15" customHeight="1" outlineLevel="1" x14ac:dyDescent="0.35">
      <c r="L69" s="112"/>
    </row>
    <row r="70" spans="1:16" ht="22.5" x14ac:dyDescent="0.9">
      <c r="A70" s="1" t="s">
        <v>99</v>
      </c>
      <c r="F70" s="113"/>
      <c r="G70" s="113"/>
      <c r="H70" s="113"/>
      <c r="I70" s="113"/>
      <c r="J70" s="113"/>
      <c r="K70" s="113"/>
    </row>
    <row r="71" spans="1:16" x14ac:dyDescent="0.35">
      <c r="A71" s="1" t="s">
        <v>100</v>
      </c>
      <c r="G71" s="114"/>
      <c r="H71" s="114"/>
      <c r="I71" s="114"/>
      <c r="J71" s="114"/>
      <c r="K71" s="114"/>
    </row>
    <row r="72" spans="1:16" x14ac:dyDescent="0.35">
      <c r="A72" s="1" t="s">
        <v>101</v>
      </c>
    </row>
  </sheetData>
  <mergeCells count="8">
    <mergeCell ref="G43:L43"/>
    <mergeCell ref="G52:L52"/>
    <mergeCell ref="B4:I6"/>
    <mergeCell ref="C17:E17"/>
    <mergeCell ref="C18:E18"/>
    <mergeCell ref="C19:E19"/>
    <mergeCell ref="C20:E20"/>
    <mergeCell ref="G26:L26"/>
  </mergeCells>
  <conditionalFormatting sqref="B1">
    <cfRule type="expression" dxfId="4" priority="1" stopIfTrue="1">
      <formula>LEFT($C1,6)="Macros"</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EAD1-060D-4F98-9448-962860F5E0DE}">
  <sheetPr>
    <pageSetUpPr fitToPage="1"/>
  </sheetPr>
  <dimension ref="A1:L184"/>
  <sheetViews>
    <sheetView showGridLines="0" zoomScale="107" workbookViewId="0">
      <selection sqref="A1:J1"/>
    </sheetView>
  </sheetViews>
  <sheetFormatPr defaultColWidth="9.1796875" defaultRowHeight="14.5" x14ac:dyDescent="0.35"/>
  <cols>
    <col min="1" max="1" width="37" style="1" customWidth="1"/>
    <col min="2" max="2" width="8" style="1" bestFit="1" customWidth="1"/>
    <col min="3" max="3" width="1.54296875" style="1" customWidth="1"/>
    <col min="4" max="4" width="23.1796875" style="1" bestFit="1" customWidth="1"/>
    <col min="5" max="5" width="16.81640625" style="1" bestFit="1" customWidth="1"/>
    <col min="6" max="6" width="15.26953125" style="1" bestFit="1" customWidth="1"/>
    <col min="7" max="7" width="2.1796875" style="1" customWidth="1"/>
    <col min="8" max="8" width="19.1796875" style="1" customWidth="1"/>
    <col min="9" max="9" width="11.1796875" style="1" customWidth="1"/>
    <col min="10" max="10" width="14.26953125" style="1" bestFit="1" customWidth="1"/>
    <col min="11" max="11" width="16.1796875" style="1" bestFit="1" customWidth="1"/>
    <col min="12" max="12" width="12" style="1" bestFit="1" customWidth="1"/>
    <col min="13" max="16384" width="9.1796875" style="1"/>
  </cols>
  <sheetData>
    <row r="1" spans="1:11" ht="21" x14ac:dyDescent="0.5">
      <c r="A1" s="233" t="s">
        <v>54</v>
      </c>
      <c r="B1" s="233"/>
      <c r="C1" s="233"/>
      <c r="D1" s="233"/>
      <c r="E1" s="233"/>
      <c r="F1" s="233"/>
      <c r="G1" s="233"/>
      <c r="H1" s="233"/>
      <c r="I1" s="233"/>
      <c r="J1" s="233"/>
    </row>
    <row r="2" spans="1:11" x14ac:dyDescent="0.35">
      <c r="A2" s="115"/>
      <c r="B2" s="115"/>
      <c r="C2" s="115"/>
      <c r="D2" s="115"/>
      <c r="E2" s="115"/>
      <c r="F2" s="115"/>
      <c r="G2" s="115"/>
      <c r="H2" s="115"/>
      <c r="I2" s="115"/>
      <c r="J2" s="4" t="s">
        <v>0</v>
      </c>
      <c r="K2" s="5" t="str">
        <f>'App.2-ZA_2025 Com.Exp.Forecast'!L2</f>
        <v>EB-2023-0195</v>
      </c>
    </row>
    <row r="3" spans="1:11" x14ac:dyDescent="0.35">
      <c r="A3" s="115"/>
      <c r="B3" s="115"/>
      <c r="C3" s="115"/>
      <c r="D3" s="115"/>
      <c r="E3" s="115"/>
      <c r="F3" s="115"/>
      <c r="G3" s="115"/>
      <c r="H3" s="115"/>
      <c r="I3" s="115"/>
      <c r="J3" s="4" t="s">
        <v>1</v>
      </c>
      <c r="K3" s="5" t="str">
        <f>'App.2-ZA_2025 Com.Exp.Forecast'!L3</f>
        <v>Settlement Proposal</v>
      </c>
    </row>
    <row r="4" spans="1:11" x14ac:dyDescent="0.35">
      <c r="A4" s="115"/>
      <c r="B4" s="115"/>
      <c r="C4" s="115"/>
      <c r="D4" s="115"/>
      <c r="E4" s="115"/>
      <c r="F4" s="115"/>
      <c r="G4" s="115"/>
      <c r="H4" s="115"/>
      <c r="I4" s="115"/>
      <c r="J4" s="4" t="s">
        <v>3</v>
      </c>
      <c r="K4" s="5"/>
    </row>
    <row r="5" spans="1:11" x14ac:dyDescent="0.35">
      <c r="A5" s="115"/>
      <c r="B5" s="115"/>
      <c r="C5" s="115"/>
      <c r="D5" s="115"/>
      <c r="E5" s="115"/>
      <c r="F5" s="115"/>
      <c r="G5" s="115"/>
      <c r="H5" s="115"/>
      <c r="I5" s="115"/>
      <c r="J5" s="4" t="s">
        <v>4</v>
      </c>
      <c r="K5" s="5">
        <f>'App.2-ZA_2025 Com.Exp.Forecast'!L5</f>
        <v>7</v>
      </c>
    </row>
    <row r="6" spans="1:11" x14ac:dyDescent="0.35">
      <c r="A6" s="115"/>
      <c r="B6" s="115"/>
      <c r="C6" s="115"/>
      <c r="D6" s="115"/>
      <c r="E6" s="115"/>
      <c r="F6" s="115"/>
      <c r="G6" s="115"/>
      <c r="H6" s="115"/>
      <c r="I6" s="115"/>
      <c r="J6" s="4" t="s">
        <v>5</v>
      </c>
      <c r="K6" s="5">
        <v>10</v>
      </c>
    </row>
    <row r="7" spans="1:11" x14ac:dyDescent="0.35">
      <c r="A7" s="1" t="s">
        <v>55</v>
      </c>
      <c r="J7" s="4"/>
      <c r="K7" s="9"/>
    </row>
    <row r="8" spans="1:11" x14ac:dyDescent="0.35">
      <c r="A8" s="1" t="s">
        <v>56</v>
      </c>
      <c r="J8" s="4" t="s">
        <v>6</v>
      </c>
      <c r="K8" s="201">
        <f>'App.2-ZA_2025 Com.Exp.Forecast'!L8</f>
        <v>45520</v>
      </c>
    </row>
    <row r="9" spans="1:11" x14ac:dyDescent="0.35">
      <c r="A9" s="1" t="s">
        <v>57</v>
      </c>
      <c r="E9" s="217"/>
      <c r="F9" s="217"/>
      <c r="G9" s="195"/>
      <c r="H9" s="195"/>
      <c r="I9" s="217"/>
      <c r="J9" s="217"/>
    </row>
    <row r="10" spans="1:11" x14ac:dyDescent="0.35">
      <c r="B10" s="116"/>
      <c r="C10" s="117"/>
      <c r="D10" s="200" t="s">
        <v>109</v>
      </c>
      <c r="E10" s="234" t="s">
        <v>13</v>
      </c>
      <c r="F10" s="234"/>
      <c r="G10" s="119"/>
      <c r="H10" s="200" t="str">
        <f>D10</f>
        <v>2029 Test Year</v>
      </c>
      <c r="I10" s="234" t="s">
        <v>12</v>
      </c>
      <c r="J10" s="234"/>
      <c r="K10" s="120" t="s">
        <v>58</v>
      </c>
    </row>
    <row r="11" spans="1:11" x14ac:dyDescent="0.35">
      <c r="A11" s="121" t="s">
        <v>59</v>
      </c>
      <c r="B11" s="230" t="s">
        <v>60</v>
      </c>
      <c r="C11" s="122"/>
      <c r="D11" s="123" t="s">
        <v>61</v>
      </c>
      <c r="E11" s="123" t="s">
        <v>62</v>
      </c>
      <c r="F11" s="196" t="s">
        <v>63</v>
      </c>
      <c r="G11" s="195"/>
      <c r="H11" s="123" t="s">
        <v>61</v>
      </c>
      <c r="I11" s="123" t="s">
        <v>62</v>
      </c>
      <c r="J11" s="196" t="s">
        <v>63</v>
      </c>
      <c r="K11" s="124" t="s">
        <v>64</v>
      </c>
    </row>
    <row r="12" spans="1:11" x14ac:dyDescent="0.35">
      <c r="A12" s="125" t="s">
        <v>65</v>
      </c>
      <c r="B12" s="231"/>
      <c r="C12" s="126"/>
      <c r="D12" s="127"/>
      <c r="E12" s="128"/>
      <c r="F12" s="129"/>
      <c r="H12" s="127"/>
      <c r="I12" s="128"/>
      <c r="J12" s="129"/>
      <c r="K12" s="219"/>
    </row>
    <row r="13" spans="1:11" x14ac:dyDescent="0.35">
      <c r="A13" s="130" t="s">
        <v>37</v>
      </c>
      <c r="B13" s="131" t="s">
        <v>38</v>
      </c>
      <c r="C13" s="126"/>
      <c r="D13" s="127">
        <v>5232137083.0509787</v>
      </c>
      <c r="E13" s="132"/>
      <c r="F13" s="133">
        <v>573727034.44833589</v>
      </c>
      <c r="H13" s="127">
        <v>64898362.342560485</v>
      </c>
      <c r="I13" s="134"/>
      <c r="J13" s="129">
        <v>4263112.0229590861</v>
      </c>
      <c r="K13" s="219"/>
    </row>
    <row r="14" spans="1:11" x14ac:dyDescent="0.35">
      <c r="A14" s="130" t="s">
        <v>39</v>
      </c>
      <c r="B14" s="135" t="s">
        <v>38</v>
      </c>
      <c r="C14" s="126"/>
      <c r="D14" s="127">
        <v>336225564.11056167</v>
      </c>
      <c r="E14" s="132"/>
      <c r="F14" s="133">
        <v>36868624.185661815</v>
      </c>
      <c r="H14" s="127">
        <v>454255.67192307417</v>
      </c>
      <c r="I14" s="134"/>
      <c r="J14" s="129">
        <v>29839.625324453322</v>
      </c>
      <c r="K14" s="219"/>
    </row>
    <row r="15" spans="1:11" x14ac:dyDescent="0.35">
      <c r="A15" s="130" t="s">
        <v>40</v>
      </c>
      <c r="B15" s="135" t="s">
        <v>38</v>
      </c>
      <c r="C15" s="126"/>
      <c r="D15" s="127">
        <v>2068119873.8052952</v>
      </c>
      <c r="E15" s="132"/>
      <c r="F15" s="133">
        <v>226778515.785768</v>
      </c>
      <c r="H15" s="127">
        <v>322831024.84850752</v>
      </c>
      <c r="I15" s="134"/>
      <c r="J15" s="129">
        <v>21206464.596924327</v>
      </c>
      <c r="K15" s="219"/>
    </row>
    <row r="16" spans="1:11" x14ac:dyDescent="0.35">
      <c r="A16" s="130" t="s">
        <v>41</v>
      </c>
      <c r="B16" s="135" t="s">
        <v>38</v>
      </c>
      <c r="C16" s="126"/>
      <c r="D16" s="127">
        <v>3214095664.7118974</v>
      </c>
      <c r="E16" s="132"/>
      <c r="F16" s="133">
        <v>352439843.3905564</v>
      </c>
      <c r="H16" s="127">
        <v>6194988251.2450752</v>
      </c>
      <c r="I16" s="134"/>
      <c r="J16" s="129">
        <v>406942917.24297452</v>
      </c>
      <c r="K16" s="219"/>
    </row>
    <row r="17" spans="1:12" x14ac:dyDescent="0.35">
      <c r="A17" s="130" t="s">
        <v>42</v>
      </c>
      <c r="B17" s="135" t="s">
        <v>38</v>
      </c>
      <c r="C17" s="126"/>
      <c r="D17" s="127">
        <v>117305692.38366239</v>
      </c>
      <c r="E17" s="132"/>
      <c r="F17" s="133">
        <v>12863089.392899152</v>
      </c>
      <c r="H17" s="127">
        <v>4305909492.8066797</v>
      </c>
      <c r="I17" s="134"/>
      <c r="J17" s="129">
        <v>282851120.82896948</v>
      </c>
      <c r="K17" s="219"/>
    </row>
    <row r="18" spans="1:12" x14ac:dyDescent="0.35">
      <c r="A18" s="130" t="s">
        <v>43</v>
      </c>
      <c r="B18" s="135" t="s">
        <v>38</v>
      </c>
      <c r="C18" s="126"/>
      <c r="D18" s="127">
        <v>3.2000609943580019E-2</v>
      </c>
      <c r="E18" s="132"/>
      <c r="F18" s="133">
        <v>3.5090087954580467E-3</v>
      </c>
      <c r="H18" s="127">
        <v>1827386131.7000284</v>
      </c>
      <c r="I18" s="134"/>
      <c r="J18" s="129">
        <v>120039266.12998921</v>
      </c>
      <c r="K18" s="219"/>
    </row>
    <row r="19" spans="1:12" x14ac:dyDescent="0.35">
      <c r="A19" s="130" t="s">
        <v>44</v>
      </c>
      <c r="B19" s="135" t="s">
        <v>38</v>
      </c>
      <c r="C19" s="126"/>
      <c r="D19" s="127">
        <v>0</v>
      </c>
      <c r="E19" s="132"/>
      <c r="F19" s="133">
        <v>0</v>
      </c>
      <c r="H19" s="127">
        <v>109390636.42034182</v>
      </c>
      <c r="I19" s="134"/>
      <c r="J19" s="129">
        <v>7185767.4136851924</v>
      </c>
      <c r="K19" s="219"/>
    </row>
    <row r="20" spans="1:12" x14ac:dyDescent="0.35">
      <c r="A20" s="130" t="s">
        <v>45</v>
      </c>
      <c r="B20" s="135" t="s">
        <v>38</v>
      </c>
      <c r="C20" s="126"/>
      <c r="D20" s="127">
        <v>44257667.786278188</v>
      </c>
      <c r="E20" s="132"/>
      <c r="F20" s="133">
        <v>4853049.5450655278</v>
      </c>
      <c r="H20" s="127">
        <v>28090.781683727473</v>
      </c>
      <c r="I20" s="134"/>
      <c r="J20" s="129">
        <v>1845.2568725556646</v>
      </c>
      <c r="K20" s="219"/>
    </row>
    <row r="21" spans="1:12" x14ac:dyDescent="0.35">
      <c r="A21" s="130" t="s">
        <v>93</v>
      </c>
      <c r="B21" s="136"/>
      <c r="C21" s="126"/>
      <c r="D21" s="127">
        <v>0</v>
      </c>
      <c r="E21" s="132"/>
      <c r="F21" s="133">
        <v>0</v>
      </c>
      <c r="H21" s="127">
        <v>0</v>
      </c>
      <c r="I21" s="134"/>
      <c r="J21" s="129">
        <v>0</v>
      </c>
      <c r="K21" s="219"/>
    </row>
    <row r="22" spans="1:12" x14ac:dyDescent="0.35">
      <c r="A22" s="130" t="s">
        <v>93</v>
      </c>
      <c r="B22" s="136"/>
      <c r="C22" s="137"/>
      <c r="D22" s="127">
        <v>0</v>
      </c>
      <c r="E22" s="132"/>
      <c r="F22" s="133">
        <v>0</v>
      </c>
      <c r="H22" s="127">
        <v>0</v>
      </c>
      <c r="I22" s="134"/>
      <c r="J22" s="129">
        <v>0</v>
      </c>
      <c r="K22" s="219"/>
    </row>
    <row r="23" spans="1:12" x14ac:dyDescent="0.35">
      <c r="A23" s="130" t="s">
        <v>93</v>
      </c>
      <c r="B23" s="138"/>
      <c r="C23" s="126"/>
      <c r="D23" s="127">
        <v>0</v>
      </c>
      <c r="E23" s="132"/>
      <c r="F23" s="133">
        <v>0</v>
      </c>
      <c r="H23" s="127">
        <v>0</v>
      </c>
      <c r="I23" s="134"/>
      <c r="J23" s="129">
        <v>0</v>
      </c>
      <c r="K23" s="219"/>
    </row>
    <row r="24" spans="1:12" x14ac:dyDescent="0.35">
      <c r="A24" s="125" t="s">
        <v>66</v>
      </c>
      <c r="B24" s="130"/>
      <c r="C24" s="126"/>
      <c r="D24" s="127"/>
      <c r="E24" s="139"/>
      <c r="F24" s="133">
        <f>SUM(F13:F23)</f>
        <v>1207530156.7517958</v>
      </c>
      <c r="G24" s="130"/>
      <c r="H24" s="127"/>
      <c r="I24" s="140"/>
      <c r="J24" s="141">
        <f>SUM(J13:J23)</f>
        <v>842520333.11769867</v>
      </c>
      <c r="K24" s="142">
        <f>F24+J24</f>
        <v>2050050489.8694944</v>
      </c>
      <c r="L24" s="1" t="s">
        <v>94</v>
      </c>
    </row>
    <row r="25" spans="1:12" ht="7.5" customHeight="1" x14ac:dyDescent="0.35">
      <c r="D25" s="143"/>
      <c r="I25" s="229"/>
      <c r="J25" s="228"/>
    </row>
    <row r="26" spans="1:12" x14ac:dyDescent="0.35">
      <c r="A26" s="121" t="s">
        <v>67</v>
      </c>
      <c r="B26" s="230" t="s">
        <v>60</v>
      </c>
      <c r="C26" s="122"/>
      <c r="D26" s="224" t="s">
        <v>61</v>
      </c>
      <c r="E26" s="220" t="s">
        <v>62</v>
      </c>
      <c r="F26" s="222" t="s">
        <v>63</v>
      </c>
      <c r="G26" s="195"/>
      <c r="H26" s="226" t="s">
        <v>61</v>
      </c>
      <c r="I26" s="220" t="s">
        <v>62</v>
      </c>
      <c r="J26" s="222" t="s">
        <v>63</v>
      </c>
      <c r="K26" s="224" t="s">
        <v>58</v>
      </c>
    </row>
    <row r="27" spans="1:12" x14ac:dyDescent="0.35">
      <c r="A27" s="125" t="s">
        <v>68</v>
      </c>
      <c r="B27" s="231"/>
      <c r="C27" s="122"/>
      <c r="D27" s="229"/>
      <c r="E27" s="228"/>
      <c r="F27" s="223"/>
      <c r="G27" s="195"/>
      <c r="H27" s="232"/>
      <c r="I27" s="228"/>
      <c r="J27" s="223"/>
      <c r="K27" s="225"/>
    </row>
    <row r="28" spans="1:12" x14ac:dyDescent="0.35">
      <c r="A28" s="130" t="str">
        <f>IF(A13="","",A13 &amp; " - Class B")</f>
        <v>Residential - Class B</v>
      </c>
      <c r="B28" s="131" t="s">
        <v>38</v>
      </c>
      <c r="C28" s="126"/>
      <c r="D28" s="79"/>
      <c r="E28" s="79"/>
      <c r="F28" s="144">
        <f>D28*E28</f>
        <v>0</v>
      </c>
      <c r="H28" s="145"/>
      <c r="I28" s="79"/>
      <c r="J28" s="129">
        <v>2853281.2168064928</v>
      </c>
      <c r="K28" s="219"/>
    </row>
    <row r="29" spans="1:12" x14ac:dyDescent="0.35">
      <c r="A29" s="130" t="str">
        <f t="shared" ref="A29:A38" si="0">IF(A14="","",A14 &amp; " - Class B")</f>
        <v>CSMUR - Class B</v>
      </c>
      <c r="B29" s="135" t="s">
        <v>38</v>
      </c>
      <c r="C29" s="126"/>
      <c r="D29" s="79"/>
      <c r="E29" s="79"/>
      <c r="F29" s="144">
        <f t="shared" ref="F29:F38" si="1">D29*E29</f>
        <v>0</v>
      </c>
      <c r="H29" s="145"/>
      <c r="I29" s="79"/>
      <c r="J29" s="129">
        <v>19971.523618492331</v>
      </c>
      <c r="K29" s="219"/>
    </row>
    <row r="30" spans="1:12" x14ac:dyDescent="0.35">
      <c r="A30" s="130" t="str">
        <f t="shared" si="0"/>
        <v>GS&lt;50 kW - Class B</v>
      </c>
      <c r="B30" s="135" t="s">
        <v>38</v>
      </c>
      <c r="C30" s="126"/>
      <c r="D30" s="79"/>
      <c r="E30" s="79"/>
      <c r="F30" s="144">
        <f t="shared" si="1"/>
        <v>0</v>
      </c>
      <c r="H30" s="145"/>
      <c r="I30" s="79"/>
      <c r="J30" s="129">
        <v>14179801.116553329</v>
      </c>
      <c r="K30" s="219"/>
    </row>
    <row r="31" spans="1:12" x14ac:dyDescent="0.35">
      <c r="A31" s="130" t="str">
        <f t="shared" si="0"/>
        <v>GS 50-999 kW - Class B</v>
      </c>
      <c r="B31" s="135" t="s">
        <v>38</v>
      </c>
      <c r="C31" s="126"/>
      <c r="D31" s="79"/>
      <c r="E31" s="79"/>
      <c r="F31" s="144">
        <f t="shared" si="1"/>
        <v>0</v>
      </c>
      <c r="H31" s="145"/>
      <c r="I31" s="79"/>
      <c r="J31" s="129">
        <v>242354215.59374073</v>
      </c>
      <c r="K31" s="219"/>
    </row>
    <row r="32" spans="1:12" x14ac:dyDescent="0.35">
      <c r="A32" s="130" t="str">
        <f t="shared" si="0"/>
        <v>GS 1,000-4,999 kW - Class B</v>
      </c>
      <c r="B32" s="135" t="s">
        <v>38</v>
      </c>
      <c r="C32" s="126"/>
      <c r="D32" s="79"/>
      <c r="E32" s="79"/>
      <c r="F32" s="144">
        <f t="shared" si="1"/>
        <v>0</v>
      </c>
      <c r="H32" s="145"/>
      <c r="I32" s="79"/>
      <c r="J32" s="129">
        <v>31372849.295801055</v>
      </c>
      <c r="K32" s="219"/>
    </row>
    <row r="33" spans="1:12" x14ac:dyDescent="0.35">
      <c r="A33" s="130" t="str">
        <f t="shared" si="0"/>
        <v>Large User - Class B</v>
      </c>
      <c r="B33" s="135" t="s">
        <v>38</v>
      </c>
      <c r="C33" s="126"/>
      <c r="D33" s="79"/>
      <c r="E33" s="79"/>
      <c r="F33" s="144">
        <f t="shared" si="1"/>
        <v>0</v>
      </c>
      <c r="H33" s="145"/>
      <c r="I33" s="79"/>
      <c r="J33" s="129">
        <v>9489083.3759162594</v>
      </c>
      <c r="K33" s="219"/>
    </row>
    <row r="34" spans="1:12" x14ac:dyDescent="0.35">
      <c r="A34" s="130" t="str">
        <f t="shared" si="0"/>
        <v>Streetlighting - Class B</v>
      </c>
      <c r="B34" s="135" t="s">
        <v>38</v>
      </c>
      <c r="C34" s="126"/>
      <c r="D34" s="79"/>
      <c r="E34" s="79"/>
      <c r="F34" s="144">
        <f t="shared" si="1"/>
        <v>0</v>
      </c>
      <c r="H34" s="145"/>
      <c r="I34" s="79"/>
      <c r="J34" s="129">
        <v>4809400.9914327087</v>
      </c>
      <c r="K34" s="219"/>
    </row>
    <row r="35" spans="1:12" x14ac:dyDescent="0.35">
      <c r="A35" s="130" t="str">
        <f t="shared" si="0"/>
        <v>USL - Class B</v>
      </c>
      <c r="B35" s="135" t="s">
        <v>38</v>
      </c>
      <c r="C35" s="126"/>
      <c r="D35" s="79"/>
      <c r="E35" s="79"/>
      <c r="F35" s="144">
        <f t="shared" si="1"/>
        <v>0</v>
      </c>
      <c r="H35" s="145"/>
      <c r="I35" s="79"/>
      <c r="J35" s="129">
        <v>1235.0219150449707</v>
      </c>
      <c r="K35" s="219"/>
    </row>
    <row r="36" spans="1:12" x14ac:dyDescent="0.35">
      <c r="A36" s="130" t="str">
        <f t="shared" si="0"/>
        <v/>
      </c>
      <c r="B36" s="146"/>
      <c r="C36" s="126"/>
      <c r="D36" s="79"/>
      <c r="E36" s="79"/>
      <c r="F36" s="144">
        <f t="shared" si="1"/>
        <v>0</v>
      </c>
      <c r="H36" s="145"/>
      <c r="I36" s="79"/>
      <c r="J36" s="129">
        <v>0</v>
      </c>
      <c r="K36" s="219"/>
    </row>
    <row r="37" spans="1:12" x14ac:dyDescent="0.35">
      <c r="A37" s="130" t="str">
        <f t="shared" si="0"/>
        <v/>
      </c>
      <c r="B37" s="146"/>
      <c r="C37" s="126"/>
      <c r="D37" s="79"/>
      <c r="E37" s="79"/>
      <c r="F37" s="144">
        <f t="shared" si="1"/>
        <v>0</v>
      </c>
      <c r="H37" s="145"/>
      <c r="I37" s="79"/>
      <c r="J37" s="129">
        <v>0</v>
      </c>
      <c r="K37" s="219"/>
    </row>
    <row r="38" spans="1:12" x14ac:dyDescent="0.35">
      <c r="A38" s="130" t="str">
        <f t="shared" si="0"/>
        <v/>
      </c>
      <c r="B38" s="146"/>
      <c r="C38" s="126"/>
      <c r="D38" s="79"/>
      <c r="E38" s="79"/>
      <c r="F38" s="144">
        <f t="shared" si="1"/>
        <v>0</v>
      </c>
      <c r="H38" s="145"/>
      <c r="I38" s="79"/>
      <c r="J38" s="129">
        <v>0</v>
      </c>
      <c r="K38" s="219"/>
    </row>
    <row r="39" spans="1:12" x14ac:dyDescent="0.35">
      <c r="A39" s="130" t="s">
        <v>95</v>
      </c>
      <c r="B39" s="146"/>
      <c r="C39" s="126"/>
      <c r="D39" s="79"/>
      <c r="E39" s="79"/>
      <c r="F39" s="144">
        <f>D39*E39</f>
        <v>0</v>
      </c>
      <c r="H39" s="145"/>
      <c r="I39" s="79"/>
      <c r="J39" s="129">
        <v>19455.949871837238</v>
      </c>
      <c r="K39" s="219"/>
    </row>
    <row r="40" spans="1:12" x14ac:dyDescent="0.35">
      <c r="A40" s="130" t="s">
        <v>96</v>
      </c>
      <c r="B40" s="146"/>
      <c r="C40" s="126"/>
      <c r="D40" s="79"/>
      <c r="E40" s="79"/>
      <c r="F40" s="144">
        <f>D40*E40</f>
        <v>0</v>
      </c>
      <c r="H40" s="145"/>
      <c r="I40" s="79"/>
      <c r="J40" s="129">
        <v>42971409.94324971</v>
      </c>
      <c r="K40" s="219"/>
    </row>
    <row r="41" spans="1:12" x14ac:dyDescent="0.35">
      <c r="A41" s="130" t="s">
        <v>97</v>
      </c>
      <c r="B41" s="146"/>
      <c r="C41" s="126"/>
      <c r="D41" s="79"/>
      <c r="E41" s="79"/>
      <c r="F41" s="144">
        <f>D41*E41</f>
        <v>0</v>
      </c>
      <c r="H41" s="145"/>
      <c r="I41" s="79"/>
      <c r="J41" s="129">
        <v>226146000.79940349</v>
      </c>
      <c r="K41" s="219"/>
      <c r="L41" s="195"/>
    </row>
    <row r="42" spans="1:12" x14ac:dyDescent="0.35">
      <c r="A42" s="130" t="s">
        <v>98</v>
      </c>
      <c r="B42" s="146"/>
      <c r="C42" s="126"/>
      <c r="D42" s="79"/>
      <c r="E42" s="79"/>
      <c r="F42" s="144">
        <f>D42*E42</f>
        <v>0</v>
      </c>
      <c r="H42" s="145"/>
      <c r="I42" s="79"/>
      <c r="J42" s="129">
        <v>101451403.47889242</v>
      </c>
      <c r="K42" s="219"/>
    </row>
    <row r="43" spans="1:12" x14ac:dyDescent="0.35">
      <c r="A43" s="130" t="s">
        <v>93</v>
      </c>
      <c r="B43" s="146"/>
      <c r="C43" s="126"/>
      <c r="D43" s="79"/>
      <c r="E43" s="79"/>
      <c r="F43" s="144">
        <f>D43*E43</f>
        <v>0</v>
      </c>
      <c r="H43" s="145"/>
      <c r="I43" s="79"/>
      <c r="J43" s="129">
        <v>0</v>
      </c>
      <c r="K43" s="219"/>
    </row>
    <row r="44" spans="1:12" x14ac:dyDescent="0.35">
      <c r="A44" s="125" t="s">
        <v>66</v>
      </c>
      <c r="B44" s="147"/>
      <c r="C44" s="126"/>
      <c r="D44" s="140"/>
      <c r="E44" s="139"/>
      <c r="F44" s="130">
        <f>SUM(F28:F43)</f>
        <v>0</v>
      </c>
      <c r="G44" s="130"/>
      <c r="H44" s="139"/>
      <c r="I44" s="139"/>
      <c r="J44" s="148">
        <f>SUM(J28:J43)</f>
        <v>675668108.3072015</v>
      </c>
      <c r="K44" s="142">
        <f>F44+J44</f>
        <v>675668108.3072015</v>
      </c>
      <c r="L44" s="149"/>
    </row>
    <row r="45" spans="1:12" ht="8.25" customHeight="1" x14ac:dyDescent="0.35">
      <c r="B45" s="143"/>
      <c r="D45" s="143"/>
    </row>
    <row r="46" spans="1:12" x14ac:dyDescent="0.35">
      <c r="A46" s="121" t="s">
        <v>69</v>
      </c>
      <c r="B46" s="228"/>
      <c r="C46" s="122"/>
      <c r="D46" s="229" t="s">
        <v>70</v>
      </c>
      <c r="E46" s="219" t="s">
        <v>62</v>
      </c>
      <c r="F46" s="222" t="s">
        <v>63</v>
      </c>
      <c r="G46" s="195"/>
      <c r="H46" s="226" t="s">
        <v>61</v>
      </c>
      <c r="I46" s="219" t="s">
        <v>62</v>
      </c>
      <c r="J46" s="222" t="s">
        <v>63</v>
      </c>
      <c r="K46" s="224" t="s">
        <v>58</v>
      </c>
    </row>
    <row r="47" spans="1:12" x14ac:dyDescent="0.35">
      <c r="A47" s="125" t="s">
        <v>68</v>
      </c>
      <c r="B47" s="221"/>
      <c r="C47" s="198"/>
      <c r="D47" s="225"/>
      <c r="E47" s="219"/>
      <c r="F47" s="223"/>
      <c r="G47" s="195"/>
      <c r="H47" s="227"/>
      <c r="I47" s="219"/>
      <c r="J47" s="223"/>
      <c r="K47" s="225"/>
    </row>
    <row r="48" spans="1:12" x14ac:dyDescent="0.35">
      <c r="A48" s="130" t="str">
        <f>IF(A13="","",A13)</f>
        <v>Residential</v>
      </c>
      <c r="B48" s="131" t="s">
        <v>72</v>
      </c>
      <c r="C48" s="126"/>
      <c r="D48" s="152">
        <v>9077060.3968942948</v>
      </c>
      <c r="E48" s="153">
        <v>7.2208857009753595</v>
      </c>
      <c r="F48" s="154">
        <f>D48*E48</f>
        <v>65544415.626823738</v>
      </c>
      <c r="H48" s="152"/>
      <c r="I48" s="153"/>
      <c r="J48" s="154">
        <f>H48*I48</f>
        <v>0</v>
      </c>
      <c r="K48" s="219"/>
    </row>
    <row r="49" spans="1:11" x14ac:dyDescent="0.35">
      <c r="A49" s="130" t="str">
        <f t="shared" ref="A49:A58" si="2">IF(A14="","",A14)</f>
        <v>CSMUR</v>
      </c>
      <c r="B49" s="135" t="str">
        <f>+B48</f>
        <v>kW</v>
      </c>
      <c r="C49" s="137"/>
      <c r="D49" s="152">
        <v>926570.46260896442</v>
      </c>
      <c r="E49" s="153">
        <f>E48</f>
        <v>7.2208857009753595</v>
      </c>
      <c r="F49" s="154">
        <f t="shared" ref="F49:F57" si="3">D49*E49</f>
        <v>6690659.4043991948</v>
      </c>
      <c r="H49" s="152"/>
      <c r="I49" s="153"/>
      <c r="J49" s="154">
        <f t="shared" ref="J49:J57" si="4">H49*I49</f>
        <v>0</v>
      </c>
      <c r="K49" s="219"/>
    </row>
    <row r="50" spans="1:11" x14ac:dyDescent="0.35">
      <c r="A50" s="130" t="str">
        <f t="shared" si="2"/>
        <v>GS&lt;50 kW</v>
      </c>
      <c r="B50" s="135" t="str">
        <f t="shared" ref="B50:B55" si="5">+B49</f>
        <v>kW</v>
      </c>
      <c r="C50" s="137"/>
      <c r="D50" s="152">
        <v>6508773.0094160233</v>
      </c>
      <c r="E50" s="153">
        <f t="shared" ref="E50:E55" si="6">E49</f>
        <v>7.2208857009753595</v>
      </c>
      <c r="F50" s="154">
        <f t="shared" si="3"/>
        <v>46999105.954586521</v>
      </c>
      <c r="H50" s="152"/>
      <c r="I50" s="153"/>
      <c r="J50" s="154">
        <f t="shared" si="4"/>
        <v>0</v>
      </c>
      <c r="K50" s="219"/>
    </row>
    <row r="51" spans="1:11" x14ac:dyDescent="0.35">
      <c r="A51" s="130" t="str">
        <f t="shared" si="2"/>
        <v>GS 50-999 kW</v>
      </c>
      <c r="B51" s="135" t="str">
        <f t="shared" si="5"/>
        <v>kW</v>
      </c>
      <c r="C51" s="137"/>
      <c r="D51" s="152">
        <v>16013709.283394692</v>
      </c>
      <c r="E51" s="153">
        <f t="shared" si="6"/>
        <v>7.2208857009753595</v>
      </c>
      <c r="F51" s="154">
        <f t="shared" si="3"/>
        <v>115633164.3840411</v>
      </c>
      <c r="H51" s="152"/>
      <c r="I51" s="153"/>
      <c r="J51" s="154">
        <f t="shared" si="4"/>
        <v>0</v>
      </c>
      <c r="K51" s="219"/>
    </row>
    <row r="52" spans="1:11" x14ac:dyDescent="0.35">
      <c r="A52" s="130" t="str">
        <f t="shared" si="2"/>
        <v>GS 1,000-4,999 kW</v>
      </c>
      <c r="B52" s="135" t="str">
        <f t="shared" si="5"/>
        <v>kW</v>
      </c>
      <c r="C52" s="137"/>
      <c r="D52" s="152">
        <v>7244353.0998800434</v>
      </c>
      <c r="E52" s="153">
        <f t="shared" si="6"/>
        <v>7.2208857009753595</v>
      </c>
      <c r="F52" s="154">
        <f t="shared" si="3"/>
        <v>52310645.711740322</v>
      </c>
      <c r="H52" s="152"/>
      <c r="I52" s="153"/>
      <c r="J52" s="154">
        <f t="shared" si="4"/>
        <v>0</v>
      </c>
      <c r="K52" s="219"/>
    </row>
    <row r="53" spans="1:11" x14ac:dyDescent="0.35">
      <c r="A53" s="130" t="str">
        <f t="shared" si="2"/>
        <v>Large User</v>
      </c>
      <c r="B53" s="135" t="str">
        <f t="shared" si="5"/>
        <v>kW</v>
      </c>
      <c r="C53" s="137"/>
      <c r="D53" s="152">
        <v>3327330.2060326454</v>
      </c>
      <c r="E53" s="153">
        <f t="shared" si="6"/>
        <v>7.2208857009753595</v>
      </c>
      <c r="F53" s="154">
        <f t="shared" si="3"/>
        <v>24026271.107164524</v>
      </c>
      <c r="H53" s="152"/>
      <c r="I53" s="153"/>
      <c r="J53" s="154">
        <f t="shared" si="4"/>
        <v>0</v>
      </c>
      <c r="K53" s="219"/>
    </row>
    <row r="54" spans="1:11" x14ac:dyDescent="0.35">
      <c r="A54" s="130" t="str">
        <f t="shared" si="2"/>
        <v>Streetlighting</v>
      </c>
      <c r="B54" s="135" t="str">
        <f t="shared" si="5"/>
        <v>kW</v>
      </c>
      <c r="C54" s="126"/>
      <c r="D54" s="152">
        <v>145257.81050121761</v>
      </c>
      <c r="E54" s="153">
        <f t="shared" si="6"/>
        <v>7.2208857009753595</v>
      </c>
      <c r="F54" s="154">
        <f t="shared" si="3"/>
        <v>1048890.0468032307</v>
      </c>
      <c r="H54" s="152"/>
      <c r="I54" s="153"/>
      <c r="J54" s="154">
        <f t="shared" si="4"/>
        <v>0</v>
      </c>
      <c r="K54" s="219"/>
    </row>
    <row r="55" spans="1:11" x14ac:dyDescent="0.35">
      <c r="A55" s="130" t="str">
        <f t="shared" si="2"/>
        <v>USL</v>
      </c>
      <c r="B55" s="135" t="str">
        <f t="shared" si="5"/>
        <v>kW</v>
      </c>
      <c r="C55" s="126"/>
      <c r="D55" s="152">
        <v>61963.439662754638</v>
      </c>
      <c r="E55" s="153">
        <f t="shared" si="6"/>
        <v>7.2208857009753595</v>
      </c>
      <c r="F55" s="154">
        <f t="shared" si="3"/>
        <v>447430.91544403444</v>
      </c>
      <c r="H55" s="152"/>
      <c r="I55" s="153"/>
      <c r="J55" s="154">
        <f t="shared" si="4"/>
        <v>0</v>
      </c>
      <c r="K55" s="219"/>
    </row>
    <row r="56" spans="1:11" x14ac:dyDescent="0.35">
      <c r="A56" s="130" t="str">
        <f t="shared" si="2"/>
        <v/>
      </c>
      <c r="B56" s="146"/>
      <c r="C56" s="126"/>
      <c r="D56" s="156"/>
      <c r="E56" s="157"/>
      <c r="F56" s="154">
        <f t="shared" si="3"/>
        <v>0</v>
      </c>
      <c r="H56" s="156"/>
      <c r="I56" s="156"/>
      <c r="J56" s="154">
        <f t="shared" si="4"/>
        <v>0</v>
      </c>
      <c r="K56" s="219"/>
    </row>
    <row r="57" spans="1:11" x14ac:dyDescent="0.35">
      <c r="A57" s="130" t="str">
        <f t="shared" si="2"/>
        <v/>
      </c>
      <c r="B57" s="146"/>
      <c r="C57" s="126"/>
      <c r="D57" s="156"/>
      <c r="E57" s="157"/>
      <c r="F57" s="154">
        <f t="shared" si="3"/>
        <v>0</v>
      </c>
      <c r="H57" s="156"/>
      <c r="I57" s="156"/>
      <c r="J57" s="154">
        <f t="shared" si="4"/>
        <v>0</v>
      </c>
      <c r="K57" s="219"/>
    </row>
    <row r="58" spans="1:11" x14ac:dyDescent="0.35">
      <c r="A58" s="130" t="str">
        <f t="shared" si="2"/>
        <v/>
      </c>
      <c r="B58" s="146"/>
      <c r="C58" s="126"/>
      <c r="D58" s="156"/>
      <c r="E58" s="157"/>
      <c r="F58" s="154">
        <f>D58*E58</f>
        <v>0</v>
      </c>
      <c r="H58" s="156"/>
      <c r="I58" s="156"/>
      <c r="J58" s="154">
        <f>H58*I58</f>
        <v>0</v>
      </c>
      <c r="K58" s="219"/>
    </row>
    <row r="59" spans="1:11" x14ac:dyDescent="0.35">
      <c r="A59" s="125" t="s">
        <v>66</v>
      </c>
      <c r="B59" s="147"/>
      <c r="C59" s="126"/>
      <c r="D59" s="148">
        <f>SUM(D48:D58)</f>
        <v>43305017.708390638</v>
      </c>
      <c r="E59" s="158"/>
      <c r="F59" s="148">
        <f>SUM(F48:F58)</f>
        <v>312700583.15100265</v>
      </c>
      <c r="G59" s="130"/>
      <c r="H59" s="148">
        <f>SUM(H48:H58)</f>
        <v>0</v>
      </c>
      <c r="I59" s="130"/>
      <c r="J59" s="148">
        <f>SUM(J48:J58)</f>
        <v>0</v>
      </c>
      <c r="K59" s="154">
        <f>F59+J59</f>
        <v>312700583.15100265</v>
      </c>
    </row>
    <row r="60" spans="1:11" ht="5.25" customHeight="1" x14ac:dyDescent="0.35"/>
    <row r="61" spans="1:11" x14ac:dyDescent="0.35">
      <c r="A61" s="121" t="s">
        <v>73</v>
      </c>
      <c r="B61" s="220"/>
      <c r="C61" s="122"/>
      <c r="D61" s="224"/>
      <c r="E61" s="219"/>
      <c r="F61" s="222"/>
      <c r="G61" s="195"/>
      <c r="H61" s="226"/>
      <c r="I61" s="219"/>
      <c r="J61" s="222" t="s">
        <v>63</v>
      </c>
      <c r="K61" s="224" t="s">
        <v>58</v>
      </c>
    </row>
    <row r="62" spans="1:11" x14ac:dyDescent="0.35">
      <c r="A62" s="125" t="s">
        <v>68</v>
      </c>
      <c r="B62" s="221"/>
      <c r="C62" s="198"/>
      <c r="D62" s="225"/>
      <c r="E62" s="219"/>
      <c r="F62" s="223"/>
      <c r="G62" s="195"/>
      <c r="H62" s="227"/>
      <c r="I62" s="219"/>
      <c r="J62" s="223"/>
      <c r="K62" s="225"/>
    </row>
    <row r="63" spans="1:11" x14ac:dyDescent="0.35">
      <c r="A63" s="130" t="str">
        <f>IF(A48="","",A48)</f>
        <v>Residential</v>
      </c>
      <c r="B63" s="131" t="str">
        <f t="shared" ref="B63:B70" si="7">B48</f>
        <v>kW</v>
      </c>
      <c r="C63" s="126"/>
      <c r="D63" s="152">
        <v>9383332.7341713179</v>
      </c>
      <c r="E63" s="153">
        <v>5.1904541729844196</v>
      </c>
      <c r="F63" s="154">
        <f>D63*E63</f>
        <v>48703758.546580821</v>
      </c>
      <c r="H63" s="152"/>
      <c r="I63" s="153"/>
      <c r="J63" s="154">
        <f>H63*I63</f>
        <v>0</v>
      </c>
      <c r="K63" s="219"/>
    </row>
    <row r="64" spans="1:11" x14ac:dyDescent="0.35">
      <c r="A64" s="130" t="str">
        <f t="shared" ref="A64:A73" si="8">IF(A49="","",A49)</f>
        <v>CSMUR</v>
      </c>
      <c r="B64" s="135" t="str">
        <f t="shared" si="7"/>
        <v>kW</v>
      </c>
      <c r="C64" s="126"/>
      <c r="D64" s="152">
        <v>957834.20756897342</v>
      </c>
      <c r="E64" s="153">
        <f>+E63</f>
        <v>5.1904541729844196</v>
      </c>
      <c r="F64" s="154">
        <f t="shared" ref="F64:F70" si="9">D64*E64</f>
        <v>4971594.5597036025</v>
      </c>
      <c r="H64" s="152"/>
      <c r="I64" s="153"/>
      <c r="J64" s="154">
        <f t="shared" ref="J64:J70" si="10">H64*I64</f>
        <v>0</v>
      </c>
      <c r="K64" s="219"/>
    </row>
    <row r="65" spans="1:11" x14ac:dyDescent="0.35">
      <c r="A65" s="130" t="str">
        <f t="shared" si="8"/>
        <v>GS&lt;50 kW</v>
      </c>
      <c r="B65" s="135" t="str">
        <f t="shared" si="7"/>
        <v>kW</v>
      </c>
      <c r="C65" s="126"/>
      <c r="D65" s="152">
        <v>6728387.8445317531</v>
      </c>
      <c r="E65" s="153">
        <f t="shared" ref="E65:E70" si="11">+E64</f>
        <v>5.1904541729844196</v>
      </c>
      <c r="F65" s="154">
        <f t="shared" si="9"/>
        <v>34923388.765107483</v>
      </c>
      <c r="H65" s="152"/>
      <c r="I65" s="153"/>
      <c r="J65" s="154">
        <f t="shared" si="10"/>
        <v>0</v>
      </c>
      <c r="K65" s="219"/>
    </row>
    <row r="66" spans="1:11" x14ac:dyDescent="0.35">
      <c r="A66" s="130" t="str">
        <f t="shared" si="8"/>
        <v>GS 50-999 kW</v>
      </c>
      <c r="B66" s="135" t="str">
        <f t="shared" si="7"/>
        <v>kW</v>
      </c>
      <c r="C66" s="126"/>
      <c r="D66" s="152">
        <v>16554033.568598101</v>
      </c>
      <c r="E66" s="153">
        <f t="shared" si="11"/>
        <v>5.1904541729844196</v>
      </c>
      <c r="F66" s="154">
        <f t="shared" si="9"/>
        <v>85922952.615854174</v>
      </c>
      <c r="H66" s="152"/>
      <c r="I66" s="153"/>
      <c r="J66" s="154">
        <f t="shared" si="10"/>
        <v>0</v>
      </c>
      <c r="K66" s="219"/>
    </row>
    <row r="67" spans="1:11" x14ac:dyDescent="0.35">
      <c r="A67" s="130" t="str">
        <f t="shared" si="8"/>
        <v>GS 1,000-4,999 kW</v>
      </c>
      <c r="B67" s="135" t="str">
        <f t="shared" si="7"/>
        <v>kW</v>
      </c>
      <c r="C67" s="126"/>
      <c r="D67" s="152">
        <v>7488787.4055853859</v>
      </c>
      <c r="E67" s="153">
        <f t="shared" si="11"/>
        <v>5.1904541729844196</v>
      </c>
      <c r="F67" s="154">
        <f t="shared" si="9"/>
        <v>38870207.83991383</v>
      </c>
      <c r="H67" s="152"/>
      <c r="I67" s="153"/>
      <c r="J67" s="154">
        <f t="shared" si="10"/>
        <v>0</v>
      </c>
      <c r="K67" s="219"/>
    </row>
    <row r="68" spans="1:11" x14ac:dyDescent="0.35">
      <c r="A68" s="130" t="str">
        <f t="shared" si="8"/>
        <v>Large User</v>
      </c>
      <c r="B68" s="135" t="str">
        <f t="shared" si="7"/>
        <v>kW</v>
      </c>
      <c r="C68" s="139"/>
      <c r="D68" s="152">
        <v>3439598.8430731939</v>
      </c>
      <c r="E68" s="153">
        <f t="shared" si="11"/>
        <v>5.1904541729844196</v>
      </c>
      <c r="F68" s="154">
        <f t="shared" si="9"/>
        <v>17853080.168421641</v>
      </c>
      <c r="H68" s="152"/>
      <c r="I68" s="153"/>
      <c r="J68" s="154">
        <f t="shared" si="10"/>
        <v>0</v>
      </c>
      <c r="K68" s="219"/>
    </row>
    <row r="69" spans="1:11" x14ac:dyDescent="0.35">
      <c r="A69" s="130" t="str">
        <f t="shared" si="8"/>
        <v>Streetlighting</v>
      </c>
      <c r="B69" s="135" t="str">
        <f t="shared" si="7"/>
        <v>kW</v>
      </c>
      <c r="C69" s="159"/>
      <c r="D69" s="152">
        <v>150159.0061730204</v>
      </c>
      <c r="E69" s="153">
        <f t="shared" si="11"/>
        <v>5.1904541729844196</v>
      </c>
      <c r="F69" s="154">
        <f t="shared" si="9"/>
        <v>779393.440201947</v>
      </c>
      <c r="H69" s="152"/>
      <c r="I69" s="153"/>
      <c r="J69" s="154">
        <f t="shared" si="10"/>
        <v>0</v>
      </c>
      <c r="K69" s="219"/>
    </row>
    <row r="70" spans="1:11" x14ac:dyDescent="0.35">
      <c r="A70" s="130" t="str">
        <f t="shared" si="8"/>
        <v>USL</v>
      </c>
      <c r="B70" s="135" t="str">
        <f t="shared" si="7"/>
        <v>kW</v>
      </c>
      <c r="C70" s="159"/>
      <c r="D70" s="152">
        <v>64054.1702144351</v>
      </c>
      <c r="E70" s="153">
        <f t="shared" si="11"/>
        <v>5.1904541729844196</v>
      </c>
      <c r="F70" s="154">
        <f t="shared" si="9"/>
        <v>332470.23508656898</v>
      </c>
      <c r="H70" s="152"/>
      <c r="I70" s="153"/>
      <c r="J70" s="154">
        <f t="shared" si="10"/>
        <v>0</v>
      </c>
      <c r="K70" s="219"/>
    </row>
    <row r="71" spans="1:11" x14ac:dyDescent="0.35">
      <c r="A71" s="130" t="str">
        <f t="shared" si="8"/>
        <v/>
      </c>
      <c r="B71" s="146"/>
      <c r="C71" s="159"/>
      <c r="D71" s="152"/>
      <c r="E71" s="157"/>
      <c r="F71" s="154">
        <f>D71*E71</f>
        <v>0</v>
      </c>
      <c r="H71" s="156"/>
      <c r="I71" s="153"/>
      <c r="J71" s="154">
        <f>H71*I71</f>
        <v>0</v>
      </c>
      <c r="K71" s="219"/>
    </row>
    <row r="72" spans="1:11" x14ac:dyDescent="0.35">
      <c r="A72" s="130" t="str">
        <f t="shared" si="8"/>
        <v/>
      </c>
      <c r="B72" s="146"/>
      <c r="C72" s="159"/>
      <c r="D72" s="156"/>
      <c r="E72" s="156"/>
      <c r="F72" s="154">
        <f>D72*E72</f>
        <v>0</v>
      </c>
      <c r="H72" s="156"/>
      <c r="I72" s="153"/>
      <c r="J72" s="154">
        <f>H72*I72</f>
        <v>0</v>
      </c>
      <c r="K72" s="219"/>
    </row>
    <row r="73" spans="1:11" x14ac:dyDescent="0.35">
      <c r="A73" s="130" t="str">
        <f t="shared" si="8"/>
        <v/>
      </c>
      <c r="B73" s="146"/>
      <c r="C73" s="159"/>
      <c r="D73" s="156"/>
      <c r="E73" s="156"/>
      <c r="F73" s="154">
        <f>D73*E73</f>
        <v>0</v>
      </c>
      <c r="H73" s="156"/>
      <c r="I73" s="153"/>
      <c r="J73" s="154">
        <f>H73*I73</f>
        <v>0</v>
      </c>
      <c r="K73" s="219"/>
    </row>
    <row r="74" spans="1:11" x14ac:dyDescent="0.35">
      <c r="A74" s="125" t="s">
        <v>66</v>
      </c>
      <c r="B74" s="147"/>
      <c r="C74" s="160"/>
      <c r="D74" s="148"/>
      <c r="E74" s="130"/>
      <c r="F74" s="148">
        <f>SUM(F63:F73)</f>
        <v>232356846.17087007</v>
      </c>
      <c r="G74" s="130"/>
      <c r="H74" s="130"/>
      <c r="I74" s="130"/>
      <c r="J74" s="148">
        <f>SUM(J63:J73)</f>
        <v>0</v>
      </c>
      <c r="K74" s="154">
        <f>F74+J74</f>
        <v>232356846.17087007</v>
      </c>
    </row>
    <row r="75" spans="1:11" ht="7.5" customHeight="1" x14ac:dyDescent="0.35"/>
    <row r="76" spans="1:11" x14ac:dyDescent="0.35">
      <c r="A76" s="121" t="s">
        <v>74</v>
      </c>
      <c r="B76" s="224"/>
      <c r="C76" s="199"/>
      <c r="D76" s="224"/>
      <c r="E76" s="219"/>
      <c r="F76" s="222"/>
      <c r="G76" s="195"/>
      <c r="H76" s="226"/>
      <c r="I76" s="219"/>
      <c r="J76" s="219" t="s">
        <v>63</v>
      </c>
      <c r="K76" s="224" t="s">
        <v>58</v>
      </c>
    </row>
    <row r="77" spans="1:11" x14ac:dyDescent="0.35">
      <c r="A77" s="125" t="s">
        <v>68</v>
      </c>
      <c r="B77" s="225"/>
      <c r="C77" s="195"/>
      <c r="D77" s="225"/>
      <c r="E77" s="219"/>
      <c r="F77" s="223"/>
      <c r="G77" s="195"/>
      <c r="H77" s="227"/>
      <c r="I77" s="219"/>
      <c r="J77" s="219"/>
      <c r="K77" s="225"/>
    </row>
    <row r="78" spans="1:11" x14ac:dyDescent="0.35">
      <c r="A78" s="130" t="str">
        <f t="shared" ref="A78:A83" si="12">IF(A63="","",A63)</f>
        <v>Residential</v>
      </c>
      <c r="B78" s="146" t="s">
        <v>38</v>
      </c>
      <c r="C78" s="126"/>
      <c r="D78" s="152">
        <v>5118645491.5117102</v>
      </c>
      <c r="E78" s="153">
        <v>4.6172659189824012E-3</v>
      </c>
      <c r="F78" s="154">
        <f>D78*E78</f>
        <v>23634147.379309941</v>
      </c>
      <c r="H78" s="152">
        <v>70540088.302587762</v>
      </c>
      <c r="I78" s="153">
        <f>E78</f>
        <v>4.6172659189824012E-3</v>
      </c>
      <c r="J78" s="154">
        <f>H78*I78</f>
        <v>325702.34564154764</v>
      </c>
      <c r="K78" s="219"/>
    </row>
    <row r="79" spans="1:11" x14ac:dyDescent="0.35">
      <c r="A79" s="130" t="str">
        <f t="shared" si="12"/>
        <v>CSMUR</v>
      </c>
      <c r="B79" s="146" t="s">
        <v>38</v>
      </c>
      <c r="C79" s="126"/>
      <c r="D79" s="152">
        <v>328932411.46922362</v>
      </c>
      <c r="E79" s="153">
        <f>E78</f>
        <v>4.6172659189824012E-3</v>
      </c>
      <c r="F79" s="154">
        <f t="shared" ref="F79:F86" si="13">D79*E79</f>
        <v>1518768.4131255422</v>
      </c>
      <c r="H79" s="152">
        <v>493744.89667809336</v>
      </c>
      <c r="I79" s="153">
        <f>I78</f>
        <v>4.6172659189824012E-3</v>
      </c>
      <c r="J79" s="154">
        <f t="shared" ref="J79:J86" si="14">H79*I79</f>
        <v>2279.7514841032475</v>
      </c>
      <c r="K79" s="219"/>
    </row>
    <row r="80" spans="1:11" x14ac:dyDescent="0.35">
      <c r="A80" s="130" t="str">
        <f t="shared" si="12"/>
        <v>GS&lt;50 kW</v>
      </c>
      <c r="B80" s="146" t="s">
        <v>38</v>
      </c>
      <c r="C80" s="126"/>
      <c r="D80" s="152">
        <v>2023259769.3687181</v>
      </c>
      <c r="E80" s="153">
        <f t="shared" ref="E80:E85" si="15">E79</f>
        <v>4.6172659189824012E-3</v>
      </c>
      <c r="F80" s="154">
        <f t="shared" si="13"/>
        <v>9341928.3783543762</v>
      </c>
      <c r="H80" s="152">
        <v>350849283.71046704</v>
      </c>
      <c r="I80" s="153">
        <f t="shared" ref="I80:I85" si="16">I79</f>
        <v>4.6172659189824012E-3</v>
      </c>
      <c r="J80" s="154">
        <f t="shared" si="14"/>
        <v>1619964.4403757269</v>
      </c>
      <c r="K80" s="219"/>
    </row>
    <row r="81" spans="1:11" x14ac:dyDescent="0.35">
      <c r="A81" s="130" t="str">
        <f t="shared" si="12"/>
        <v>GS 50-999 kW</v>
      </c>
      <c r="B81" s="146" t="s">
        <v>38</v>
      </c>
      <c r="C81" s="126"/>
      <c r="D81" s="152">
        <v>3144377913.3308668</v>
      </c>
      <c r="E81" s="153">
        <f t="shared" si="15"/>
        <v>4.6172659189824012E-3</v>
      </c>
      <c r="F81" s="154">
        <f t="shared" si="13"/>
        <v>14518428.975623609</v>
      </c>
      <c r="H81" s="152">
        <v>6631940327.8068199</v>
      </c>
      <c r="I81" s="153">
        <f t="shared" si="16"/>
        <v>4.6172659189824012E-3</v>
      </c>
      <c r="J81" s="154">
        <f t="shared" si="14"/>
        <v>30621432.052307405</v>
      </c>
      <c r="K81" s="219"/>
    </row>
    <row r="82" spans="1:11" x14ac:dyDescent="0.35">
      <c r="A82" s="130" t="str">
        <f t="shared" si="12"/>
        <v>GS 1,000-4,999 kW</v>
      </c>
      <c r="B82" s="146" t="s">
        <v>38</v>
      </c>
      <c r="C82" s="126"/>
      <c r="D82" s="152">
        <v>114761185.32776651</v>
      </c>
      <c r="E82" s="153">
        <f t="shared" si="15"/>
        <v>4.6172659189824012E-3</v>
      </c>
      <c r="F82" s="154">
        <f t="shared" si="13"/>
        <v>529882.9098359195</v>
      </c>
      <c r="H82" s="152">
        <v>4145596944.9824944</v>
      </c>
      <c r="I82" s="153">
        <f t="shared" si="16"/>
        <v>4.6172659189824012E-3</v>
      </c>
      <c r="J82" s="154">
        <f t="shared" si="14"/>
        <v>19141323.48790523</v>
      </c>
      <c r="K82" s="219"/>
    </row>
    <row r="83" spans="1:11" x14ac:dyDescent="0.35">
      <c r="A83" s="130" t="str">
        <f t="shared" si="12"/>
        <v>Large User</v>
      </c>
      <c r="B83" s="146" t="s">
        <v>38</v>
      </c>
      <c r="C83" s="126"/>
      <c r="D83" s="152">
        <v>3.130647672515019E-2</v>
      </c>
      <c r="E83" s="153">
        <f t="shared" si="15"/>
        <v>4.6172659189824012E-3</v>
      </c>
      <c r="F83" s="154">
        <f t="shared" si="13"/>
        <v>1.4455032802645175E-4</v>
      </c>
      <c r="H83" s="152">
        <v>1746402282.4462748</v>
      </c>
      <c r="I83" s="153">
        <f t="shared" si="16"/>
        <v>4.6172659189824012E-3</v>
      </c>
      <c r="J83" s="154">
        <f t="shared" si="14"/>
        <v>8063603.7395722615</v>
      </c>
      <c r="K83" s="219"/>
    </row>
    <row r="84" spans="1:11" x14ac:dyDescent="0.35">
      <c r="A84" s="130" t="str">
        <f>IF(A69="","",A69)</f>
        <v>Streetlighting</v>
      </c>
      <c r="B84" s="146" t="s">
        <v>38</v>
      </c>
      <c r="C84" s="126"/>
      <c r="D84" s="152">
        <v>0</v>
      </c>
      <c r="E84" s="153">
        <f t="shared" si="15"/>
        <v>4.6172659189824012E-3</v>
      </c>
      <c r="F84" s="154">
        <f t="shared" si="13"/>
        <v>0</v>
      </c>
      <c r="H84" s="152">
        <v>118900152.08452706</v>
      </c>
      <c r="I84" s="153">
        <f t="shared" si="16"/>
        <v>4.6172659189824012E-3</v>
      </c>
      <c r="J84" s="154">
        <f t="shared" si="14"/>
        <v>548993.61998171115</v>
      </c>
      <c r="K84" s="219"/>
    </row>
    <row r="85" spans="1:11" x14ac:dyDescent="0.35">
      <c r="A85" s="130" t="str">
        <f>IF(A70="","",A70)</f>
        <v>USL</v>
      </c>
      <c r="B85" s="146" t="s">
        <v>38</v>
      </c>
      <c r="C85" s="126"/>
      <c r="D85" s="152">
        <v>43297663.666517638</v>
      </c>
      <c r="E85" s="153">
        <f t="shared" si="15"/>
        <v>4.6172659189824012E-3</v>
      </c>
      <c r="F85" s="154">
        <f t="shared" si="13"/>
        <v>199916.82681897448</v>
      </c>
      <c r="H85" s="152">
        <v>30532.76152022964</v>
      </c>
      <c r="I85" s="153">
        <f t="shared" si="16"/>
        <v>4.6172659189824012E-3</v>
      </c>
      <c r="J85" s="154">
        <f t="shared" si="14"/>
        <v>140.97787917977359</v>
      </c>
      <c r="K85" s="219"/>
    </row>
    <row r="86" spans="1:11" x14ac:dyDescent="0.35">
      <c r="A86" s="130" t="str">
        <f>IF(A71="","",A71)</f>
        <v/>
      </c>
      <c r="B86" s="146"/>
      <c r="C86" s="126"/>
      <c r="D86" s="156"/>
      <c r="E86" s="156"/>
      <c r="F86" s="154">
        <f t="shared" si="13"/>
        <v>0</v>
      </c>
      <c r="H86" s="156"/>
      <c r="I86" s="156"/>
      <c r="J86" s="154">
        <f t="shared" si="14"/>
        <v>0</v>
      </c>
      <c r="K86" s="219"/>
    </row>
    <row r="87" spans="1:11" x14ac:dyDescent="0.35">
      <c r="A87" s="130" t="str">
        <f>IF(A72="","",A72)</f>
        <v/>
      </c>
      <c r="B87" s="146"/>
      <c r="C87" s="126"/>
      <c r="D87" s="156"/>
      <c r="E87" s="156"/>
      <c r="F87" s="154">
        <f>D87*E87</f>
        <v>0</v>
      </c>
      <c r="H87" s="156"/>
      <c r="I87" s="156"/>
      <c r="J87" s="154">
        <f>H87*I87</f>
        <v>0</v>
      </c>
      <c r="K87" s="219"/>
    </row>
    <row r="88" spans="1:11" x14ac:dyDescent="0.35">
      <c r="A88" s="130" t="str">
        <f>IF(A73="","",A73)</f>
        <v/>
      </c>
      <c r="B88" s="146"/>
      <c r="C88" s="126"/>
      <c r="D88" s="156"/>
      <c r="E88" s="156"/>
      <c r="F88" s="154">
        <f>D88*E88</f>
        <v>0</v>
      </c>
      <c r="H88" s="156"/>
      <c r="I88" s="156"/>
      <c r="J88" s="154">
        <f>H88*I88</f>
        <v>0</v>
      </c>
      <c r="K88" s="219"/>
    </row>
    <row r="89" spans="1:11" x14ac:dyDescent="0.35">
      <c r="A89" s="125" t="s">
        <v>66</v>
      </c>
      <c r="B89" s="147"/>
      <c r="C89" s="126"/>
      <c r="D89" s="148">
        <f>SUM(D78:D88)</f>
        <v>10773274434.70611</v>
      </c>
      <c r="E89" s="130"/>
      <c r="F89" s="148">
        <f>SUM(F78:F88)</f>
        <v>49743072.883212909</v>
      </c>
      <c r="G89" s="130"/>
      <c r="H89" s="148">
        <f>SUM(H78:H88)</f>
        <v>13064753356.991369</v>
      </c>
      <c r="I89" s="130"/>
      <c r="J89" s="148">
        <f>SUM(J78:J88)</f>
        <v>60323440.41514717</v>
      </c>
      <c r="K89" s="154">
        <f>F89+J89</f>
        <v>110066513.29836008</v>
      </c>
    </row>
    <row r="90" spans="1:11" ht="6.75" customHeight="1" x14ac:dyDescent="0.35"/>
    <row r="91" spans="1:11" x14ac:dyDescent="0.35">
      <c r="A91" s="121" t="s">
        <v>75</v>
      </c>
      <c r="B91" s="224"/>
      <c r="C91" s="199"/>
      <c r="D91" s="224"/>
      <c r="E91" s="219"/>
      <c r="F91" s="222"/>
      <c r="G91" s="195"/>
      <c r="H91" s="226"/>
      <c r="I91" s="219"/>
      <c r="J91" s="219" t="s">
        <v>63</v>
      </c>
      <c r="K91" s="224" t="s">
        <v>58</v>
      </c>
    </row>
    <row r="92" spans="1:11" x14ac:dyDescent="0.35">
      <c r="A92" s="125" t="s">
        <v>68</v>
      </c>
      <c r="B92" s="225"/>
      <c r="C92" s="195"/>
      <c r="D92" s="225"/>
      <c r="E92" s="219"/>
      <c r="F92" s="223"/>
      <c r="G92" s="195"/>
      <c r="H92" s="227"/>
      <c r="I92" s="219"/>
      <c r="J92" s="219"/>
      <c r="K92" s="225"/>
    </row>
    <row r="93" spans="1:11" x14ac:dyDescent="0.35">
      <c r="A93" s="130" t="str">
        <f t="shared" ref="A93:A98" si="17">IF(A78="","",A78)</f>
        <v>Residential</v>
      </c>
      <c r="B93" s="146" t="s">
        <v>38</v>
      </c>
      <c r="C93" s="126"/>
      <c r="D93" s="156"/>
      <c r="E93" s="157"/>
      <c r="F93" s="154">
        <f>D93*E93</f>
        <v>0</v>
      </c>
      <c r="H93" s="156">
        <v>0</v>
      </c>
      <c r="I93" s="157">
        <v>2.2523248385280002E-4</v>
      </c>
      <c r="J93" s="154">
        <f>H93*I93</f>
        <v>0</v>
      </c>
      <c r="K93" s="219"/>
    </row>
    <row r="94" spans="1:11" x14ac:dyDescent="0.35">
      <c r="A94" s="130" t="str">
        <f t="shared" si="17"/>
        <v>CSMUR</v>
      </c>
      <c r="B94" s="146" t="s">
        <v>38</v>
      </c>
      <c r="C94" s="126"/>
      <c r="D94" s="156"/>
      <c r="E94" s="157"/>
      <c r="F94" s="154">
        <f t="shared" ref="F94:F101" si="18">D94*E94</f>
        <v>0</v>
      </c>
      <c r="H94" s="156">
        <v>0</v>
      </c>
      <c r="I94" s="157">
        <f>+I93</f>
        <v>2.2523248385280002E-4</v>
      </c>
      <c r="J94" s="154">
        <f t="shared" ref="J94:J101" si="19">H94*I94</f>
        <v>0</v>
      </c>
      <c r="K94" s="219"/>
    </row>
    <row r="95" spans="1:11" x14ac:dyDescent="0.35">
      <c r="A95" s="130" t="str">
        <f t="shared" si="17"/>
        <v>GS&lt;50 kW</v>
      </c>
      <c r="B95" s="146" t="s">
        <v>38</v>
      </c>
      <c r="C95" s="126"/>
      <c r="D95" s="156"/>
      <c r="E95" s="157"/>
      <c r="F95" s="154">
        <f t="shared" si="18"/>
        <v>0</v>
      </c>
      <c r="H95" s="156">
        <v>309057.72270913376</v>
      </c>
      <c r="I95" s="157">
        <f t="shared" ref="I95:I100" si="20">+I94</f>
        <v>2.2523248385280002E-4</v>
      </c>
      <c r="J95" s="154">
        <f t="shared" si="19"/>
        <v>69.609838539668118</v>
      </c>
      <c r="K95" s="219"/>
    </row>
    <row r="96" spans="1:11" x14ac:dyDescent="0.35">
      <c r="A96" s="130" t="str">
        <f t="shared" si="17"/>
        <v>GS 50-999 kW</v>
      </c>
      <c r="B96" s="146" t="s">
        <v>38</v>
      </c>
      <c r="C96" s="126"/>
      <c r="D96" s="156"/>
      <c r="E96" s="157"/>
      <c r="F96" s="154">
        <f t="shared" si="18"/>
        <v>0</v>
      </c>
      <c r="H96" s="156">
        <v>682600756.38277137</v>
      </c>
      <c r="I96" s="157">
        <f t="shared" si="20"/>
        <v>2.2523248385280002E-4</v>
      </c>
      <c r="J96" s="154">
        <f t="shared" si="19"/>
        <v>153743.86383989162</v>
      </c>
      <c r="K96" s="219"/>
    </row>
    <row r="97" spans="1:11" x14ac:dyDescent="0.35">
      <c r="A97" s="130" t="str">
        <f t="shared" si="17"/>
        <v>GS 1,000-4,999 kW</v>
      </c>
      <c r="B97" s="146" t="s">
        <v>38</v>
      </c>
      <c r="C97" s="126"/>
      <c r="D97" s="156"/>
      <c r="E97" s="157"/>
      <c r="F97" s="154">
        <f t="shared" si="18"/>
        <v>0</v>
      </c>
      <c r="H97" s="156">
        <v>3592328746.0773878</v>
      </c>
      <c r="I97" s="157">
        <f t="shared" si="20"/>
        <v>2.2523248385280002E-4</v>
      </c>
      <c r="J97" s="154">
        <f t="shared" si="19"/>
        <v>809109.12629482453</v>
      </c>
      <c r="K97" s="219"/>
    </row>
    <row r="98" spans="1:11" x14ac:dyDescent="0.35">
      <c r="A98" s="130" t="str">
        <f t="shared" si="17"/>
        <v>Large User</v>
      </c>
      <c r="B98" s="146" t="s">
        <v>38</v>
      </c>
      <c r="C98" s="126"/>
      <c r="D98" s="156"/>
      <c r="E98" s="157"/>
      <c r="F98" s="154">
        <f t="shared" si="18"/>
        <v>0</v>
      </c>
      <c r="H98" s="156">
        <v>1611555330.4451008</v>
      </c>
      <c r="I98" s="157">
        <f t="shared" si="20"/>
        <v>2.2523248385280002E-4</v>
      </c>
      <c r="J98" s="154">
        <f t="shared" si="19"/>
        <v>362974.60994236998</v>
      </c>
      <c r="K98" s="219"/>
    </row>
    <row r="99" spans="1:11" x14ac:dyDescent="0.35">
      <c r="A99" s="130" t="str">
        <f>IF(A84="","",A84)</f>
        <v>Streetlighting</v>
      </c>
      <c r="B99" s="146" t="s">
        <v>38</v>
      </c>
      <c r="C99" s="126"/>
      <c r="D99" s="156"/>
      <c r="E99" s="157"/>
      <c r="F99" s="154">
        <f t="shared" si="18"/>
        <v>0</v>
      </c>
      <c r="H99" s="156">
        <v>0</v>
      </c>
      <c r="I99" s="157">
        <f t="shared" si="20"/>
        <v>2.2523248385280002E-4</v>
      </c>
      <c r="J99" s="154">
        <f t="shared" si="19"/>
        <v>0</v>
      </c>
      <c r="K99" s="219"/>
    </row>
    <row r="100" spans="1:11" x14ac:dyDescent="0.35">
      <c r="A100" s="130" t="str">
        <f>IF(A85="","",A85)</f>
        <v>USL</v>
      </c>
      <c r="B100" s="146" t="s">
        <v>38</v>
      </c>
      <c r="C100" s="126"/>
      <c r="D100" s="156"/>
      <c r="E100" s="157"/>
      <c r="F100" s="154">
        <f t="shared" si="18"/>
        <v>0</v>
      </c>
      <c r="H100" s="156">
        <v>0</v>
      </c>
      <c r="I100" s="157">
        <f t="shared" si="20"/>
        <v>2.2523248385280002E-4</v>
      </c>
      <c r="J100" s="154">
        <f t="shared" si="19"/>
        <v>0</v>
      </c>
      <c r="K100" s="219"/>
    </row>
    <row r="101" spans="1:11" x14ac:dyDescent="0.35">
      <c r="A101" s="130" t="str">
        <f>IF(A86="","",A86)</f>
        <v/>
      </c>
      <c r="B101" s="146"/>
      <c r="C101" s="126"/>
      <c r="D101" s="156"/>
      <c r="E101" s="156"/>
      <c r="F101" s="154">
        <f t="shared" si="18"/>
        <v>0</v>
      </c>
      <c r="H101" s="156"/>
      <c r="I101" s="156"/>
      <c r="J101" s="154">
        <f t="shared" si="19"/>
        <v>0</v>
      </c>
      <c r="K101" s="219"/>
    </row>
    <row r="102" spans="1:11" x14ac:dyDescent="0.35">
      <c r="A102" s="130" t="str">
        <f>IF(A87="","",A87)</f>
        <v/>
      </c>
      <c r="B102" s="146"/>
      <c r="C102" s="126"/>
      <c r="D102" s="156"/>
      <c r="E102" s="156"/>
      <c r="F102" s="154">
        <f>D102*E102</f>
        <v>0</v>
      </c>
      <c r="H102" s="156"/>
      <c r="I102" s="156"/>
      <c r="J102" s="154">
        <f>H102*I102</f>
        <v>0</v>
      </c>
      <c r="K102" s="219"/>
    </row>
    <row r="103" spans="1:11" x14ac:dyDescent="0.35">
      <c r="A103" s="130" t="str">
        <f>IF(A88="","",A88)</f>
        <v/>
      </c>
      <c r="B103" s="146"/>
      <c r="C103" s="126"/>
      <c r="D103" s="156"/>
      <c r="E103" s="156"/>
      <c r="F103" s="154">
        <f>D103*E103</f>
        <v>0</v>
      </c>
      <c r="H103" s="156"/>
      <c r="I103" s="156"/>
      <c r="J103" s="154">
        <f>H103*I103</f>
        <v>0</v>
      </c>
      <c r="K103" s="219"/>
    </row>
    <row r="104" spans="1:11" x14ac:dyDescent="0.35">
      <c r="A104" s="125" t="s">
        <v>66</v>
      </c>
      <c r="B104" s="147"/>
      <c r="C104" s="126"/>
      <c r="D104" s="148">
        <f>SUM(D93:D103)</f>
        <v>0</v>
      </c>
      <c r="E104" s="130"/>
      <c r="F104" s="148">
        <f>SUM(F93:F103)</f>
        <v>0</v>
      </c>
      <c r="G104" s="130"/>
      <c r="H104" s="141">
        <f>SUM(H93:H103)</f>
        <v>5886793890.6279697</v>
      </c>
      <c r="I104" s="130"/>
      <c r="J104" s="148">
        <f>SUM(J93:J103)</f>
        <v>1325897.2099156259</v>
      </c>
      <c r="K104" s="154">
        <f>F104+J104</f>
        <v>1325897.2099156259</v>
      </c>
    </row>
    <row r="105" spans="1:11" ht="6.75" customHeight="1" x14ac:dyDescent="0.35">
      <c r="A105" s="125"/>
      <c r="B105" s="197"/>
      <c r="C105" s="126"/>
      <c r="D105" s="163"/>
      <c r="E105" s="160"/>
      <c r="F105" s="148"/>
      <c r="H105" s="128"/>
      <c r="I105" s="160"/>
      <c r="J105" s="148"/>
      <c r="K105" s="164"/>
    </row>
    <row r="106" spans="1:11" x14ac:dyDescent="0.35">
      <c r="A106" s="121" t="s">
        <v>76</v>
      </c>
      <c r="B106" s="224"/>
      <c r="C106" s="199"/>
      <c r="D106" s="224"/>
      <c r="E106" s="219"/>
      <c r="F106" s="222"/>
      <c r="G106" s="195"/>
      <c r="H106" s="226"/>
      <c r="I106" s="219"/>
      <c r="J106" s="219" t="s">
        <v>63</v>
      </c>
      <c r="K106" s="224" t="s">
        <v>58</v>
      </c>
    </row>
    <row r="107" spans="1:11" x14ac:dyDescent="0.35">
      <c r="A107" s="125" t="s">
        <v>68</v>
      </c>
      <c r="B107" s="225"/>
      <c r="C107" s="195"/>
      <c r="D107" s="225"/>
      <c r="E107" s="219"/>
      <c r="F107" s="223"/>
      <c r="G107" s="195"/>
      <c r="H107" s="227"/>
      <c r="I107" s="219"/>
      <c r="J107" s="219"/>
      <c r="K107" s="225"/>
    </row>
    <row r="108" spans="1:11" x14ac:dyDescent="0.35">
      <c r="A108" s="130" t="str">
        <f t="shared" ref="A108:A113" si="21">IF(A93="","",A93)</f>
        <v>Residential</v>
      </c>
      <c r="B108" s="146" t="s">
        <v>38</v>
      </c>
      <c r="C108" s="126"/>
      <c r="D108" s="152">
        <v>5232137083.0509787</v>
      </c>
      <c r="E108" s="153">
        <v>4.5046496770560003E-4</v>
      </c>
      <c r="F108" s="154">
        <f>D108*E108</f>
        <v>2356894.4621478315</v>
      </c>
      <c r="H108" s="152">
        <v>64898362.342560485</v>
      </c>
      <c r="I108" s="153">
        <f>E108</f>
        <v>4.5046496770560003E-4</v>
      </c>
      <c r="J108" s="154">
        <f>H108*I108</f>
        <v>29234.438696787838</v>
      </c>
      <c r="K108" s="219"/>
    </row>
    <row r="109" spans="1:11" x14ac:dyDescent="0.35">
      <c r="A109" s="130" t="str">
        <f t="shared" si="21"/>
        <v>CSMUR</v>
      </c>
      <c r="B109" s="146" t="s">
        <v>38</v>
      </c>
      <c r="C109" s="126"/>
      <c r="D109" s="152">
        <v>336225564.11056167</v>
      </c>
      <c r="E109" s="153">
        <f>+E108</f>
        <v>4.5046496770560003E-4</v>
      </c>
      <c r="F109" s="154">
        <f t="shared" ref="F109:F116" si="22">D109*E109</f>
        <v>151457.83787886132</v>
      </c>
      <c r="H109" s="152">
        <v>454255.67192307417</v>
      </c>
      <c r="I109" s="153">
        <f t="shared" ref="I109:I115" si="23">E109</f>
        <v>4.5046496770560003E-4</v>
      </c>
      <c r="J109" s="154">
        <f t="shared" ref="J109:J116" si="24">H109*I109</f>
        <v>204.62626658291325</v>
      </c>
      <c r="K109" s="219"/>
    </row>
    <row r="110" spans="1:11" x14ac:dyDescent="0.35">
      <c r="A110" s="130" t="str">
        <f t="shared" si="21"/>
        <v>GS&lt;50 kW</v>
      </c>
      <c r="B110" s="146" t="s">
        <v>38</v>
      </c>
      <c r="C110" s="126"/>
      <c r="D110" s="152">
        <v>2068119873.8052952</v>
      </c>
      <c r="E110" s="153">
        <f t="shared" ref="E110:E115" si="25">+E109</f>
        <v>4.5046496770560003E-4</v>
      </c>
      <c r="F110" s="154">
        <f t="shared" si="22"/>
        <v>931615.55216501199</v>
      </c>
      <c r="H110" s="152">
        <v>322521967.1257984</v>
      </c>
      <c r="I110" s="153">
        <f t="shared" si="23"/>
        <v>4.5046496770560003E-4</v>
      </c>
      <c r="J110" s="154">
        <f t="shared" si="24"/>
        <v>145284.84750566937</v>
      </c>
      <c r="K110" s="219"/>
    </row>
    <row r="111" spans="1:11" x14ac:dyDescent="0.35">
      <c r="A111" s="130" t="str">
        <f t="shared" si="21"/>
        <v>GS 50-999 kW</v>
      </c>
      <c r="B111" s="146" t="s">
        <v>38</v>
      </c>
      <c r="C111" s="126"/>
      <c r="D111" s="152">
        <v>3214095664.7118974</v>
      </c>
      <c r="E111" s="153">
        <f t="shared" si="25"/>
        <v>4.5046496770560003E-4</v>
      </c>
      <c r="F111" s="154">
        <f t="shared" si="22"/>
        <v>1447837.4998071538</v>
      </c>
      <c r="H111" s="152">
        <v>5512387494.8623037</v>
      </c>
      <c r="I111" s="153">
        <f t="shared" si="23"/>
        <v>4.5046496770560003E-4</v>
      </c>
      <c r="J111" s="154">
        <f t="shared" si="24"/>
        <v>2483137.4548539012</v>
      </c>
      <c r="K111" s="219"/>
    </row>
    <row r="112" spans="1:11" x14ac:dyDescent="0.35">
      <c r="A112" s="130" t="str">
        <f t="shared" si="21"/>
        <v>GS 1,000-4,999 kW</v>
      </c>
      <c r="B112" s="146" t="s">
        <v>38</v>
      </c>
      <c r="C112" s="126"/>
      <c r="D112" s="152">
        <v>117305692.38366239</v>
      </c>
      <c r="E112" s="153">
        <f t="shared" si="25"/>
        <v>4.5046496770560003E-4</v>
      </c>
      <c r="F112" s="154">
        <f t="shared" si="22"/>
        <v>52842.104931289527</v>
      </c>
      <c r="H112" s="152">
        <v>713580746.72929215</v>
      </c>
      <c r="I112" s="153">
        <f t="shared" si="23"/>
        <v>4.5046496770560003E-4</v>
      </c>
      <c r="J112" s="154">
        <f t="shared" si="24"/>
        <v>321443.12803074857</v>
      </c>
      <c r="K112" s="219"/>
    </row>
    <row r="113" spans="1:11" x14ac:dyDescent="0.35">
      <c r="A113" s="130" t="str">
        <f t="shared" si="21"/>
        <v>Large User</v>
      </c>
      <c r="B113" s="146" t="s">
        <v>38</v>
      </c>
      <c r="C113" s="126"/>
      <c r="D113" s="152">
        <v>3.2000609943580019E-2</v>
      </c>
      <c r="E113" s="153">
        <f t="shared" si="25"/>
        <v>4.5046496770560003E-4</v>
      </c>
      <c r="F113" s="154">
        <f t="shared" si="22"/>
        <v>1.4415153724794277E-5</v>
      </c>
      <c r="H113" s="152">
        <v>215830801.25492772</v>
      </c>
      <c r="I113" s="153">
        <f t="shared" si="23"/>
        <v>4.5046496770560003E-4</v>
      </c>
      <c r="J113" s="154">
        <f t="shared" si="24"/>
        <v>97224.214917174802</v>
      </c>
      <c r="K113" s="219"/>
    </row>
    <row r="114" spans="1:11" x14ac:dyDescent="0.35">
      <c r="A114" s="130" t="str">
        <f>IF(A99="","",A99)</f>
        <v>Streetlighting</v>
      </c>
      <c r="B114" s="146" t="s">
        <v>38</v>
      </c>
      <c r="C114" s="126"/>
      <c r="D114" s="152">
        <v>0</v>
      </c>
      <c r="E114" s="153">
        <f t="shared" si="25"/>
        <v>4.5046496770560003E-4</v>
      </c>
      <c r="F114" s="154">
        <f t="shared" si="22"/>
        <v>0</v>
      </c>
      <c r="H114" s="152">
        <v>109390636.42034182</v>
      </c>
      <c r="I114" s="153">
        <f t="shared" si="23"/>
        <v>4.5046496770560003E-4</v>
      </c>
      <c r="J114" s="154">
        <f t="shared" si="24"/>
        <v>49276.649502384316</v>
      </c>
      <c r="K114" s="219"/>
    </row>
    <row r="115" spans="1:11" x14ac:dyDescent="0.35">
      <c r="A115" s="130" t="str">
        <f>IF(A100="","",A100)</f>
        <v>USL</v>
      </c>
      <c r="B115" s="146" t="s">
        <v>38</v>
      </c>
      <c r="C115" s="126"/>
      <c r="D115" s="152">
        <v>44257667.786278188</v>
      </c>
      <c r="E115" s="153">
        <f t="shared" si="25"/>
        <v>4.5046496770560003E-4</v>
      </c>
      <c r="F115" s="154">
        <f t="shared" si="22"/>
        <v>19936.528890070978</v>
      </c>
      <c r="H115" s="152">
        <v>28090.781683727473</v>
      </c>
      <c r="I115" s="153">
        <f t="shared" si="23"/>
        <v>4.5046496770560003E-4</v>
      </c>
      <c r="J115" s="154">
        <f t="shared" si="24"/>
        <v>12.653913063985357</v>
      </c>
      <c r="K115" s="219"/>
    </row>
    <row r="116" spans="1:11" x14ac:dyDescent="0.35">
      <c r="A116" s="130" t="str">
        <f>IF(A101="","",A101)</f>
        <v/>
      </c>
      <c r="B116" s="146"/>
      <c r="C116" s="126"/>
      <c r="D116" s="156"/>
      <c r="E116" s="156"/>
      <c r="F116" s="154">
        <f t="shared" si="22"/>
        <v>0</v>
      </c>
      <c r="H116" s="156"/>
      <c r="I116" s="156"/>
      <c r="J116" s="154">
        <f t="shared" si="24"/>
        <v>0</v>
      </c>
      <c r="K116" s="219"/>
    </row>
    <row r="117" spans="1:11" x14ac:dyDescent="0.35">
      <c r="A117" s="130" t="str">
        <f>IF(A102="","",A102)</f>
        <v/>
      </c>
      <c r="B117" s="146"/>
      <c r="C117" s="126"/>
      <c r="D117" s="156"/>
      <c r="E117" s="156"/>
      <c r="F117" s="154">
        <f>D117*E117</f>
        <v>0</v>
      </c>
      <c r="H117" s="156"/>
      <c r="I117" s="156"/>
      <c r="J117" s="154">
        <f>H117*I117</f>
        <v>0</v>
      </c>
      <c r="K117" s="219"/>
    </row>
    <row r="118" spans="1:11" x14ac:dyDescent="0.35">
      <c r="A118" s="130" t="str">
        <f>IF(A103="","",A103)</f>
        <v/>
      </c>
      <c r="B118" s="146"/>
      <c r="C118" s="126"/>
      <c r="D118" s="156"/>
      <c r="E118" s="156"/>
      <c r="F118" s="154">
        <f>D118*E118</f>
        <v>0</v>
      </c>
      <c r="H118" s="156"/>
      <c r="I118" s="156"/>
      <c r="J118" s="154">
        <f>H118*I118</f>
        <v>0</v>
      </c>
      <c r="K118" s="219"/>
    </row>
    <row r="119" spans="1:11" x14ac:dyDescent="0.35">
      <c r="A119" s="125" t="s">
        <v>66</v>
      </c>
      <c r="B119" s="147"/>
      <c r="C119" s="126"/>
      <c r="D119" s="148">
        <f>SUM(D108:D118)</f>
        <v>11012141545.880674</v>
      </c>
      <c r="E119" s="130"/>
      <c r="F119" s="148">
        <f>SUM(F108:F118)</f>
        <v>4960583.9858346339</v>
      </c>
      <c r="G119" s="130"/>
      <c r="H119" s="148">
        <f>SUM(H108:H118)</f>
        <v>6939092355.1888304</v>
      </c>
      <c r="I119" s="130"/>
      <c r="J119" s="148">
        <f>SUM(J108:J118)</f>
        <v>3125818.0136863133</v>
      </c>
      <c r="K119" s="154">
        <f>F119+J119</f>
        <v>8086401.9995209472</v>
      </c>
    </row>
    <row r="120" spans="1:11" ht="6.75" customHeight="1" x14ac:dyDescent="0.35">
      <c r="A120" s="125"/>
      <c r="B120" s="197"/>
      <c r="C120" s="126"/>
      <c r="D120" s="163"/>
      <c r="E120" s="160"/>
      <c r="F120" s="148"/>
      <c r="H120" s="128"/>
      <c r="I120" s="160"/>
      <c r="J120" s="148"/>
      <c r="K120" s="164"/>
    </row>
    <row r="121" spans="1:11" ht="15" customHeight="1" x14ac:dyDescent="0.35">
      <c r="A121" s="121" t="s">
        <v>77</v>
      </c>
      <c r="B121" s="224"/>
      <c r="C121" s="122"/>
      <c r="D121" s="222"/>
      <c r="E121" s="220"/>
      <c r="F121" s="219"/>
      <c r="G121" s="195"/>
      <c r="H121" s="226"/>
      <c r="I121" s="220"/>
      <c r="J121" s="219" t="s">
        <v>63</v>
      </c>
      <c r="K121" s="224" t="s">
        <v>58</v>
      </c>
    </row>
    <row r="122" spans="1:11" x14ac:dyDescent="0.35">
      <c r="A122" s="125" t="s">
        <v>68</v>
      </c>
      <c r="B122" s="225"/>
      <c r="C122" s="122"/>
      <c r="D122" s="223"/>
      <c r="E122" s="221"/>
      <c r="F122" s="219"/>
      <c r="G122" s="195"/>
      <c r="H122" s="227"/>
      <c r="I122" s="221"/>
      <c r="J122" s="219"/>
      <c r="K122" s="225"/>
    </row>
    <row r="123" spans="1:11" x14ac:dyDescent="0.35">
      <c r="A123" s="130" t="str">
        <f t="shared" ref="A123:A128" si="26">IF(A108="","",A108)</f>
        <v>Residential</v>
      </c>
      <c r="B123" s="146" t="s">
        <v>38</v>
      </c>
      <c r="C123" s="126"/>
      <c r="D123" s="152">
        <f>+D78</f>
        <v>5118645491.5117102</v>
      </c>
      <c r="E123" s="153">
        <v>7.8831369348480009E-4</v>
      </c>
      <c r="F123" s="154">
        <f>D123*E123</f>
        <v>4035098.333052916</v>
      </c>
      <c r="H123" s="152">
        <f>+H78</f>
        <v>70540088.302587762</v>
      </c>
      <c r="I123" s="153">
        <f>+E123</f>
        <v>7.8831369348480009E-4</v>
      </c>
      <c r="J123" s="154">
        <f>H123*I123</f>
        <v>55607.717548556902</v>
      </c>
      <c r="K123" s="219"/>
    </row>
    <row r="124" spans="1:11" x14ac:dyDescent="0.35">
      <c r="A124" s="130" t="str">
        <f t="shared" si="26"/>
        <v>CSMUR</v>
      </c>
      <c r="B124" s="146" t="s">
        <v>38</v>
      </c>
      <c r="C124" s="126"/>
      <c r="D124" s="152">
        <f t="shared" ref="D124:D130" si="27">+D79</f>
        <v>328932411.46922362</v>
      </c>
      <c r="E124" s="153">
        <f>E123</f>
        <v>7.8831369348480009E-4</v>
      </c>
      <c r="F124" s="154">
        <f t="shared" ref="F124:F131" si="28">D124*E124</f>
        <v>259301.92419216569</v>
      </c>
      <c r="H124" s="152">
        <f t="shared" ref="H124:H130" si="29">+H79</f>
        <v>493744.89667809336</v>
      </c>
      <c r="I124" s="153">
        <f t="shared" ref="I124:I130" si="30">+E124</f>
        <v>7.8831369348480009E-4</v>
      </c>
      <c r="J124" s="154">
        <f t="shared" ref="J124:J131" si="31">H124*I124</f>
        <v>389.22586313957879</v>
      </c>
      <c r="K124" s="219"/>
    </row>
    <row r="125" spans="1:11" x14ac:dyDescent="0.35">
      <c r="A125" s="130" t="str">
        <f t="shared" si="26"/>
        <v>GS&lt;50 kW</v>
      </c>
      <c r="B125" s="146" t="s">
        <v>38</v>
      </c>
      <c r="C125" s="126"/>
      <c r="D125" s="152">
        <f t="shared" si="27"/>
        <v>2023259769.3687181</v>
      </c>
      <c r="E125" s="153">
        <f t="shared" ref="E125:E130" si="32">E124</f>
        <v>7.8831369348480009E-4</v>
      </c>
      <c r="F125" s="154">
        <f t="shared" si="28"/>
        <v>1594963.3816702589</v>
      </c>
      <c r="H125" s="152">
        <f t="shared" si="29"/>
        <v>350849283.71046704</v>
      </c>
      <c r="I125" s="153">
        <f t="shared" si="30"/>
        <v>7.8831369348480009E-4</v>
      </c>
      <c r="J125" s="154">
        <f t="shared" si="31"/>
        <v>276579.29469829478</v>
      </c>
      <c r="K125" s="219"/>
    </row>
    <row r="126" spans="1:11" x14ac:dyDescent="0.35">
      <c r="A126" s="130" t="str">
        <f t="shared" si="26"/>
        <v>GS 50-999 kW</v>
      </c>
      <c r="B126" s="146" t="s">
        <v>38</v>
      </c>
      <c r="C126" s="126"/>
      <c r="D126" s="152">
        <f t="shared" si="27"/>
        <v>3144377913.3308668</v>
      </c>
      <c r="E126" s="153">
        <f t="shared" si="32"/>
        <v>7.8831369348480009E-4</v>
      </c>
      <c r="F126" s="154">
        <f t="shared" si="28"/>
        <v>2478756.1665698844</v>
      </c>
      <c r="H126" s="152">
        <f t="shared" si="29"/>
        <v>6631940327.8068199</v>
      </c>
      <c r="I126" s="153">
        <f t="shared" si="30"/>
        <v>7.8831369348480009E-4</v>
      </c>
      <c r="J126" s="154">
        <f t="shared" si="31"/>
        <v>5228049.3747841902</v>
      </c>
      <c r="K126" s="219"/>
    </row>
    <row r="127" spans="1:11" x14ac:dyDescent="0.35">
      <c r="A127" s="130" t="str">
        <f t="shared" si="26"/>
        <v>GS 1,000-4,999 kW</v>
      </c>
      <c r="B127" s="146" t="s">
        <v>38</v>
      </c>
      <c r="C127" s="126"/>
      <c r="D127" s="152">
        <f t="shared" si="27"/>
        <v>114761185.32776651</v>
      </c>
      <c r="E127" s="153">
        <f t="shared" si="32"/>
        <v>7.8831369348480009E-4</v>
      </c>
      <c r="F127" s="154">
        <f t="shared" si="28"/>
        <v>90467.813874425265</v>
      </c>
      <c r="H127" s="152">
        <f t="shared" si="29"/>
        <v>4145596944.9824944</v>
      </c>
      <c r="I127" s="153">
        <f t="shared" si="30"/>
        <v>7.8831369348480009E-4</v>
      </c>
      <c r="J127" s="154">
        <f t="shared" si="31"/>
        <v>3268030.8393984535</v>
      </c>
      <c r="K127" s="219"/>
    </row>
    <row r="128" spans="1:11" x14ac:dyDescent="0.35">
      <c r="A128" s="130" t="str">
        <f t="shared" si="26"/>
        <v>Large User</v>
      </c>
      <c r="B128" s="146" t="s">
        <v>38</v>
      </c>
      <c r="C128" s="126"/>
      <c r="D128" s="152">
        <f t="shared" si="27"/>
        <v>3.130647672515019E-2</v>
      </c>
      <c r="E128" s="153">
        <f t="shared" si="32"/>
        <v>7.8831369348480009E-4</v>
      </c>
      <c r="F128" s="154">
        <f t="shared" si="28"/>
        <v>2.4679324297199075E-5</v>
      </c>
      <c r="H128" s="152">
        <f t="shared" si="29"/>
        <v>1746402282.4462748</v>
      </c>
      <c r="I128" s="153">
        <f t="shared" si="30"/>
        <v>7.8831369348480009E-4</v>
      </c>
      <c r="J128" s="154">
        <f t="shared" si="31"/>
        <v>1376712.8335855079</v>
      </c>
      <c r="K128" s="219"/>
    </row>
    <row r="129" spans="1:11" x14ac:dyDescent="0.35">
      <c r="A129" s="130" t="str">
        <f>IF(A114="","",A114)</f>
        <v>Streetlighting</v>
      </c>
      <c r="B129" s="146" t="s">
        <v>38</v>
      </c>
      <c r="C129" s="126"/>
      <c r="D129" s="152">
        <f t="shared" si="27"/>
        <v>0</v>
      </c>
      <c r="E129" s="153">
        <f t="shared" si="32"/>
        <v>7.8831369348480009E-4</v>
      </c>
      <c r="F129" s="154">
        <f t="shared" si="28"/>
        <v>0</v>
      </c>
      <c r="H129" s="152">
        <f t="shared" si="29"/>
        <v>118900152.08452706</v>
      </c>
      <c r="I129" s="153">
        <f t="shared" si="30"/>
        <v>7.8831369348480009E-4</v>
      </c>
      <c r="J129" s="154">
        <f t="shared" si="31"/>
        <v>93730.618045657975</v>
      </c>
      <c r="K129" s="219"/>
    </row>
    <row r="130" spans="1:11" x14ac:dyDescent="0.35">
      <c r="A130" s="130" t="str">
        <f>IF(A115="","",A115)</f>
        <v>USL</v>
      </c>
      <c r="B130" s="146" t="s">
        <v>38</v>
      </c>
      <c r="C130" s="126"/>
      <c r="D130" s="152">
        <f t="shared" si="27"/>
        <v>43297663.666517638</v>
      </c>
      <c r="E130" s="153">
        <f t="shared" si="32"/>
        <v>7.8831369348480009E-4</v>
      </c>
      <c r="F130" s="154">
        <f t="shared" si="28"/>
        <v>34132.141164215151</v>
      </c>
      <c r="H130" s="152">
        <f t="shared" si="29"/>
        <v>30532.76152022964</v>
      </c>
      <c r="I130" s="153">
        <f t="shared" si="30"/>
        <v>7.8831369348480009E-4</v>
      </c>
      <c r="J130" s="154">
        <f t="shared" si="31"/>
        <v>24.069394006302808</v>
      </c>
      <c r="K130" s="219"/>
    </row>
    <row r="131" spans="1:11" x14ac:dyDescent="0.35">
      <c r="A131" s="130" t="str">
        <f>IF(A116="","",A116)</f>
        <v/>
      </c>
      <c r="B131" s="146"/>
      <c r="C131" s="126"/>
      <c r="D131" s="156"/>
      <c r="E131" s="156"/>
      <c r="F131" s="154">
        <f t="shared" si="28"/>
        <v>0</v>
      </c>
      <c r="H131" s="156"/>
      <c r="I131" s="156"/>
      <c r="J131" s="154">
        <f t="shared" si="31"/>
        <v>0</v>
      </c>
      <c r="K131" s="219"/>
    </row>
    <row r="132" spans="1:11" x14ac:dyDescent="0.35">
      <c r="A132" s="130" t="str">
        <f>IF(A117="","",A117)</f>
        <v/>
      </c>
      <c r="B132" s="146"/>
      <c r="C132" s="126"/>
      <c r="D132" s="156"/>
      <c r="E132" s="156"/>
      <c r="F132" s="154">
        <f>D132*E132</f>
        <v>0</v>
      </c>
      <c r="H132" s="156"/>
      <c r="I132" s="156"/>
      <c r="J132" s="154">
        <f>H132*I132</f>
        <v>0</v>
      </c>
      <c r="K132" s="219"/>
    </row>
    <row r="133" spans="1:11" x14ac:dyDescent="0.35">
      <c r="A133" s="130" t="str">
        <f>IF(A118="","",A118)</f>
        <v/>
      </c>
      <c r="B133" s="146"/>
      <c r="C133" s="126"/>
      <c r="D133" s="156"/>
      <c r="E133" s="156"/>
      <c r="F133" s="154">
        <f>D133*E133</f>
        <v>0</v>
      </c>
      <c r="H133" s="156"/>
      <c r="I133" s="156"/>
      <c r="J133" s="154">
        <f>H133*I133</f>
        <v>0</v>
      </c>
      <c r="K133" s="219"/>
    </row>
    <row r="134" spans="1:11" x14ac:dyDescent="0.35">
      <c r="A134" s="125" t="s">
        <v>66</v>
      </c>
      <c r="B134" s="147"/>
      <c r="C134" s="137"/>
      <c r="D134" s="148">
        <f>SUM(D123:D133)</f>
        <v>10773274434.70611</v>
      </c>
      <c r="E134" s="130"/>
      <c r="F134" s="148">
        <f>SUM(F123:F133)</f>
        <v>8492719.760548545</v>
      </c>
      <c r="G134" s="130"/>
      <c r="H134" s="148">
        <f>SUM(H123:H133)</f>
        <v>13064753356.991369</v>
      </c>
      <c r="I134" s="130"/>
      <c r="J134" s="148">
        <f>SUM(J123:J133)</f>
        <v>10299123.973317806</v>
      </c>
      <c r="K134" s="154">
        <f>F134+J134</f>
        <v>18791843.733866349</v>
      </c>
    </row>
    <row r="135" spans="1:11" ht="6.75" customHeight="1" x14ac:dyDescent="0.35"/>
    <row r="136" spans="1:11" ht="15.75" customHeight="1" x14ac:dyDescent="0.35">
      <c r="A136" s="121" t="s">
        <v>78</v>
      </c>
      <c r="B136" s="224"/>
      <c r="C136" s="122"/>
      <c r="D136" s="222"/>
      <c r="E136" s="220"/>
      <c r="F136" s="219"/>
      <c r="G136" s="195"/>
      <c r="H136" s="226"/>
      <c r="I136" s="220"/>
      <c r="J136" s="219" t="s">
        <v>63</v>
      </c>
      <c r="K136" s="224" t="s">
        <v>58</v>
      </c>
    </row>
    <row r="137" spans="1:11" x14ac:dyDescent="0.35">
      <c r="A137" s="125" t="s">
        <v>68</v>
      </c>
      <c r="B137" s="225"/>
      <c r="C137" s="122"/>
      <c r="D137" s="223"/>
      <c r="E137" s="221"/>
      <c r="F137" s="219"/>
      <c r="G137" s="195"/>
      <c r="H137" s="227"/>
      <c r="I137" s="221"/>
      <c r="J137" s="219"/>
      <c r="K137" s="225"/>
    </row>
    <row r="138" spans="1:11" x14ac:dyDescent="0.35">
      <c r="A138" s="130" t="str">
        <f t="shared" ref="A138:A143" si="33">IF(A123="","",A123)</f>
        <v>Residential</v>
      </c>
      <c r="B138" s="146" t="s">
        <v>38</v>
      </c>
      <c r="C138" s="126"/>
      <c r="D138" s="165">
        <f>D123/102.95%</f>
        <v>4971972308.4135113</v>
      </c>
      <c r="E138" s="166">
        <v>3.2344614681254796E-5</v>
      </c>
      <c r="F138" s="154">
        <f>D138*E138</f>
        <v>160816.52852150396</v>
      </c>
      <c r="H138" s="165">
        <f>H123/102.95%</f>
        <v>68518784.169585004</v>
      </c>
      <c r="I138" s="166">
        <f>+E138</f>
        <v>3.2344614681254796E-5</v>
      </c>
      <c r="J138" s="154">
        <f>H138*I138</f>
        <v>2216.2136723932877</v>
      </c>
      <c r="K138" s="219"/>
    </row>
    <row r="139" spans="1:11" x14ac:dyDescent="0.35">
      <c r="A139" s="130" t="str">
        <f t="shared" si="33"/>
        <v>CSMUR</v>
      </c>
      <c r="B139" s="146" t="s">
        <v>38</v>
      </c>
      <c r="C139" s="126"/>
      <c r="D139" s="165">
        <f t="shared" ref="D139:D145" si="34">D124/102.95%</f>
        <v>319506956.25956637</v>
      </c>
      <c r="E139" s="166">
        <f>E138</f>
        <v>3.2344614681254796E-5</v>
      </c>
      <c r="F139" s="154">
        <f t="shared" ref="F139:F146" si="35">D139*E139</f>
        <v>10334.329388196204</v>
      </c>
      <c r="H139" s="165">
        <f t="shared" ref="H139:H145" si="36">H124/102.95%</f>
        <v>479596.79133374774</v>
      </c>
      <c r="I139" s="166">
        <f t="shared" ref="I139:I145" si="37">+E139</f>
        <v>3.2344614681254796E-5</v>
      </c>
      <c r="J139" s="154">
        <f t="shared" ref="J139:J146" si="38">H139*I139</f>
        <v>15.51237341805623</v>
      </c>
      <c r="K139" s="219"/>
    </row>
    <row r="140" spans="1:11" x14ac:dyDescent="0.35">
      <c r="A140" s="130" t="str">
        <f t="shared" si="33"/>
        <v>GS&lt;50 kW</v>
      </c>
      <c r="B140" s="146" t="s">
        <v>38</v>
      </c>
      <c r="C140" s="126"/>
      <c r="D140" s="165">
        <f t="shared" si="34"/>
        <v>1965283894.4815133</v>
      </c>
      <c r="E140" s="166">
        <f t="shared" ref="E140:E145" si="39">E139</f>
        <v>3.2344614681254796E-5</v>
      </c>
      <c r="F140" s="154">
        <f t="shared" si="35"/>
        <v>63566.350306280357</v>
      </c>
      <c r="H140" s="165">
        <f t="shared" si="36"/>
        <v>340795807.39239144</v>
      </c>
      <c r="I140" s="166">
        <f t="shared" si="37"/>
        <v>3.2344614681254796E-5</v>
      </c>
      <c r="J140" s="154">
        <f t="shared" si="38"/>
        <v>11022.909075094027</v>
      </c>
      <c r="K140" s="219"/>
    </row>
    <row r="141" spans="1:11" x14ac:dyDescent="0.35">
      <c r="A141" s="130" t="str">
        <f t="shared" si="33"/>
        <v>GS 50-999 kW</v>
      </c>
      <c r="B141" s="146" t="s">
        <v>38</v>
      </c>
      <c r="C141" s="126"/>
      <c r="D141" s="165">
        <f t="shared" si="34"/>
        <v>3054276749.2286224</v>
      </c>
      <c r="E141" s="166">
        <f t="shared" si="39"/>
        <v>3.2344614681254796E-5</v>
      </c>
      <c r="F141" s="154">
        <f t="shared" si="35"/>
        <v>98789.404583715281</v>
      </c>
      <c r="H141" s="165">
        <f t="shared" si="36"/>
        <v>6441904155.2276049</v>
      </c>
      <c r="I141" s="166">
        <f t="shared" si="37"/>
        <v>3.2344614681254796E-5</v>
      </c>
      <c r="J141" s="154">
        <f t="shared" si="38"/>
        <v>208360.90771441106</v>
      </c>
      <c r="K141" s="219"/>
    </row>
    <row r="142" spans="1:11" x14ac:dyDescent="0.35">
      <c r="A142" s="130" t="str">
        <f t="shared" si="33"/>
        <v>GS 1,000-4,999 kW</v>
      </c>
      <c r="B142" s="146" t="s">
        <v>38</v>
      </c>
      <c r="C142" s="126"/>
      <c r="D142" s="165">
        <f t="shared" si="34"/>
        <v>111472739.51215784</v>
      </c>
      <c r="E142" s="166">
        <f t="shared" si="39"/>
        <v>3.2344614681254796E-5</v>
      </c>
      <c r="F142" s="154">
        <f t="shared" si="35"/>
        <v>3605.5428069846321</v>
      </c>
      <c r="H142" s="165">
        <f t="shared" si="36"/>
        <v>4026806163.1690083</v>
      </c>
      <c r="I142" s="166">
        <f t="shared" si="37"/>
        <v>3.2344614681254796E-5</v>
      </c>
      <c r="J142" s="154">
        <f t="shared" si="38"/>
        <v>130245.4937438036</v>
      </c>
      <c r="K142" s="219"/>
    </row>
    <row r="143" spans="1:11" x14ac:dyDescent="0.35">
      <c r="A143" s="130" t="str">
        <f t="shared" si="33"/>
        <v>Large User</v>
      </c>
      <c r="B143" s="146" t="s">
        <v>38</v>
      </c>
      <c r="C143" s="126"/>
      <c r="D143" s="165">
        <f>D128/101.72%</f>
        <v>3.0777110425825985E-2</v>
      </c>
      <c r="E143" s="166">
        <f t="shared" si="39"/>
        <v>3.2344614681254796E-5</v>
      </c>
      <c r="F143" s="154">
        <f t="shared" si="35"/>
        <v>9.9547377772577118E-7</v>
      </c>
      <c r="H143" s="165">
        <f>H128/101.72%</f>
        <v>1716872082.6251228</v>
      </c>
      <c r="I143" s="166">
        <f t="shared" si="37"/>
        <v>3.2344614681254796E-5</v>
      </c>
      <c r="J143" s="154">
        <f t="shared" si="38"/>
        <v>55531.565969513045</v>
      </c>
      <c r="K143" s="219"/>
    </row>
    <row r="144" spans="1:11" x14ac:dyDescent="0.35">
      <c r="A144" s="130" t="str">
        <f>IF(A129="","",A129)</f>
        <v>Streetlighting</v>
      </c>
      <c r="B144" s="135" t="s">
        <v>38</v>
      </c>
      <c r="C144" s="167"/>
      <c r="D144" s="165">
        <f t="shared" si="34"/>
        <v>0</v>
      </c>
      <c r="E144" s="166">
        <f t="shared" si="39"/>
        <v>3.2344614681254796E-5</v>
      </c>
      <c r="F144" s="154">
        <f t="shared" si="35"/>
        <v>0</v>
      </c>
      <c r="H144" s="165">
        <f t="shared" si="36"/>
        <v>115493105.47307144</v>
      </c>
      <c r="I144" s="166">
        <f t="shared" si="37"/>
        <v>3.2344614681254796E-5</v>
      </c>
      <c r="J144" s="154">
        <f t="shared" si="38"/>
        <v>3735.5799948680151</v>
      </c>
      <c r="K144" s="219"/>
    </row>
    <row r="145" spans="1:12" x14ac:dyDescent="0.35">
      <c r="A145" s="130" t="str">
        <f>IF(A130="","",A130)</f>
        <v>USL</v>
      </c>
      <c r="B145" s="135" t="s">
        <v>38</v>
      </c>
      <c r="C145" s="167"/>
      <c r="D145" s="165">
        <f t="shared" si="34"/>
        <v>42056982.677530482</v>
      </c>
      <c r="E145" s="166">
        <f t="shared" si="39"/>
        <v>3.2344614681254796E-5</v>
      </c>
      <c r="F145" s="154">
        <f t="shared" si="35"/>
        <v>1360.3168993609311</v>
      </c>
      <c r="H145" s="165">
        <f t="shared" si="36"/>
        <v>29657.854803525632</v>
      </c>
      <c r="I145" s="166">
        <f t="shared" si="37"/>
        <v>3.2344614681254796E-5</v>
      </c>
      <c r="J145" s="154">
        <f t="shared" si="38"/>
        <v>0.95927188589263823</v>
      </c>
      <c r="K145" s="219"/>
    </row>
    <row r="146" spans="1:12" x14ac:dyDescent="0.35">
      <c r="A146" s="130" t="str">
        <f>IF(A131="","",A131)</f>
        <v/>
      </c>
      <c r="B146" s="135"/>
      <c r="C146" s="167"/>
      <c r="D146" s="156"/>
      <c r="E146" s="156"/>
      <c r="F146" s="154">
        <f t="shared" si="35"/>
        <v>0</v>
      </c>
      <c r="H146" s="156"/>
      <c r="I146" s="153"/>
      <c r="J146" s="154">
        <f t="shared" si="38"/>
        <v>0</v>
      </c>
      <c r="K146" s="219"/>
    </row>
    <row r="147" spans="1:12" ht="14.25" customHeight="1" x14ac:dyDescent="0.35">
      <c r="A147" s="130" t="str">
        <f>IF(A132="","",A132)</f>
        <v/>
      </c>
      <c r="B147" s="135"/>
      <c r="C147" s="126"/>
      <c r="D147" s="156"/>
      <c r="E147" s="156"/>
      <c r="F147" s="154">
        <f>D147*E147</f>
        <v>0</v>
      </c>
      <c r="H147" s="156"/>
      <c r="I147" s="153"/>
      <c r="J147" s="154">
        <f>H147*I147</f>
        <v>0</v>
      </c>
      <c r="K147" s="219"/>
    </row>
    <row r="148" spans="1:12" x14ac:dyDescent="0.35">
      <c r="A148" s="130" t="str">
        <f>IF(A133="","",A133)</f>
        <v/>
      </c>
      <c r="B148" s="146"/>
      <c r="C148" s="126"/>
      <c r="D148" s="156"/>
      <c r="E148" s="156"/>
      <c r="F148" s="154">
        <f>D148*E148</f>
        <v>0</v>
      </c>
      <c r="H148" s="156"/>
      <c r="I148" s="153"/>
      <c r="J148" s="154">
        <f>H148*I148</f>
        <v>0</v>
      </c>
      <c r="K148" s="219"/>
    </row>
    <row r="149" spans="1:12" x14ac:dyDescent="0.35">
      <c r="A149" s="125" t="s">
        <v>66</v>
      </c>
      <c r="B149" s="147"/>
      <c r="C149" s="126"/>
      <c r="D149" s="168">
        <f>SUM(D138:D148)</f>
        <v>10464569630.603678</v>
      </c>
      <c r="E149" s="130"/>
      <c r="F149" s="154">
        <f>SUM(F138:F148)</f>
        <v>338472.47250703681</v>
      </c>
      <c r="G149" s="130"/>
      <c r="H149" s="130"/>
      <c r="I149" s="130"/>
      <c r="J149" s="154">
        <f>SUM(J138:J148)</f>
        <v>411129.141815387</v>
      </c>
      <c r="K149" s="141">
        <f>F149+J149</f>
        <v>749601.61432242382</v>
      </c>
    </row>
    <row r="151" spans="1:12" x14ac:dyDescent="0.35">
      <c r="A151" s="121" t="s">
        <v>79</v>
      </c>
      <c r="B151" s="220"/>
      <c r="C151" s="122"/>
      <c r="D151" s="222"/>
      <c r="E151" s="220"/>
      <c r="F151" s="219"/>
      <c r="G151" s="195"/>
      <c r="H151" s="224"/>
      <c r="I151" s="220"/>
      <c r="J151" s="219" t="s">
        <v>63</v>
      </c>
      <c r="K151" s="222" t="s">
        <v>58</v>
      </c>
    </row>
    <row r="152" spans="1:12" x14ac:dyDescent="0.35">
      <c r="A152" s="125" t="s">
        <v>68</v>
      </c>
      <c r="B152" s="221"/>
      <c r="C152" s="122"/>
      <c r="D152" s="223"/>
      <c r="E152" s="221"/>
      <c r="F152" s="219"/>
      <c r="G152" s="195"/>
      <c r="H152" s="225"/>
      <c r="I152" s="221"/>
      <c r="J152" s="219"/>
      <c r="K152" s="217"/>
      <c r="L152" s="137"/>
    </row>
    <row r="153" spans="1:12" x14ac:dyDescent="0.35">
      <c r="A153" s="136" t="str">
        <f>+A138</f>
        <v>Residential</v>
      </c>
      <c r="B153" s="147"/>
      <c r="C153" s="126"/>
      <c r="D153" s="152">
        <v>616989</v>
      </c>
      <c r="E153" s="169">
        <v>0.42</v>
      </c>
      <c r="F153" s="154">
        <f>D153*E153*12</f>
        <v>3109624.56</v>
      </c>
      <c r="H153" s="156"/>
      <c r="I153" s="170"/>
      <c r="J153" s="154">
        <f>H153*I153*12</f>
        <v>0</v>
      </c>
      <c r="K153" s="217"/>
      <c r="L153" s="137"/>
    </row>
    <row r="154" spans="1:12" x14ac:dyDescent="0.35">
      <c r="A154" s="138" t="str">
        <f>+A139</f>
        <v>CSMUR</v>
      </c>
      <c r="B154" s="147"/>
      <c r="C154" s="126"/>
      <c r="D154" s="152">
        <v>100867</v>
      </c>
      <c r="E154" s="169">
        <f>+E153</f>
        <v>0.42</v>
      </c>
      <c r="F154" s="154">
        <f t="shared" ref="F154:F159" si="40">D154*E154*12</f>
        <v>508369.68</v>
      </c>
      <c r="H154" s="156"/>
      <c r="I154" s="170"/>
      <c r="J154" s="154">
        <f t="shared" ref="J154:J159" si="41">H154*I154*12</f>
        <v>0</v>
      </c>
      <c r="K154" s="217"/>
      <c r="L154" s="137"/>
    </row>
    <row r="155" spans="1:12" x14ac:dyDescent="0.35">
      <c r="A155" s="138" t="str">
        <f>+A140</f>
        <v>GS&lt;50 kW</v>
      </c>
      <c r="B155" s="147"/>
      <c r="C155" s="126"/>
      <c r="D155" s="156">
        <v>72935</v>
      </c>
      <c r="E155" s="170">
        <f>+E154</f>
        <v>0.42</v>
      </c>
      <c r="F155" s="154">
        <f t="shared" si="40"/>
        <v>367592.39999999997</v>
      </c>
      <c r="H155" s="156"/>
      <c r="I155" s="156"/>
      <c r="J155" s="154">
        <f t="shared" si="41"/>
        <v>0</v>
      </c>
      <c r="K155" s="217"/>
      <c r="L155" s="137"/>
    </row>
    <row r="156" spans="1:12" x14ac:dyDescent="0.35">
      <c r="A156" s="138"/>
      <c r="B156" s="147"/>
      <c r="C156" s="126"/>
      <c r="D156" s="156"/>
      <c r="E156" s="171"/>
      <c r="F156" s="154">
        <f t="shared" si="40"/>
        <v>0</v>
      </c>
      <c r="H156" s="156"/>
      <c r="I156" s="156"/>
      <c r="J156" s="154">
        <f t="shared" si="41"/>
        <v>0</v>
      </c>
      <c r="K156" s="217"/>
      <c r="L156" s="137"/>
    </row>
    <row r="157" spans="1:12" x14ac:dyDescent="0.35">
      <c r="A157" s="138"/>
      <c r="B157" s="147"/>
      <c r="C157" s="126"/>
      <c r="D157" s="156"/>
      <c r="E157" s="156"/>
      <c r="F157" s="154">
        <f t="shared" si="40"/>
        <v>0</v>
      </c>
      <c r="H157" s="156"/>
      <c r="I157" s="156"/>
      <c r="J157" s="154">
        <f t="shared" si="41"/>
        <v>0</v>
      </c>
      <c r="K157" s="217"/>
      <c r="L157" s="137"/>
    </row>
    <row r="158" spans="1:12" x14ac:dyDescent="0.35">
      <c r="A158" s="138"/>
      <c r="B158" s="147"/>
      <c r="C158" s="126"/>
      <c r="D158" s="156"/>
      <c r="E158" s="156"/>
      <c r="F158" s="154">
        <f t="shared" si="40"/>
        <v>0</v>
      </c>
      <c r="H158" s="156"/>
      <c r="I158" s="156"/>
      <c r="J158" s="154">
        <f t="shared" si="41"/>
        <v>0</v>
      </c>
      <c r="K158" s="217"/>
      <c r="L158" s="137"/>
    </row>
    <row r="159" spans="1:12" x14ac:dyDescent="0.35">
      <c r="A159" s="138"/>
      <c r="B159" s="147"/>
      <c r="C159" s="126"/>
      <c r="D159" s="156"/>
      <c r="E159" s="156"/>
      <c r="F159" s="154">
        <f t="shared" si="40"/>
        <v>0</v>
      </c>
      <c r="H159" s="156"/>
      <c r="I159" s="156"/>
      <c r="J159" s="154">
        <f t="shared" si="41"/>
        <v>0</v>
      </c>
      <c r="K159" s="217"/>
      <c r="L159" s="137"/>
    </row>
    <row r="160" spans="1:12" x14ac:dyDescent="0.35">
      <c r="A160" s="138"/>
      <c r="B160" s="147"/>
      <c r="C160" s="126"/>
      <c r="D160" s="156"/>
      <c r="E160" s="156"/>
      <c r="F160" s="154">
        <f>D160*E160*12</f>
        <v>0</v>
      </c>
      <c r="H160" s="156"/>
      <c r="I160" s="156"/>
      <c r="J160" s="154">
        <f>H160*I160*12</f>
        <v>0</v>
      </c>
      <c r="K160" s="172"/>
      <c r="L160" s="137"/>
    </row>
    <row r="161" spans="1:11" x14ac:dyDescent="0.35">
      <c r="A161" s="125" t="s">
        <v>66</v>
      </c>
      <c r="B161" s="147"/>
      <c r="C161" s="126"/>
      <c r="D161" s="130"/>
      <c r="E161" s="130"/>
      <c r="F161" s="154">
        <f>SUM(F153:F160)</f>
        <v>3985586.64</v>
      </c>
      <c r="G161" s="130"/>
      <c r="H161" s="130"/>
      <c r="I161" s="130"/>
      <c r="J161" s="154">
        <f>SUM(J153:J160)</f>
        <v>0</v>
      </c>
      <c r="K161" s="154">
        <f>F161+J161</f>
        <v>3985586.64</v>
      </c>
    </row>
    <row r="162" spans="1:11" x14ac:dyDescent="0.35">
      <c r="A162" s="130"/>
      <c r="B162" s="130"/>
      <c r="C162" s="126"/>
      <c r="D162" s="130"/>
      <c r="E162" s="130"/>
      <c r="F162" s="130"/>
      <c r="G162" s="130"/>
      <c r="H162" s="130"/>
      <c r="I162" s="130"/>
      <c r="J162" s="130"/>
    </row>
    <row r="163" spans="1:11" x14ac:dyDescent="0.35">
      <c r="A163" s="125" t="s">
        <v>80</v>
      </c>
      <c r="B163" s="130"/>
      <c r="C163" s="126"/>
      <c r="D163" s="130"/>
      <c r="E163" s="130"/>
      <c r="F163" s="154">
        <f>F24+F44+F59+F74+F89+F104+F119+F134+F149+F161</f>
        <v>1820108021.8157716</v>
      </c>
      <c r="G163" s="130"/>
      <c r="H163" s="130"/>
      <c r="I163" s="130"/>
      <c r="J163" s="154">
        <f>J24+J44+J59+J74+J89+J104+J119+J134+J149+J161</f>
        <v>1593673850.1787825</v>
      </c>
      <c r="K163" s="141">
        <f>+F163+J163</f>
        <v>3413781871.994554</v>
      </c>
    </row>
    <row r="164" spans="1:11" ht="15" thickBot="1" x14ac:dyDescent="0.4">
      <c r="A164" s="125" t="s">
        <v>81</v>
      </c>
      <c r="B164" s="173">
        <v>-0.11700000000000001</v>
      </c>
      <c r="C164" s="126"/>
      <c r="D164" s="174">
        <f>F163*100%</f>
        <v>1820108021.8157716</v>
      </c>
      <c r="E164" s="156"/>
      <c r="F164" s="175">
        <f>+B164*D164</f>
        <v>-212952638.55244529</v>
      </c>
      <c r="G164" s="130"/>
      <c r="H164" s="156">
        <v>0</v>
      </c>
      <c r="I164" s="156"/>
      <c r="J164" s="176">
        <f>+H164*B164</f>
        <v>0</v>
      </c>
      <c r="K164" s="141">
        <f>+F164+J164</f>
        <v>-212952638.55244529</v>
      </c>
    </row>
    <row r="165" spans="1:11" ht="15" thickBot="1" x14ac:dyDescent="0.4">
      <c r="A165" s="125" t="s">
        <v>46</v>
      </c>
      <c r="B165" s="177"/>
      <c r="C165" s="178"/>
      <c r="D165" s="125"/>
      <c r="E165" s="125"/>
      <c r="F165" s="179">
        <f>+F163+F164</f>
        <v>1607155383.2633262</v>
      </c>
      <c r="G165" s="125"/>
      <c r="H165" s="125"/>
      <c r="I165" s="125"/>
      <c r="J165" s="179">
        <f>+J163+J164</f>
        <v>1593673850.1787825</v>
      </c>
      <c r="K165" s="179">
        <f>+K163+K164</f>
        <v>3200829233.4421086</v>
      </c>
    </row>
    <row r="166" spans="1:11" ht="15" thickTop="1" x14ac:dyDescent="0.35">
      <c r="A166" s="178"/>
      <c r="B166" s="180"/>
      <c r="C166" s="119"/>
      <c r="D166" s="119"/>
      <c r="E166" s="119"/>
      <c r="F166" s="181"/>
      <c r="G166" s="119"/>
      <c r="H166" s="119"/>
      <c r="I166" s="119"/>
      <c r="J166" s="181"/>
      <c r="K166" s="181"/>
    </row>
    <row r="167" spans="1:11" x14ac:dyDescent="0.35">
      <c r="A167" s="126" t="s">
        <v>82</v>
      </c>
    </row>
    <row r="168" spans="1:11" x14ac:dyDescent="0.35">
      <c r="A168" s="126" t="s">
        <v>83</v>
      </c>
    </row>
    <row r="169" spans="1:11" x14ac:dyDescent="0.35">
      <c r="A169" s="119"/>
    </row>
    <row r="170" spans="1:11" x14ac:dyDescent="0.35">
      <c r="D170" s="218" t="str">
        <f>D10 &amp; " - Cop"</f>
        <v>2029 Test Year - Cop</v>
      </c>
      <c r="E170" s="218"/>
    </row>
    <row r="171" spans="1:11" x14ac:dyDescent="0.35">
      <c r="D171" s="130" t="s">
        <v>84</v>
      </c>
      <c r="E171" s="182">
        <f>K24</f>
        <v>2050050489.8694944</v>
      </c>
    </row>
    <row r="172" spans="1:11" x14ac:dyDescent="0.35">
      <c r="D172" s="130" t="s">
        <v>85</v>
      </c>
      <c r="E172" s="142">
        <f>K44</f>
        <v>675668108.3072015</v>
      </c>
    </row>
    <row r="173" spans="1:11" x14ac:dyDescent="0.35">
      <c r="D173" s="130" t="s">
        <v>86</v>
      </c>
      <c r="E173" s="142">
        <f>(K89+K104+K119+K134)</f>
        <v>138270656.24166298</v>
      </c>
    </row>
    <row r="174" spans="1:11" x14ac:dyDescent="0.35">
      <c r="D174" s="130" t="s">
        <v>87</v>
      </c>
      <c r="E174" s="142">
        <f>K59</f>
        <v>312700583.15100265</v>
      </c>
    </row>
    <row r="175" spans="1:11" x14ac:dyDescent="0.35">
      <c r="D175" s="130" t="s">
        <v>88</v>
      </c>
      <c r="E175" s="142">
        <f>K74</f>
        <v>232356846.17087007</v>
      </c>
    </row>
    <row r="176" spans="1:11" x14ac:dyDescent="0.35">
      <c r="D176" s="130" t="s">
        <v>89</v>
      </c>
      <c r="E176" s="142">
        <f>K149</f>
        <v>749601.61432242382</v>
      </c>
    </row>
    <row r="177" spans="4:6" x14ac:dyDescent="0.35">
      <c r="D177" s="130" t="s">
        <v>90</v>
      </c>
      <c r="E177" s="142">
        <f>K161</f>
        <v>3985586.64</v>
      </c>
    </row>
    <row r="178" spans="4:6" x14ac:dyDescent="0.35">
      <c r="D178" s="130" t="s">
        <v>91</v>
      </c>
      <c r="E178" s="142">
        <f>+K164</f>
        <v>-212952638.55244529</v>
      </c>
    </row>
    <row r="179" spans="4:6" x14ac:dyDescent="0.35">
      <c r="D179" s="125" t="s">
        <v>46</v>
      </c>
      <c r="E179" s="184">
        <f>SUM(E171:E178)</f>
        <v>3200829233.4421086</v>
      </c>
    </row>
    <row r="180" spans="4:6" x14ac:dyDescent="0.35">
      <c r="E180" s="114">
        <f>+E179-K165</f>
        <v>0</v>
      </c>
      <c r="F180" s="149"/>
    </row>
    <row r="184" spans="4:6" x14ac:dyDescent="0.35">
      <c r="D184" s="151"/>
    </row>
  </sheetData>
  <mergeCells count="90">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0:E170"/>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C6C3-9675-4FA4-94B4-967B958BDCA1}">
  <sheetPr>
    <pageSetUpPr fitToPage="1"/>
  </sheetPr>
  <dimension ref="A1:W184"/>
  <sheetViews>
    <sheetView showGridLines="0" zoomScale="99" workbookViewId="0">
      <pane xSplit="3" ySplit="10" topLeftCell="D41" activePane="bottomRight" state="frozen"/>
      <selection pane="topRight" activeCell="D1" sqref="D1"/>
      <selection pane="bottomLeft" activeCell="A11" sqref="A11"/>
      <selection pane="bottomRight" sqref="A1:J1"/>
    </sheetView>
  </sheetViews>
  <sheetFormatPr defaultColWidth="9.1796875" defaultRowHeight="14.5" x14ac:dyDescent="0.35"/>
  <cols>
    <col min="1" max="1" width="37" style="1" customWidth="1"/>
    <col min="2" max="2" width="8" style="1" bestFit="1" customWidth="1"/>
    <col min="3" max="3" width="1.54296875" style="1" customWidth="1"/>
    <col min="4" max="4" width="23.1796875" style="1" bestFit="1" customWidth="1"/>
    <col min="5" max="5" width="16.81640625" style="1" bestFit="1" customWidth="1"/>
    <col min="6" max="6" width="21" style="1" bestFit="1" customWidth="1"/>
    <col min="7" max="7" width="2.1796875" style="1" customWidth="1"/>
    <col min="8" max="8" width="19.1796875" style="1" customWidth="1"/>
    <col min="9" max="9" width="14.54296875" style="1" bestFit="1" customWidth="1"/>
    <col min="10" max="10" width="21" style="1" bestFit="1" customWidth="1"/>
    <col min="11" max="11" width="16.1796875" style="1" bestFit="1" customWidth="1"/>
    <col min="12" max="12" width="12" style="1" bestFit="1" customWidth="1"/>
    <col min="13" max="16384" width="9.1796875" style="1"/>
  </cols>
  <sheetData>
    <row r="1" spans="1:11" ht="21" x14ac:dyDescent="0.5">
      <c r="A1" s="233" t="s">
        <v>54</v>
      </c>
      <c r="B1" s="233"/>
      <c r="C1" s="233"/>
      <c r="D1" s="233"/>
      <c r="E1" s="233"/>
      <c r="F1" s="233"/>
      <c r="G1" s="233"/>
      <c r="H1" s="233"/>
      <c r="I1" s="233"/>
      <c r="J1" s="233"/>
    </row>
    <row r="2" spans="1:11" x14ac:dyDescent="0.35">
      <c r="A2" s="115"/>
      <c r="B2" s="115"/>
      <c r="C2" s="115"/>
      <c r="D2" s="115"/>
      <c r="E2" s="115"/>
      <c r="F2" s="115"/>
      <c r="G2" s="115"/>
      <c r="H2" s="115"/>
      <c r="I2" s="115"/>
      <c r="J2" s="4" t="s">
        <v>0</v>
      </c>
      <c r="K2" s="5" t="str">
        <f>'App.2-ZA_2025 Com.Exp.Forecast'!L2</f>
        <v>EB-2023-0195</v>
      </c>
    </row>
    <row r="3" spans="1:11" x14ac:dyDescent="0.35">
      <c r="A3" s="115"/>
      <c r="B3" s="115"/>
      <c r="C3" s="115"/>
      <c r="D3" s="115"/>
      <c r="E3" s="115"/>
      <c r="F3" s="115"/>
      <c r="G3" s="115"/>
      <c r="H3" s="115"/>
      <c r="I3" s="115"/>
      <c r="J3" s="4" t="s">
        <v>1</v>
      </c>
      <c r="K3" s="5" t="str">
        <f>'App.2-ZA_2025 Com.Exp.Forecast'!L3</f>
        <v>Settlement Proposal</v>
      </c>
    </row>
    <row r="4" spans="1:11" x14ac:dyDescent="0.35">
      <c r="A4" s="115"/>
      <c r="B4" s="115"/>
      <c r="C4" s="115"/>
      <c r="D4" s="115"/>
      <c r="E4" s="115"/>
      <c r="F4" s="115"/>
      <c r="G4" s="115"/>
      <c r="H4" s="115"/>
      <c r="I4" s="115"/>
      <c r="J4" s="4" t="s">
        <v>3</v>
      </c>
      <c r="K4" s="5"/>
    </row>
    <row r="5" spans="1:11" x14ac:dyDescent="0.35">
      <c r="A5" s="115"/>
      <c r="B5" s="115"/>
      <c r="C5" s="115"/>
      <c r="D5" s="115"/>
      <c r="E5" s="115"/>
      <c r="F5" s="115"/>
      <c r="G5" s="115"/>
      <c r="H5" s="115"/>
      <c r="I5" s="115"/>
      <c r="J5" s="4" t="s">
        <v>4</v>
      </c>
      <c r="K5" s="5">
        <f>'App.2-ZA_2025 Com.Exp.Forecast'!L5</f>
        <v>7</v>
      </c>
    </row>
    <row r="6" spans="1:11" x14ac:dyDescent="0.35">
      <c r="A6" s="115"/>
      <c r="B6" s="115"/>
      <c r="C6" s="115"/>
      <c r="D6" s="115"/>
      <c r="E6" s="115"/>
      <c r="F6" s="115"/>
      <c r="G6" s="115"/>
      <c r="H6" s="115"/>
      <c r="I6" s="115"/>
      <c r="J6" s="4" t="s">
        <v>5</v>
      </c>
      <c r="K6" s="5">
        <v>2</v>
      </c>
    </row>
    <row r="7" spans="1:11" x14ac:dyDescent="0.35">
      <c r="A7" s="1" t="s">
        <v>55</v>
      </c>
      <c r="J7" s="4"/>
      <c r="K7" s="9"/>
    </row>
    <row r="8" spans="1:11" x14ac:dyDescent="0.35">
      <c r="A8" s="1" t="s">
        <v>56</v>
      </c>
      <c r="J8" s="4" t="s">
        <v>6</v>
      </c>
      <c r="K8" s="201">
        <f>'App.2-ZA_2025 Com.Exp.Forecast'!L8</f>
        <v>45520</v>
      </c>
    </row>
    <row r="9" spans="1:11" x14ac:dyDescent="0.35">
      <c r="A9" s="1" t="s">
        <v>57</v>
      </c>
      <c r="E9" s="217"/>
      <c r="F9" s="217"/>
      <c r="G9" s="8"/>
      <c r="H9" s="8"/>
      <c r="I9" s="217"/>
      <c r="J9" s="217"/>
    </row>
    <row r="10" spans="1:11" x14ac:dyDescent="0.35">
      <c r="B10" s="116"/>
      <c r="C10" s="117"/>
      <c r="D10" s="118" t="s">
        <v>92</v>
      </c>
      <c r="E10" s="234" t="s">
        <v>13</v>
      </c>
      <c r="F10" s="234"/>
      <c r="G10" s="119"/>
      <c r="H10" s="118" t="str">
        <f>D10</f>
        <v>2025 Test Year</v>
      </c>
      <c r="I10" s="234" t="s">
        <v>12</v>
      </c>
      <c r="J10" s="234"/>
      <c r="K10" s="120" t="s">
        <v>58</v>
      </c>
    </row>
    <row r="11" spans="1:11" x14ac:dyDescent="0.35">
      <c r="A11" s="121" t="s">
        <v>59</v>
      </c>
      <c r="B11" s="230" t="s">
        <v>60</v>
      </c>
      <c r="C11" s="122"/>
      <c r="D11" s="123" t="s">
        <v>61</v>
      </c>
      <c r="E11" s="123" t="s">
        <v>62</v>
      </c>
      <c r="F11" s="57" t="s">
        <v>63</v>
      </c>
      <c r="G11" s="8"/>
      <c r="H11" s="123" t="s">
        <v>61</v>
      </c>
      <c r="I11" s="123" t="s">
        <v>62</v>
      </c>
      <c r="J11" s="57" t="s">
        <v>63</v>
      </c>
      <c r="K11" s="124" t="s">
        <v>64</v>
      </c>
    </row>
    <row r="12" spans="1:11" x14ac:dyDescent="0.35">
      <c r="A12" s="125" t="s">
        <v>65</v>
      </c>
      <c r="B12" s="231"/>
      <c r="C12" s="126"/>
      <c r="D12" s="127"/>
      <c r="E12" s="128"/>
      <c r="F12" s="129"/>
      <c r="H12" s="127"/>
      <c r="I12" s="128"/>
      <c r="J12" s="129"/>
      <c r="K12" s="219"/>
    </row>
    <row r="13" spans="1:11" x14ac:dyDescent="0.35">
      <c r="A13" s="130" t="s">
        <v>37</v>
      </c>
      <c r="B13" s="131" t="s">
        <v>38</v>
      </c>
      <c r="C13" s="126"/>
      <c r="D13" s="127">
        <v>5171006628.6241636</v>
      </c>
      <c r="E13" s="132"/>
      <c r="F13" s="133">
        <v>523842352.41247183</v>
      </c>
      <c r="H13" s="127">
        <v>64130268.917424254</v>
      </c>
      <c r="I13" s="134"/>
      <c r="J13" s="129">
        <v>3891843.6168258726</v>
      </c>
      <c r="K13" s="219"/>
    </row>
    <row r="14" spans="1:11" x14ac:dyDescent="0.35">
      <c r="A14" s="130" t="s">
        <v>39</v>
      </c>
      <c r="B14" s="135" t="s">
        <v>38</v>
      </c>
      <c r="C14" s="126"/>
      <c r="D14" s="127">
        <v>332297222.55571741</v>
      </c>
      <c r="E14" s="132"/>
      <c r="F14" s="133">
        <v>33662954.094884314</v>
      </c>
      <c r="H14" s="127">
        <v>448879.40690897009</v>
      </c>
      <c r="I14" s="134"/>
      <c r="J14" s="129">
        <v>27240.934491522235</v>
      </c>
      <c r="K14" s="219"/>
    </row>
    <row r="15" spans="1:11" x14ac:dyDescent="0.35">
      <c r="A15" s="130" t="s">
        <v>40</v>
      </c>
      <c r="B15" s="135" t="s">
        <v>38</v>
      </c>
      <c r="C15" s="126"/>
      <c r="D15" s="127">
        <v>2043956686.6242123</v>
      </c>
      <c r="E15" s="132"/>
      <c r="F15" s="133">
        <v>207060473.10469416</v>
      </c>
      <c r="H15" s="127">
        <v>319010219.83076751</v>
      </c>
      <c r="I15" s="134"/>
      <c r="J15" s="129">
        <v>19359623.914086908</v>
      </c>
      <c r="K15" s="219"/>
    </row>
    <row r="16" spans="1:11" x14ac:dyDescent="0.35">
      <c r="A16" s="130" t="s">
        <v>41</v>
      </c>
      <c r="B16" s="135" t="s">
        <v>38</v>
      </c>
      <c r="C16" s="126"/>
      <c r="D16" s="127">
        <v>3176543298.3582764</v>
      </c>
      <c r="E16" s="132"/>
      <c r="F16" s="133">
        <v>321795741.80797565</v>
      </c>
      <c r="H16" s="127">
        <v>6121682114.945857</v>
      </c>
      <c r="I16" s="134"/>
      <c r="J16" s="129">
        <v>371503657.56248945</v>
      </c>
      <c r="K16" s="219"/>
    </row>
    <row r="17" spans="1:12" x14ac:dyDescent="0.35">
      <c r="A17" s="130" t="s">
        <v>42</v>
      </c>
      <c r="B17" s="135" t="s">
        <v>38</v>
      </c>
      <c r="C17" s="126"/>
      <c r="D17" s="127">
        <v>115935133.82060502</v>
      </c>
      <c r="E17" s="132"/>
      <c r="F17" s="133">
        <v>11744663.580908848</v>
      </c>
      <c r="H17" s="127">
        <v>4255019126.461741</v>
      </c>
      <c r="I17" s="134"/>
      <c r="J17" s="129">
        <v>258222354.37863249</v>
      </c>
      <c r="K17" s="219"/>
    </row>
    <row r="18" spans="1:12" x14ac:dyDescent="0.35">
      <c r="A18" s="130" t="s">
        <v>43</v>
      </c>
      <c r="B18" s="135" t="s">
        <v>38</v>
      </c>
      <c r="C18" s="126"/>
      <c r="D18" s="127">
        <v>3.1626726041699228E-2</v>
      </c>
      <c r="E18" s="132"/>
      <c r="F18" s="133">
        <v>3.2039058849933359E-3</v>
      </c>
      <c r="H18" s="127">
        <v>1805790486.310051</v>
      </c>
      <c r="I18" s="134"/>
      <c r="J18" s="129">
        <v>109587162.13275047</v>
      </c>
      <c r="K18" s="219"/>
    </row>
    <row r="19" spans="1:12" x14ac:dyDescent="0.35">
      <c r="A19" s="130" t="s">
        <v>44</v>
      </c>
      <c r="B19" s="135" t="s">
        <v>38</v>
      </c>
      <c r="C19" s="126"/>
      <c r="D19" s="127">
        <v>0</v>
      </c>
      <c r="E19" s="132"/>
      <c r="F19" s="133">
        <v>0</v>
      </c>
      <c r="H19" s="127">
        <v>108095962.3242155</v>
      </c>
      <c r="I19" s="134"/>
      <c r="J19" s="129">
        <v>6559969.0766592985</v>
      </c>
      <c r="K19" s="219"/>
    </row>
    <row r="20" spans="1:12" x14ac:dyDescent="0.35">
      <c r="A20" s="130" t="s">
        <v>45</v>
      </c>
      <c r="B20" s="135" t="s">
        <v>38</v>
      </c>
      <c r="C20" s="126"/>
      <c r="D20" s="127">
        <v>43740576.719912522</v>
      </c>
      <c r="E20" s="132"/>
      <c r="F20" s="133">
        <v>4431084.3614086844</v>
      </c>
      <c r="H20" s="127">
        <v>27758.318060002741</v>
      </c>
      <c r="I20" s="134"/>
      <c r="J20" s="129">
        <v>1684.5560572145343</v>
      </c>
      <c r="K20" s="219"/>
    </row>
    <row r="21" spans="1:12" x14ac:dyDescent="0.35">
      <c r="A21" s="130" t="s">
        <v>93</v>
      </c>
      <c r="B21" s="136"/>
      <c r="C21" s="126"/>
      <c r="D21" s="127">
        <v>0</v>
      </c>
      <c r="E21" s="132"/>
      <c r="F21" s="133">
        <v>0</v>
      </c>
      <c r="H21" s="127">
        <v>0</v>
      </c>
      <c r="I21" s="134"/>
      <c r="J21" s="129">
        <v>0</v>
      </c>
      <c r="K21" s="219"/>
    </row>
    <row r="22" spans="1:12" x14ac:dyDescent="0.35">
      <c r="A22" s="130" t="s">
        <v>93</v>
      </c>
      <c r="B22" s="136"/>
      <c r="C22" s="137"/>
      <c r="D22" s="127">
        <v>0</v>
      </c>
      <c r="E22" s="132"/>
      <c r="F22" s="133">
        <v>0</v>
      </c>
      <c r="H22" s="127">
        <v>0</v>
      </c>
      <c r="I22" s="134"/>
      <c r="J22" s="129">
        <v>0</v>
      </c>
      <c r="K22" s="219"/>
    </row>
    <row r="23" spans="1:12" x14ac:dyDescent="0.35">
      <c r="A23" s="130" t="s">
        <v>93</v>
      </c>
      <c r="B23" s="138"/>
      <c r="C23" s="126"/>
      <c r="D23" s="127">
        <v>0</v>
      </c>
      <c r="E23" s="132"/>
      <c r="F23" s="133">
        <v>0</v>
      </c>
      <c r="H23" s="127">
        <v>0</v>
      </c>
      <c r="I23" s="134"/>
      <c r="J23" s="129">
        <v>0</v>
      </c>
      <c r="K23" s="219"/>
    </row>
    <row r="24" spans="1:12" x14ac:dyDescent="0.35">
      <c r="A24" s="125" t="s">
        <v>66</v>
      </c>
      <c r="B24" s="130"/>
      <c r="C24" s="126"/>
      <c r="D24" s="127">
        <f>SUM(D13:D23)</f>
        <v>10883479546.734512</v>
      </c>
      <c r="E24" s="139"/>
      <c r="F24" s="133">
        <f>SUM(F13:F23)</f>
        <v>1102537269.3655472</v>
      </c>
      <c r="G24" s="130"/>
      <c r="H24" s="127">
        <f>SUM(H13:H23)</f>
        <v>12674204816.515024</v>
      </c>
      <c r="I24" s="140"/>
      <c r="J24" s="141">
        <f>SUM(J13:J23)</f>
        <v>769153536.17199337</v>
      </c>
      <c r="K24" s="142">
        <f>F24+J24</f>
        <v>1871690805.5375404</v>
      </c>
      <c r="L24" s="1" t="s">
        <v>94</v>
      </c>
    </row>
    <row r="25" spans="1:12" ht="7.5" customHeight="1" x14ac:dyDescent="0.35">
      <c r="D25" s="143"/>
      <c r="I25" s="229"/>
      <c r="J25" s="228"/>
    </row>
    <row r="26" spans="1:12" x14ac:dyDescent="0.35">
      <c r="A26" s="121" t="s">
        <v>67</v>
      </c>
      <c r="B26" s="230" t="s">
        <v>60</v>
      </c>
      <c r="C26" s="122"/>
      <c r="D26" s="224" t="s">
        <v>61</v>
      </c>
      <c r="E26" s="220" t="s">
        <v>62</v>
      </c>
      <c r="F26" s="222" t="s">
        <v>63</v>
      </c>
      <c r="G26" s="8"/>
      <c r="H26" s="226" t="s">
        <v>61</v>
      </c>
      <c r="I26" s="220" t="s">
        <v>62</v>
      </c>
      <c r="J26" s="222" t="s">
        <v>63</v>
      </c>
      <c r="K26" s="224" t="s">
        <v>58</v>
      </c>
    </row>
    <row r="27" spans="1:12" x14ac:dyDescent="0.35">
      <c r="A27" s="125" t="s">
        <v>68</v>
      </c>
      <c r="B27" s="231"/>
      <c r="C27" s="122"/>
      <c r="D27" s="229"/>
      <c r="E27" s="228"/>
      <c r="F27" s="223"/>
      <c r="G27" s="8"/>
      <c r="H27" s="232"/>
      <c r="I27" s="228"/>
      <c r="J27" s="223"/>
      <c r="K27" s="225"/>
    </row>
    <row r="28" spans="1:12" x14ac:dyDescent="0.35">
      <c r="A28" s="130" t="str">
        <f>IF(A13="","",A13 &amp; " - Class B")</f>
        <v>Residential - Class B</v>
      </c>
      <c r="B28" s="131" t="s">
        <v>38</v>
      </c>
      <c r="C28" s="126"/>
      <c r="D28" s="79"/>
      <c r="E28" s="79"/>
      <c r="F28" s="144">
        <f>D28*E28</f>
        <v>0</v>
      </c>
      <c r="H28" s="145"/>
      <c r="I28" s="79"/>
      <c r="J28" s="129">
        <v>2604792.9847571068</v>
      </c>
      <c r="K28" s="219"/>
    </row>
    <row r="29" spans="1:12" x14ac:dyDescent="0.35">
      <c r="A29" s="130" t="str">
        <f t="shared" ref="A29:A38" si="0">IF(A14="","",A14 &amp; " - Class B")</f>
        <v>CSMUR - Class B</v>
      </c>
      <c r="B29" s="135" t="s">
        <v>38</v>
      </c>
      <c r="C29" s="126"/>
      <c r="D29" s="79"/>
      <c r="E29" s="79"/>
      <c r="F29" s="144">
        <f t="shared" ref="F29:F38" si="1">D29*E29</f>
        <v>0</v>
      </c>
      <c r="H29" s="145"/>
      <c r="I29" s="79"/>
      <c r="J29" s="129">
        <v>18232.231828373529</v>
      </c>
      <c r="K29" s="219"/>
    </row>
    <row r="30" spans="1:12" x14ac:dyDescent="0.35">
      <c r="A30" s="130" t="str">
        <f t="shared" si="0"/>
        <v>GS&lt;50 kW - Class B</v>
      </c>
      <c r="B30" s="135" t="s">
        <v>38</v>
      </c>
      <c r="C30" s="126"/>
      <c r="D30" s="79"/>
      <c r="E30" s="79"/>
      <c r="F30" s="144">
        <f t="shared" si="1"/>
        <v>0</v>
      </c>
      <c r="H30" s="145"/>
      <c r="I30" s="79"/>
      <c r="J30" s="129">
        <v>12944902.260629164</v>
      </c>
      <c r="K30" s="219"/>
    </row>
    <row r="31" spans="1:12" x14ac:dyDescent="0.35">
      <c r="A31" s="130" t="str">
        <f t="shared" si="0"/>
        <v>GS 50-999 kW - Class B</v>
      </c>
      <c r="B31" s="135" t="s">
        <v>38</v>
      </c>
      <c r="C31" s="126"/>
      <c r="D31" s="79"/>
      <c r="E31" s="79"/>
      <c r="F31" s="144">
        <f t="shared" si="1"/>
        <v>0</v>
      </c>
      <c r="H31" s="145"/>
      <c r="I31" s="79"/>
      <c r="J31" s="129">
        <v>221247929.18639967</v>
      </c>
      <c r="K31" s="219"/>
    </row>
    <row r="32" spans="1:12" x14ac:dyDescent="0.35">
      <c r="A32" s="130" t="str">
        <f t="shared" si="0"/>
        <v>GS 1,000-4,999 kW - Class B</v>
      </c>
      <c r="B32" s="135" t="s">
        <v>38</v>
      </c>
      <c r="C32" s="126"/>
      <c r="D32" s="79"/>
      <c r="E32" s="79"/>
      <c r="F32" s="144">
        <f t="shared" si="1"/>
        <v>0</v>
      </c>
      <c r="H32" s="145"/>
      <c r="I32" s="79"/>
      <c r="J32" s="129">
        <v>28640632.152272951</v>
      </c>
      <c r="K32" s="219"/>
    </row>
    <row r="33" spans="1:23" x14ac:dyDescent="0.35">
      <c r="A33" s="130" t="str">
        <f t="shared" si="0"/>
        <v>Large User - Class B</v>
      </c>
      <c r="B33" s="135" t="s">
        <v>38</v>
      </c>
      <c r="C33" s="126"/>
      <c r="D33" s="79"/>
      <c r="E33" s="79"/>
      <c r="F33" s="144">
        <f t="shared" si="1"/>
        <v>0</v>
      </c>
      <c r="H33" s="145"/>
      <c r="I33" s="79"/>
      <c r="J33" s="129">
        <v>8662692.5042552687</v>
      </c>
      <c r="K33" s="219"/>
    </row>
    <row r="34" spans="1:23" x14ac:dyDescent="0.35">
      <c r="A34" s="130" t="str">
        <f t="shared" si="0"/>
        <v>Streetlighting - Class B</v>
      </c>
      <c r="B34" s="135" t="s">
        <v>38</v>
      </c>
      <c r="C34" s="126"/>
      <c r="D34" s="79"/>
      <c r="E34" s="79"/>
      <c r="F34" s="144">
        <f t="shared" si="1"/>
        <v>0</v>
      </c>
      <c r="H34" s="145"/>
      <c r="I34" s="79"/>
      <c r="J34" s="129">
        <v>4390557.0504505225</v>
      </c>
      <c r="K34" s="219"/>
    </row>
    <row r="35" spans="1:23" x14ac:dyDescent="0.35">
      <c r="A35" s="130" t="str">
        <f t="shared" si="0"/>
        <v>USL - Class B</v>
      </c>
      <c r="B35" s="135" t="s">
        <v>38</v>
      </c>
      <c r="C35" s="126"/>
      <c r="D35" s="79"/>
      <c r="E35" s="79"/>
      <c r="F35" s="144">
        <f t="shared" si="1"/>
        <v>0</v>
      </c>
      <c r="H35" s="145"/>
      <c r="I35" s="79"/>
      <c r="J35" s="129">
        <v>1127.4656004398323</v>
      </c>
      <c r="K35" s="219"/>
    </row>
    <row r="36" spans="1:23" x14ac:dyDescent="0.35">
      <c r="A36" s="130" t="str">
        <f t="shared" si="0"/>
        <v/>
      </c>
      <c r="B36" s="146"/>
      <c r="C36" s="126"/>
      <c r="D36" s="79"/>
      <c r="E36" s="79"/>
      <c r="F36" s="144">
        <f t="shared" si="1"/>
        <v>0</v>
      </c>
      <c r="H36" s="145"/>
      <c r="I36" s="79"/>
      <c r="J36" s="129">
        <v>0</v>
      </c>
      <c r="K36" s="219"/>
    </row>
    <row r="37" spans="1:23" x14ac:dyDescent="0.35">
      <c r="A37" s="130" t="str">
        <f t="shared" si="0"/>
        <v/>
      </c>
      <c r="B37" s="146"/>
      <c r="C37" s="126"/>
      <c r="D37" s="79"/>
      <c r="E37" s="79"/>
      <c r="F37" s="144">
        <f t="shared" si="1"/>
        <v>0</v>
      </c>
      <c r="H37" s="145"/>
      <c r="I37" s="79"/>
      <c r="J37" s="129">
        <v>0</v>
      </c>
      <c r="K37" s="219"/>
    </row>
    <row r="38" spans="1:23" x14ac:dyDescent="0.35">
      <c r="A38" s="130" t="str">
        <f t="shared" si="0"/>
        <v/>
      </c>
      <c r="B38" s="146"/>
      <c r="C38" s="126"/>
      <c r="D38" s="79"/>
      <c r="E38" s="79"/>
      <c r="F38" s="144">
        <f t="shared" si="1"/>
        <v>0</v>
      </c>
      <c r="H38" s="145"/>
      <c r="I38" s="79"/>
      <c r="J38" s="129">
        <v>0</v>
      </c>
      <c r="K38" s="219"/>
    </row>
    <row r="39" spans="1:23" x14ac:dyDescent="0.35">
      <c r="A39" s="130" t="s">
        <v>95</v>
      </c>
      <c r="B39" s="146"/>
      <c r="C39" s="126"/>
      <c r="D39" s="79"/>
      <c r="E39" s="79"/>
      <c r="F39" s="144">
        <f>D39*E39</f>
        <v>0</v>
      </c>
      <c r="H39" s="145"/>
      <c r="I39" s="79"/>
      <c r="J39" s="129">
        <v>17761.916353822886</v>
      </c>
      <c r="K39" s="219"/>
    </row>
    <row r="40" spans="1:23" x14ac:dyDescent="0.35">
      <c r="A40" s="130" t="s">
        <v>96</v>
      </c>
      <c r="B40" s="146"/>
      <c r="C40" s="126"/>
      <c r="D40" s="79"/>
      <c r="E40" s="79"/>
      <c r="F40" s="144">
        <f>D40*E40</f>
        <v>0</v>
      </c>
      <c r="H40" s="145"/>
      <c r="I40" s="79"/>
      <c r="J40" s="129">
        <v>39229880.527326822</v>
      </c>
      <c r="K40" s="219"/>
    </row>
    <row r="41" spans="1:23" x14ac:dyDescent="0.35">
      <c r="A41" s="130" t="s">
        <v>97</v>
      </c>
      <c r="B41" s="146"/>
      <c r="C41" s="126"/>
      <c r="D41" s="79"/>
      <c r="E41" s="79"/>
      <c r="F41" s="144">
        <f>D41*E41</f>
        <v>0</v>
      </c>
      <c r="H41" s="145"/>
      <c r="I41" s="79"/>
      <c r="J41" s="129">
        <v>206455422.44971153</v>
      </c>
      <c r="K41" s="219"/>
      <c r="L41" s="8"/>
    </row>
    <row r="42" spans="1:23" x14ac:dyDescent="0.35">
      <c r="A42" s="130" t="s">
        <v>98</v>
      </c>
      <c r="B42" s="146"/>
      <c r="C42" s="126"/>
      <c r="D42" s="79"/>
      <c r="E42" s="79"/>
      <c r="F42" s="144">
        <f>D42*E42</f>
        <v>0</v>
      </c>
      <c r="H42" s="145"/>
      <c r="I42" s="79"/>
      <c r="J42" s="129">
        <v>92618009.114959836</v>
      </c>
      <c r="K42" s="219"/>
    </row>
    <row r="43" spans="1:23" x14ac:dyDescent="0.35">
      <c r="A43" s="130" t="s">
        <v>93</v>
      </c>
      <c r="B43" s="146"/>
      <c r="C43" s="126"/>
      <c r="D43" s="79"/>
      <c r="E43" s="79"/>
      <c r="F43" s="144">
        <f>D43*E43</f>
        <v>0</v>
      </c>
      <c r="H43" s="145"/>
      <c r="I43" s="79"/>
      <c r="J43" s="129">
        <v>0</v>
      </c>
      <c r="K43" s="219"/>
    </row>
    <row r="44" spans="1:23" x14ac:dyDescent="0.35">
      <c r="A44" s="125" t="s">
        <v>66</v>
      </c>
      <c r="B44" s="147"/>
      <c r="C44" s="126"/>
      <c r="D44" s="140"/>
      <c r="E44" s="139"/>
      <c r="F44" s="130">
        <f>SUM(F28:F43)</f>
        <v>0</v>
      </c>
      <c r="G44" s="130"/>
      <c r="H44" s="139"/>
      <c r="I44" s="139"/>
      <c r="J44" s="148">
        <f>SUM(J28:J43)</f>
        <v>616831939.84454548</v>
      </c>
      <c r="K44" s="142">
        <f>F44+J44</f>
        <v>616831939.84454548</v>
      </c>
      <c r="L44" s="149"/>
    </row>
    <row r="45" spans="1:23" ht="8.25" customHeight="1" x14ac:dyDescent="0.35">
      <c r="B45" s="143"/>
      <c r="D45" s="143"/>
    </row>
    <row r="46" spans="1:23" x14ac:dyDescent="0.35">
      <c r="A46" s="121" t="s">
        <v>69</v>
      </c>
      <c r="B46" s="228"/>
      <c r="C46" s="122"/>
      <c r="D46" s="229" t="s">
        <v>70</v>
      </c>
      <c r="E46" s="219" t="s">
        <v>62</v>
      </c>
      <c r="F46" s="222" t="s">
        <v>63</v>
      </c>
      <c r="G46" s="8"/>
      <c r="H46" s="226" t="s">
        <v>61</v>
      </c>
      <c r="I46" s="219" t="s">
        <v>62</v>
      </c>
      <c r="J46" s="222" t="s">
        <v>63</v>
      </c>
      <c r="K46" s="224" t="s">
        <v>58</v>
      </c>
    </row>
    <row r="47" spans="1:23" x14ac:dyDescent="0.35">
      <c r="A47" s="125" t="s">
        <v>68</v>
      </c>
      <c r="B47" s="221"/>
      <c r="C47" s="150"/>
      <c r="D47" s="225"/>
      <c r="E47" s="219"/>
      <c r="F47" s="223"/>
      <c r="G47" s="8"/>
      <c r="H47" s="227"/>
      <c r="I47" s="219"/>
      <c r="J47" s="223"/>
      <c r="K47" s="225"/>
      <c r="W47" s="151" t="s">
        <v>71</v>
      </c>
    </row>
    <row r="48" spans="1:23" x14ac:dyDescent="0.35">
      <c r="A48" s="130" t="str">
        <f>IF(A13="","",A13)</f>
        <v>Residential</v>
      </c>
      <c r="B48" s="131" t="s">
        <v>72</v>
      </c>
      <c r="C48" s="126"/>
      <c r="D48" s="152">
        <v>8972451.1327541452</v>
      </c>
      <c r="E48" s="153">
        <v>6.0721812000000002</v>
      </c>
      <c r="F48" s="154">
        <f>D48*E48</f>
        <v>54482349.086228423</v>
      </c>
      <c r="H48" s="152"/>
      <c r="I48" s="153"/>
      <c r="J48" s="154">
        <f>H48*I48</f>
        <v>0</v>
      </c>
      <c r="K48" s="219"/>
      <c r="L48" s="155"/>
      <c r="W48" s="155">
        <v>0.50409045340311753</v>
      </c>
    </row>
    <row r="49" spans="1:23" x14ac:dyDescent="0.35">
      <c r="A49" s="130" t="str">
        <f t="shared" ref="A49:A58" si="2">IF(A14="","",A14)</f>
        <v>CSMUR</v>
      </c>
      <c r="B49" s="135" t="str">
        <f>+B48</f>
        <v>kW</v>
      </c>
      <c r="C49" s="137"/>
      <c r="D49" s="152">
        <v>915892.13173648459</v>
      </c>
      <c r="E49" s="153">
        <f>E48</f>
        <v>6.0721812000000002</v>
      </c>
      <c r="F49" s="154">
        <f t="shared" ref="F49:F57" si="3">D49*E49</f>
        <v>5561462.983558205</v>
      </c>
      <c r="H49" s="152"/>
      <c r="I49" s="153"/>
      <c r="J49" s="154">
        <f t="shared" ref="J49:J57" si="4">H49*I49</f>
        <v>0</v>
      </c>
      <c r="K49" s="219"/>
      <c r="L49" s="155"/>
      <c r="W49" s="155">
        <v>3.2393665262060702E-2</v>
      </c>
    </row>
    <row r="50" spans="1:23" x14ac:dyDescent="0.35">
      <c r="A50" s="130" t="str">
        <f t="shared" si="2"/>
        <v>GS&lt;50 kW</v>
      </c>
      <c r="B50" s="135" t="str">
        <f t="shared" ref="B50:B55" si="5">+B49</f>
        <v>kW</v>
      </c>
      <c r="C50" s="137"/>
      <c r="D50" s="152">
        <v>6433762.1661254764</v>
      </c>
      <c r="E50" s="153">
        <f t="shared" ref="E50:E55" si="6">E49</f>
        <v>6.0721812000000002</v>
      </c>
      <c r="F50" s="154">
        <f t="shared" si="3"/>
        <v>39066969.670418397</v>
      </c>
      <c r="H50" s="152"/>
      <c r="I50" s="153"/>
      <c r="J50" s="154">
        <f t="shared" si="4"/>
        <v>0</v>
      </c>
      <c r="K50" s="219"/>
      <c r="L50" s="155"/>
      <c r="W50" s="155">
        <v>0.19389888101656624</v>
      </c>
    </row>
    <row r="51" spans="1:23" x14ac:dyDescent="0.35">
      <c r="A51" s="130" t="str">
        <f t="shared" si="2"/>
        <v>GS 50-999 kW</v>
      </c>
      <c r="B51" s="135" t="str">
        <f t="shared" si="5"/>
        <v>kW</v>
      </c>
      <c r="C51" s="137"/>
      <c r="D51" s="152">
        <v>15829158.088289354</v>
      </c>
      <c r="E51" s="153">
        <f t="shared" si="6"/>
        <v>6.0721812000000002</v>
      </c>
      <c r="F51" s="154">
        <f t="shared" si="3"/>
        <v>96117516.155538559</v>
      </c>
      <c r="H51" s="152"/>
      <c r="I51" s="153"/>
      <c r="J51" s="154">
        <f t="shared" si="4"/>
        <v>0</v>
      </c>
      <c r="K51" s="219"/>
      <c r="L51" s="155"/>
      <c r="W51" s="155">
        <v>0.25219523287893458</v>
      </c>
    </row>
    <row r="52" spans="1:23" x14ac:dyDescent="0.35">
      <c r="A52" s="130" t="str">
        <f t="shared" si="2"/>
        <v>GS 1,000-4,999 kW</v>
      </c>
      <c r="B52" s="135" t="str">
        <f t="shared" si="5"/>
        <v>kW</v>
      </c>
      <c r="C52" s="137"/>
      <c r="D52" s="152">
        <v>7160865.0086022606</v>
      </c>
      <c r="E52" s="153">
        <f t="shared" si="6"/>
        <v>6.0721812000000002</v>
      </c>
      <c r="F52" s="154">
        <f t="shared" si="3"/>
        <v>43482069.88097249</v>
      </c>
      <c r="H52" s="152"/>
      <c r="I52" s="153"/>
      <c r="J52" s="154">
        <f t="shared" si="4"/>
        <v>0</v>
      </c>
      <c r="K52" s="219"/>
      <c r="L52" s="155"/>
      <c r="W52" s="155">
        <v>7.6184891649183845E-3</v>
      </c>
    </row>
    <row r="53" spans="1:23" x14ac:dyDescent="0.35">
      <c r="A53" s="130" t="str">
        <f t="shared" si="2"/>
        <v>Large User</v>
      </c>
      <c r="B53" s="135" t="str">
        <f t="shared" si="5"/>
        <v>kW</v>
      </c>
      <c r="C53" s="137"/>
      <c r="D53" s="152">
        <v>3288984.1392241162</v>
      </c>
      <c r="E53" s="153">
        <f t="shared" si="6"/>
        <v>6.0721812000000002</v>
      </c>
      <c r="F53" s="154">
        <f t="shared" si="3"/>
        <v>19971307.657294862</v>
      </c>
      <c r="H53" s="152"/>
      <c r="I53" s="153"/>
      <c r="J53" s="154">
        <f t="shared" si="4"/>
        <v>0</v>
      </c>
      <c r="K53" s="219"/>
      <c r="L53" s="155"/>
      <c r="W53" s="155"/>
    </row>
    <row r="54" spans="1:23" x14ac:dyDescent="0.35">
      <c r="A54" s="130" t="str">
        <f t="shared" si="2"/>
        <v>Streetlighting</v>
      </c>
      <c r="B54" s="135" t="str">
        <f t="shared" si="5"/>
        <v>kW</v>
      </c>
      <c r="C54" s="126"/>
      <c r="D54" s="152">
        <v>143583.77595669252</v>
      </c>
      <c r="E54" s="153">
        <f t="shared" si="6"/>
        <v>6.0721812000000002</v>
      </c>
      <c r="F54" s="154">
        <f t="shared" si="3"/>
        <v>871866.70498924039</v>
      </c>
      <c r="H54" s="152"/>
      <c r="I54" s="153"/>
      <c r="J54" s="154">
        <f t="shared" si="4"/>
        <v>0</v>
      </c>
      <c r="K54" s="219"/>
      <c r="L54" s="155"/>
      <c r="W54" s="155"/>
    </row>
    <row r="55" spans="1:23" x14ac:dyDescent="0.35">
      <c r="A55" s="130" t="str">
        <f t="shared" si="2"/>
        <v>USL</v>
      </c>
      <c r="B55" s="135" t="str">
        <f t="shared" si="5"/>
        <v>kW</v>
      </c>
      <c r="C55" s="126"/>
      <c r="D55" s="152">
        <v>61249.337349528752</v>
      </c>
      <c r="E55" s="153">
        <f t="shared" si="6"/>
        <v>6.0721812000000002</v>
      </c>
      <c r="F55" s="154">
        <f t="shared" si="3"/>
        <v>371917.07476626633</v>
      </c>
      <c r="H55" s="152"/>
      <c r="I55" s="153"/>
      <c r="J55" s="154">
        <f t="shared" si="4"/>
        <v>0</v>
      </c>
      <c r="K55" s="219"/>
      <c r="L55" s="155"/>
      <c r="W55" s="155">
        <v>9.8032782716519062E-3</v>
      </c>
    </row>
    <row r="56" spans="1:23" x14ac:dyDescent="0.35">
      <c r="A56" s="130" t="str">
        <f t="shared" si="2"/>
        <v/>
      </c>
      <c r="B56" s="146"/>
      <c r="C56" s="126"/>
      <c r="D56" s="156"/>
      <c r="E56" s="157"/>
      <c r="F56" s="154">
        <f t="shared" si="3"/>
        <v>0</v>
      </c>
      <c r="H56" s="156"/>
      <c r="I56" s="156"/>
      <c r="J56" s="154">
        <f t="shared" si="4"/>
        <v>0</v>
      </c>
      <c r="K56" s="219"/>
      <c r="W56" s="155"/>
    </row>
    <row r="57" spans="1:23" x14ac:dyDescent="0.35">
      <c r="A57" s="130" t="str">
        <f t="shared" si="2"/>
        <v/>
      </c>
      <c r="B57" s="146"/>
      <c r="C57" s="126"/>
      <c r="D57" s="156"/>
      <c r="E57" s="157"/>
      <c r="F57" s="154">
        <f t="shared" si="3"/>
        <v>0</v>
      </c>
      <c r="H57" s="156"/>
      <c r="I57" s="156"/>
      <c r="J57" s="154">
        <f t="shared" si="4"/>
        <v>0</v>
      </c>
      <c r="K57" s="219"/>
      <c r="W57" s="155"/>
    </row>
    <row r="58" spans="1:23" x14ac:dyDescent="0.35">
      <c r="A58" s="130" t="str">
        <f t="shared" si="2"/>
        <v/>
      </c>
      <c r="B58" s="146"/>
      <c r="C58" s="126"/>
      <c r="D58" s="156"/>
      <c r="E58" s="157"/>
      <c r="F58" s="154">
        <f>D58*E58</f>
        <v>0</v>
      </c>
      <c r="H58" s="156"/>
      <c r="I58" s="156"/>
      <c r="J58" s="154">
        <f>H58*I58</f>
        <v>0</v>
      </c>
      <c r="K58" s="219"/>
      <c r="W58" s="155"/>
    </row>
    <row r="59" spans="1:23" x14ac:dyDescent="0.35">
      <c r="A59" s="125" t="s">
        <v>66</v>
      </c>
      <c r="B59" s="147"/>
      <c r="C59" s="126"/>
      <c r="D59" s="148">
        <f>SUM(D48:D58)</f>
        <v>42805945.780038059</v>
      </c>
      <c r="E59" s="158"/>
      <c r="F59" s="148">
        <f>SUM(F48:F58)</f>
        <v>259925459.21376646</v>
      </c>
      <c r="G59" s="130"/>
      <c r="H59" s="148">
        <f>SUM(H48:H58)</f>
        <v>0</v>
      </c>
      <c r="I59" s="130"/>
      <c r="J59" s="148">
        <f>SUM(J48:J58)</f>
        <v>0</v>
      </c>
      <c r="K59" s="154">
        <f>F59+J59</f>
        <v>259925459.21376646</v>
      </c>
      <c r="W59" s="155"/>
    </row>
    <row r="60" spans="1:23" ht="5.25" customHeight="1" x14ac:dyDescent="0.35">
      <c r="W60" s="155"/>
    </row>
    <row r="61" spans="1:23" x14ac:dyDescent="0.35">
      <c r="A61" s="121" t="s">
        <v>73</v>
      </c>
      <c r="B61" s="220"/>
      <c r="C61" s="122"/>
      <c r="D61" s="224"/>
      <c r="E61" s="219"/>
      <c r="F61" s="222"/>
      <c r="G61" s="8"/>
      <c r="H61" s="226"/>
      <c r="I61" s="219"/>
      <c r="J61" s="222" t="s">
        <v>63</v>
      </c>
      <c r="K61" s="224" t="s">
        <v>58</v>
      </c>
      <c r="W61" s="155"/>
    </row>
    <row r="62" spans="1:23" x14ac:dyDescent="0.35">
      <c r="A62" s="125" t="s">
        <v>68</v>
      </c>
      <c r="B62" s="221"/>
      <c r="C62" s="150"/>
      <c r="D62" s="225"/>
      <c r="E62" s="219"/>
      <c r="F62" s="223"/>
      <c r="G62" s="8"/>
      <c r="H62" s="227"/>
      <c r="I62" s="219"/>
      <c r="J62" s="223"/>
      <c r="K62" s="225"/>
      <c r="W62" s="155"/>
    </row>
    <row r="63" spans="1:23" x14ac:dyDescent="0.35">
      <c r="A63" s="130" t="str">
        <f>IF(A48="","",A48)</f>
        <v>Residential</v>
      </c>
      <c r="B63" s="131" t="str">
        <f t="shared" ref="B63:B70" si="7">B48</f>
        <v>kW</v>
      </c>
      <c r="C63" s="126"/>
      <c r="D63" s="152">
        <v>9275035.046888167</v>
      </c>
      <c r="E63" s="153">
        <v>4.3647336000000001</v>
      </c>
      <c r="F63" s="154">
        <f>D63*E63</f>
        <v>40483057.110330358</v>
      </c>
      <c r="H63" s="152"/>
      <c r="I63" s="153"/>
      <c r="J63" s="154">
        <f>H63*I63</f>
        <v>0</v>
      </c>
      <c r="K63" s="219"/>
      <c r="L63" s="155"/>
      <c r="W63" s="155">
        <v>0.51273765476615196</v>
      </c>
    </row>
    <row r="64" spans="1:23" x14ac:dyDescent="0.35">
      <c r="A64" s="130" t="str">
        <f t="shared" ref="A64:A73" si="8">IF(A49="","",A49)</f>
        <v>CSMUR</v>
      </c>
      <c r="B64" s="135" t="str">
        <f t="shared" si="7"/>
        <v>kW</v>
      </c>
      <c r="C64" s="126"/>
      <c r="D64" s="152">
        <v>946779.36890779587</v>
      </c>
      <c r="E64" s="153">
        <f>+E63</f>
        <v>4.3647336000000001</v>
      </c>
      <c r="F64" s="154">
        <f t="shared" ref="F64:F70" si="9">D64*E64</f>
        <v>4132439.7232586523</v>
      </c>
      <c r="H64" s="152"/>
      <c r="I64" s="153"/>
      <c r="J64" s="154">
        <f t="shared" ref="J64:J70" si="10">H64*I64</f>
        <v>0</v>
      </c>
      <c r="K64" s="219"/>
      <c r="L64" s="155"/>
      <c r="W64" s="155">
        <v>3.294934838324716E-2</v>
      </c>
    </row>
    <row r="65" spans="1:23" x14ac:dyDescent="0.35">
      <c r="A65" s="130" t="str">
        <f t="shared" si="8"/>
        <v>GS&lt;50 kW</v>
      </c>
      <c r="B65" s="135" t="str">
        <f t="shared" si="7"/>
        <v>kW</v>
      </c>
      <c r="C65" s="126"/>
      <c r="D65" s="152">
        <v>6650732.1902615735</v>
      </c>
      <c r="E65" s="153">
        <f t="shared" ref="E65:E70" si="11">+E64</f>
        <v>4.3647336000000001</v>
      </c>
      <c r="F65" s="154">
        <f t="shared" si="9"/>
        <v>29028674.255436283</v>
      </c>
      <c r="H65" s="152"/>
      <c r="I65" s="153"/>
      <c r="J65" s="154">
        <f t="shared" si="10"/>
        <v>0</v>
      </c>
      <c r="K65" s="219"/>
      <c r="L65" s="155"/>
      <c r="W65" s="155">
        <v>0.18132190012900215</v>
      </c>
    </row>
    <row r="66" spans="1:23" x14ac:dyDescent="0.35">
      <c r="A66" s="130" t="str">
        <f t="shared" si="8"/>
        <v>GS 50-999 kW</v>
      </c>
      <c r="B66" s="135" t="str">
        <f t="shared" si="7"/>
        <v>kW</v>
      </c>
      <c r="C66" s="126"/>
      <c r="D66" s="152">
        <v>16362975.273909464</v>
      </c>
      <c r="E66" s="153">
        <f t="shared" si="11"/>
        <v>4.3647336000000001</v>
      </c>
      <c r="F66" s="154">
        <f t="shared" si="9"/>
        <v>71420027.97400184</v>
      </c>
      <c r="H66" s="152"/>
      <c r="I66" s="153"/>
      <c r="J66" s="154">
        <f t="shared" si="10"/>
        <v>0</v>
      </c>
      <c r="K66" s="219"/>
      <c r="L66" s="155"/>
      <c r="W66" s="155">
        <v>0.25199047550866838</v>
      </c>
    </row>
    <row r="67" spans="1:23" x14ac:dyDescent="0.35">
      <c r="A67" s="130" t="str">
        <f t="shared" si="8"/>
        <v>GS 1,000-4,999 kW</v>
      </c>
      <c r="B67" s="135" t="str">
        <f t="shared" si="7"/>
        <v>kW</v>
      </c>
      <c r="C67" s="126"/>
      <c r="D67" s="152">
        <v>7402355.6036280068</v>
      </c>
      <c r="E67" s="153">
        <f t="shared" si="11"/>
        <v>4.3647336000000001</v>
      </c>
      <c r="F67" s="154">
        <f t="shared" si="9"/>
        <v>32309310.222303443</v>
      </c>
      <c r="H67" s="152"/>
      <c r="I67" s="153"/>
      <c r="J67" s="154">
        <f t="shared" si="10"/>
        <v>0</v>
      </c>
      <c r="K67" s="219"/>
      <c r="L67" s="155"/>
      <c r="W67" s="155">
        <v>7.8705033488384035E-3</v>
      </c>
    </row>
    <row r="68" spans="1:23" x14ac:dyDescent="0.35">
      <c r="A68" s="130" t="str">
        <f t="shared" si="8"/>
        <v>Large User</v>
      </c>
      <c r="B68" s="135" t="str">
        <f t="shared" si="7"/>
        <v>kW</v>
      </c>
      <c r="C68" s="139"/>
      <c r="D68" s="152">
        <v>3399900.7304260642</v>
      </c>
      <c r="E68" s="153">
        <f t="shared" si="11"/>
        <v>4.3647336000000001</v>
      </c>
      <c r="F68" s="154">
        <f t="shared" si="9"/>
        <v>14839660.954755185</v>
      </c>
      <c r="H68" s="152"/>
      <c r="I68" s="153"/>
      <c r="J68" s="154">
        <f t="shared" si="10"/>
        <v>0</v>
      </c>
      <c r="K68" s="219"/>
      <c r="L68" s="155"/>
      <c r="W68" s="155"/>
    </row>
    <row r="69" spans="1:23" x14ac:dyDescent="0.35">
      <c r="A69" s="130" t="str">
        <f t="shared" si="8"/>
        <v>Streetlighting</v>
      </c>
      <c r="B69" s="135" t="str">
        <f t="shared" si="7"/>
        <v>kW</v>
      </c>
      <c r="C69" s="159"/>
      <c r="D69" s="152">
        <v>148425.94676289699</v>
      </c>
      <c r="E69" s="153">
        <f t="shared" si="11"/>
        <v>4.3647336000000001</v>
      </c>
      <c r="F69" s="154">
        <f t="shared" si="9"/>
        <v>647839.71694782772</v>
      </c>
      <c r="H69" s="152"/>
      <c r="I69" s="153"/>
      <c r="J69" s="154">
        <f t="shared" si="10"/>
        <v>0</v>
      </c>
      <c r="K69" s="219"/>
      <c r="L69" s="155"/>
      <c r="W69" s="155"/>
    </row>
    <row r="70" spans="1:23" x14ac:dyDescent="0.35">
      <c r="A70" s="130" t="str">
        <f t="shared" si="8"/>
        <v>USL</v>
      </c>
      <c r="B70" s="135" t="str">
        <f t="shared" si="7"/>
        <v>kW</v>
      </c>
      <c r="C70" s="159"/>
      <c r="D70" s="152">
        <v>63314.889332941631</v>
      </c>
      <c r="E70" s="153">
        <f t="shared" si="11"/>
        <v>4.3647336000000001</v>
      </c>
      <c r="F70" s="154">
        <f t="shared" si="9"/>
        <v>276352.62485177192</v>
      </c>
      <c r="H70" s="152"/>
      <c r="I70" s="153"/>
      <c r="J70" s="154">
        <f t="shared" si="10"/>
        <v>0</v>
      </c>
      <c r="K70" s="219"/>
      <c r="L70" s="155"/>
      <c r="W70" s="155">
        <v>1.3130117861322475E-2</v>
      </c>
    </row>
    <row r="71" spans="1:23" x14ac:dyDescent="0.35">
      <c r="A71" s="130" t="str">
        <f t="shared" si="8"/>
        <v/>
      </c>
      <c r="B71" s="146"/>
      <c r="C71" s="159"/>
      <c r="D71" s="152"/>
      <c r="E71" s="157"/>
      <c r="F71" s="154">
        <f>D71*E71</f>
        <v>0</v>
      </c>
      <c r="H71" s="156"/>
      <c r="I71" s="153"/>
      <c r="J71" s="154">
        <f>H71*I71</f>
        <v>0</v>
      </c>
      <c r="K71" s="219"/>
      <c r="W71" s="155"/>
    </row>
    <row r="72" spans="1:23" x14ac:dyDescent="0.35">
      <c r="A72" s="130" t="str">
        <f t="shared" si="8"/>
        <v/>
      </c>
      <c r="B72" s="146"/>
      <c r="C72" s="159"/>
      <c r="D72" s="156"/>
      <c r="E72" s="156"/>
      <c r="F72" s="154">
        <f>D72*E72</f>
        <v>0</v>
      </c>
      <c r="H72" s="156"/>
      <c r="I72" s="153"/>
      <c r="J72" s="154">
        <f>H72*I72</f>
        <v>0</v>
      </c>
      <c r="K72" s="219"/>
    </row>
    <row r="73" spans="1:23" x14ac:dyDescent="0.35">
      <c r="A73" s="130" t="str">
        <f t="shared" si="8"/>
        <v/>
      </c>
      <c r="B73" s="146"/>
      <c r="C73" s="159"/>
      <c r="D73" s="156"/>
      <c r="E73" s="156"/>
      <c r="F73" s="154">
        <f>D73*E73</f>
        <v>0</v>
      </c>
      <c r="H73" s="156"/>
      <c r="I73" s="153"/>
      <c r="J73" s="154">
        <f>H73*I73</f>
        <v>0</v>
      </c>
      <c r="K73" s="219"/>
    </row>
    <row r="74" spans="1:23" x14ac:dyDescent="0.35">
      <c r="A74" s="125" t="s">
        <v>66</v>
      </c>
      <c r="B74" s="147"/>
      <c r="C74" s="160"/>
      <c r="D74" s="148">
        <f>SUM(D63:D73)</f>
        <v>44249519.050116912</v>
      </c>
      <c r="E74" s="130"/>
      <c r="F74" s="148">
        <f>SUM(F63:F73)</f>
        <v>193137362.58188537</v>
      </c>
      <c r="G74" s="130"/>
      <c r="H74" s="130"/>
      <c r="I74" s="130"/>
      <c r="J74" s="148">
        <f>SUM(J63:J73)</f>
        <v>0</v>
      </c>
      <c r="K74" s="154">
        <f>F74+J74</f>
        <v>193137362.58188537</v>
      </c>
    </row>
    <row r="75" spans="1:23" ht="7.5" customHeight="1" x14ac:dyDescent="0.35"/>
    <row r="76" spans="1:23" x14ac:dyDescent="0.35">
      <c r="A76" s="121" t="s">
        <v>74</v>
      </c>
      <c r="B76" s="224"/>
      <c r="C76" s="161"/>
      <c r="D76" s="224"/>
      <c r="E76" s="219"/>
      <c r="F76" s="222"/>
      <c r="G76" s="8"/>
      <c r="H76" s="226"/>
      <c r="I76" s="219"/>
      <c r="J76" s="219" t="s">
        <v>63</v>
      </c>
      <c r="K76" s="224" t="s">
        <v>58</v>
      </c>
    </row>
    <row r="77" spans="1:23" x14ac:dyDescent="0.35">
      <c r="A77" s="125" t="s">
        <v>68</v>
      </c>
      <c r="B77" s="225"/>
      <c r="C77" s="8"/>
      <c r="D77" s="225"/>
      <c r="E77" s="219"/>
      <c r="F77" s="223"/>
      <c r="G77" s="8"/>
      <c r="H77" s="227"/>
      <c r="I77" s="219"/>
      <c r="J77" s="219"/>
      <c r="K77" s="225"/>
    </row>
    <row r="78" spans="1:23" x14ac:dyDescent="0.35">
      <c r="A78" s="130" t="str">
        <f t="shared" ref="A78:A83" si="12">IF(A63="","",A63)</f>
        <v>Residential</v>
      </c>
      <c r="B78" s="146" t="s">
        <v>38</v>
      </c>
      <c r="C78" s="126"/>
      <c r="D78" s="152">
        <v>5058448455.1360865</v>
      </c>
      <c r="E78" s="153">
        <v>4.2656400000000011E-3</v>
      </c>
      <c r="F78" s="154">
        <f>D78*E78</f>
        <v>21577520.068166703</v>
      </c>
      <c r="H78" s="152">
        <v>69710512.535222679</v>
      </c>
      <c r="I78" s="153">
        <f>E78</f>
        <v>4.2656400000000011E-3</v>
      </c>
      <c r="J78" s="154">
        <f>H78*I78</f>
        <v>297359.95069074736</v>
      </c>
      <c r="K78" s="219"/>
    </row>
    <row r="79" spans="1:23" x14ac:dyDescent="0.35">
      <c r="A79" s="130" t="str">
        <f t="shared" si="12"/>
        <v>CSMUR</v>
      </c>
      <c r="B79" s="146" t="s">
        <v>38</v>
      </c>
      <c r="C79" s="126"/>
      <c r="D79" s="152">
        <v>325064052.86318803</v>
      </c>
      <c r="E79" s="153">
        <f>E78</f>
        <v>4.2656400000000011E-3</v>
      </c>
      <c r="F79" s="154">
        <f t="shared" ref="F79:F86" si="13">D79*E79</f>
        <v>1386606.2264553297</v>
      </c>
      <c r="H79" s="152">
        <v>487938.28640299261</v>
      </c>
      <c r="I79" s="153">
        <f>I78</f>
        <v>4.2656400000000011E-3</v>
      </c>
      <c r="J79" s="154">
        <f t="shared" ref="J79:J86" si="14">H79*I79</f>
        <v>2081.3690720120621</v>
      </c>
      <c r="K79" s="219"/>
    </row>
    <row r="80" spans="1:23" x14ac:dyDescent="0.35">
      <c r="A80" s="130" t="str">
        <f t="shared" si="12"/>
        <v>GS&lt;50 kW</v>
      </c>
      <c r="B80" s="146" t="s">
        <v>38</v>
      </c>
      <c r="C80" s="126"/>
      <c r="D80" s="152">
        <v>1999465536.6686811</v>
      </c>
      <c r="E80" s="153">
        <f t="shared" ref="E80:E85" si="15">E79</f>
        <v>4.2656400000000011E-3</v>
      </c>
      <c r="F80" s="154">
        <f t="shared" si="13"/>
        <v>8529000.1718353946</v>
      </c>
      <c r="H80" s="152">
        <v>346723175.12785393</v>
      </c>
      <c r="I80" s="153">
        <f t="shared" ref="I80:I85" si="16">I79</f>
        <v>4.2656400000000011E-3</v>
      </c>
      <c r="J80" s="154">
        <f t="shared" si="14"/>
        <v>1478996.2447523791</v>
      </c>
      <c r="K80" s="219"/>
    </row>
    <row r="81" spans="1:11" x14ac:dyDescent="0.35">
      <c r="A81" s="130" t="str">
        <f t="shared" si="12"/>
        <v>GS 50-999 kW</v>
      </c>
      <c r="B81" s="146" t="s">
        <v>38</v>
      </c>
      <c r="C81" s="126"/>
      <c r="D81" s="152">
        <v>3107398944.5897465</v>
      </c>
      <c r="E81" s="153">
        <f t="shared" si="15"/>
        <v>4.2656400000000011E-3</v>
      </c>
      <c r="F81" s="154">
        <f t="shared" si="13"/>
        <v>13255045.233999809</v>
      </c>
      <c r="H81" s="152">
        <v>6553946422.2284803</v>
      </c>
      <c r="I81" s="153">
        <f t="shared" si="16"/>
        <v>4.2656400000000011E-3</v>
      </c>
      <c r="J81" s="154">
        <f t="shared" si="14"/>
        <v>27956776.016514704</v>
      </c>
      <c r="K81" s="219"/>
    </row>
    <row r="82" spans="1:11" x14ac:dyDescent="0.35">
      <c r="A82" s="130" t="str">
        <f t="shared" si="12"/>
        <v>GS 1,000-4,999 kW</v>
      </c>
      <c r="B82" s="146" t="s">
        <v>38</v>
      </c>
      <c r="C82" s="126"/>
      <c r="D82" s="152">
        <v>113411554.20774826</v>
      </c>
      <c r="E82" s="153">
        <f t="shared" si="15"/>
        <v>4.2656400000000011E-3</v>
      </c>
      <c r="F82" s="154">
        <f t="shared" si="13"/>
        <v>483772.86209073942</v>
      </c>
      <c r="H82" s="152">
        <v>4096843295.1136723</v>
      </c>
      <c r="I82" s="153">
        <f t="shared" si="16"/>
        <v>4.2656400000000011E-3</v>
      </c>
      <c r="J82" s="154">
        <f t="shared" si="14"/>
        <v>17475658.63336869</v>
      </c>
      <c r="K82" s="219"/>
    </row>
    <row r="83" spans="1:11" x14ac:dyDescent="0.35">
      <c r="A83" s="130" t="str">
        <f t="shared" si="12"/>
        <v>Large User</v>
      </c>
      <c r="B83" s="146" t="s">
        <v>38</v>
      </c>
      <c r="C83" s="126"/>
      <c r="D83" s="152">
        <v>3.0938301761413853E-2</v>
      </c>
      <c r="E83" s="153">
        <f t="shared" si="15"/>
        <v>4.2656400000000011E-3</v>
      </c>
      <c r="F83" s="154">
        <f t="shared" si="13"/>
        <v>1.3197165752555743E-4</v>
      </c>
      <c r="H83" s="152">
        <v>1725863989.2792199</v>
      </c>
      <c r="I83" s="153">
        <f t="shared" si="16"/>
        <v>4.2656400000000011E-3</v>
      </c>
      <c r="J83" s="154">
        <f t="shared" si="14"/>
        <v>7361914.4672290133</v>
      </c>
      <c r="K83" s="219"/>
    </row>
    <row r="84" spans="1:11" x14ac:dyDescent="0.35">
      <c r="A84" s="130" t="str">
        <f>IF(A69="","",A69)</f>
        <v>Streetlighting</v>
      </c>
      <c r="B84" s="146" t="s">
        <v>38</v>
      </c>
      <c r="C84" s="126"/>
      <c r="D84" s="152">
        <v>0</v>
      </c>
      <c r="E84" s="153">
        <f t="shared" si="15"/>
        <v>4.2656400000000011E-3</v>
      </c>
      <c r="F84" s="154">
        <f t="shared" si="13"/>
        <v>0</v>
      </c>
      <c r="H84" s="152">
        <v>117501845.2879402</v>
      </c>
      <c r="I84" s="153">
        <f t="shared" si="16"/>
        <v>4.2656400000000011E-3</v>
      </c>
      <c r="J84" s="154">
        <f t="shared" si="14"/>
        <v>501220.5713340494</v>
      </c>
      <c r="K84" s="219"/>
    </row>
    <row r="85" spans="1:11" x14ac:dyDescent="0.35">
      <c r="A85" s="130" t="str">
        <f>IF(A70="","",A70)</f>
        <v>USL</v>
      </c>
      <c r="B85" s="146" t="s">
        <v>38</v>
      </c>
      <c r="C85" s="126"/>
      <c r="D85" s="152">
        <v>42788468.208649904</v>
      </c>
      <c r="E85" s="153">
        <f t="shared" si="15"/>
        <v>4.2656400000000011E-3</v>
      </c>
      <c r="F85" s="154">
        <f t="shared" si="13"/>
        <v>182520.20152954542</v>
      </c>
      <c r="H85" s="152">
        <v>30173.685714153704</v>
      </c>
      <c r="I85" s="153">
        <f t="shared" si="16"/>
        <v>4.2656400000000011E-3</v>
      </c>
      <c r="J85" s="154">
        <f t="shared" si="14"/>
        <v>128.71008072972265</v>
      </c>
      <c r="K85" s="219"/>
    </row>
    <row r="86" spans="1:11" x14ac:dyDescent="0.35">
      <c r="A86" s="130" t="str">
        <f>IF(A71="","",A71)</f>
        <v/>
      </c>
      <c r="B86" s="146"/>
      <c r="C86" s="126"/>
      <c r="D86" s="156"/>
      <c r="E86" s="156"/>
      <c r="F86" s="154">
        <f t="shared" si="13"/>
        <v>0</v>
      </c>
      <c r="H86" s="156"/>
      <c r="I86" s="156"/>
      <c r="J86" s="154">
        <f t="shared" si="14"/>
        <v>0</v>
      </c>
      <c r="K86" s="219"/>
    </row>
    <row r="87" spans="1:11" x14ac:dyDescent="0.35">
      <c r="A87" s="130" t="str">
        <f>IF(A72="","",A72)</f>
        <v/>
      </c>
      <c r="B87" s="146"/>
      <c r="C87" s="126"/>
      <c r="D87" s="156"/>
      <c r="E87" s="156"/>
      <c r="F87" s="154">
        <f>D87*E87</f>
        <v>0</v>
      </c>
      <c r="H87" s="156"/>
      <c r="I87" s="156"/>
      <c r="J87" s="154">
        <f>H87*I87</f>
        <v>0</v>
      </c>
      <c r="K87" s="219"/>
    </row>
    <row r="88" spans="1:11" x14ac:dyDescent="0.35">
      <c r="A88" s="130" t="str">
        <f>IF(A73="","",A73)</f>
        <v/>
      </c>
      <c r="B88" s="146"/>
      <c r="C88" s="126"/>
      <c r="D88" s="156"/>
      <c r="E88" s="156"/>
      <c r="F88" s="154">
        <f>D88*E88</f>
        <v>0</v>
      </c>
      <c r="H88" s="156"/>
      <c r="I88" s="156"/>
      <c r="J88" s="154">
        <f>H88*I88</f>
        <v>0</v>
      </c>
      <c r="K88" s="219"/>
    </row>
    <row r="89" spans="1:11" x14ac:dyDescent="0.35">
      <c r="A89" s="125" t="s">
        <v>66</v>
      </c>
      <c r="B89" s="147"/>
      <c r="C89" s="126"/>
      <c r="D89" s="148">
        <f>SUM(D78:D88)</f>
        <v>10646577011.70504</v>
      </c>
      <c r="E89" s="130"/>
      <c r="F89" s="148">
        <f>SUM(F78:F88)</f>
        <v>45414464.764209494</v>
      </c>
      <c r="G89" s="130"/>
      <c r="H89" s="148">
        <f>SUM(H78:H88)</f>
        <v>12911107351.544508</v>
      </c>
      <c r="I89" s="130"/>
      <c r="J89" s="148">
        <f>SUM(J78:J88)</f>
        <v>55074135.963042326</v>
      </c>
      <c r="K89" s="154">
        <f>F89+J89</f>
        <v>100488600.72725183</v>
      </c>
    </row>
    <row r="90" spans="1:11" ht="6.75" customHeight="1" x14ac:dyDescent="0.35"/>
    <row r="91" spans="1:11" x14ac:dyDescent="0.35">
      <c r="A91" s="121" t="s">
        <v>75</v>
      </c>
      <c r="B91" s="224"/>
      <c r="C91" s="161"/>
      <c r="D91" s="224"/>
      <c r="E91" s="219"/>
      <c r="F91" s="222"/>
      <c r="G91" s="8"/>
      <c r="H91" s="226"/>
      <c r="I91" s="219"/>
      <c r="J91" s="219" t="s">
        <v>63</v>
      </c>
      <c r="K91" s="224" t="s">
        <v>58</v>
      </c>
    </row>
    <row r="92" spans="1:11" x14ac:dyDescent="0.35">
      <c r="A92" s="125" t="s">
        <v>68</v>
      </c>
      <c r="B92" s="225"/>
      <c r="C92" s="8"/>
      <c r="D92" s="225"/>
      <c r="E92" s="219"/>
      <c r="F92" s="223"/>
      <c r="G92" s="8"/>
      <c r="H92" s="227"/>
      <c r="I92" s="219"/>
      <c r="J92" s="219"/>
      <c r="K92" s="225"/>
    </row>
    <row r="93" spans="1:11" x14ac:dyDescent="0.35">
      <c r="A93" s="130" t="str">
        <f t="shared" ref="A93:A98" si="17">IF(A78="","",A78)</f>
        <v>Residential</v>
      </c>
      <c r="B93" s="146" t="s">
        <v>38</v>
      </c>
      <c r="C93" s="126"/>
      <c r="D93" s="156"/>
      <c r="E93" s="157"/>
      <c r="F93" s="154">
        <f>D93*E93</f>
        <v>0</v>
      </c>
      <c r="H93" s="156">
        <v>0</v>
      </c>
      <c r="I93" s="157">
        <v>2.0808000000000003E-4</v>
      </c>
      <c r="J93" s="154">
        <f>H93*I93</f>
        <v>0</v>
      </c>
      <c r="K93" s="219"/>
    </row>
    <row r="94" spans="1:11" x14ac:dyDescent="0.35">
      <c r="A94" s="130" t="str">
        <f t="shared" si="17"/>
        <v>CSMUR</v>
      </c>
      <c r="B94" s="146" t="s">
        <v>38</v>
      </c>
      <c r="C94" s="126"/>
      <c r="D94" s="156"/>
      <c r="E94" s="157"/>
      <c r="F94" s="154">
        <f t="shared" ref="F94:F101" si="18">D94*E94</f>
        <v>0</v>
      </c>
      <c r="H94" s="156">
        <v>0</v>
      </c>
      <c r="I94" s="157">
        <f>+I93</f>
        <v>2.0808000000000003E-4</v>
      </c>
      <c r="J94" s="154">
        <f t="shared" ref="J94:J101" si="19">H94*I94</f>
        <v>0</v>
      </c>
      <c r="K94" s="219"/>
    </row>
    <row r="95" spans="1:11" x14ac:dyDescent="0.35">
      <c r="A95" s="130" t="str">
        <f t="shared" si="17"/>
        <v>GS&lt;50 kW</v>
      </c>
      <c r="B95" s="146" t="s">
        <v>38</v>
      </c>
      <c r="C95" s="126"/>
      <c r="D95" s="156"/>
      <c r="E95" s="157"/>
      <c r="F95" s="154">
        <f t="shared" si="18"/>
        <v>0</v>
      </c>
      <c r="H95" s="156">
        <v>305406.07324248634</v>
      </c>
      <c r="I95" s="157">
        <f t="shared" ref="I95:I100" si="20">+I94</f>
        <v>2.0808000000000003E-4</v>
      </c>
      <c r="J95" s="154">
        <f t="shared" si="19"/>
        <v>63.548895720296564</v>
      </c>
      <c r="K95" s="219"/>
    </row>
    <row r="96" spans="1:11" x14ac:dyDescent="0.35">
      <c r="A96" s="130" t="str">
        <f t="shared" si="17"/>
        <v>GS 50-999 kW</v>
      </c>
      <c r="B96" s="146" t="s">
        <v>38</v>
      </c>
      <c r="C96" s="126"/>
      <c r="D96" s="156"/>
      <c r="E96" s="157"/>
      <c r="F96" s="154">
        <f t="shared" si="18"/>
        <v>0</v>
      </c>
      <c r="H96" s="156">
        <v>674535535.85979426</v>
      </c>
      <c r="I96" s="157">
        <f t="shared" si="20"/>
        <v>2.0808000000000003E-4</v>
      </c>
      <c r="J96" s="154">
        <f t="shared" si="19"/>
        <v>140357.35430170601</v>
      </c>
      <c r="K96" s="219"/>
    </row>
    <row r="97" spans="1:11" x14ac:dyDescent="0.35">
      <c r="A97" s="130" t="str">
        <f t="shared" si="17"/>
        <v>GS 1,000-4,999 kW</v>
      </c>
      <c r="B97" s="146" t="s">
        <v>38</v>
      </c>
      <c r="C97" s="126"/>
      <c r="D97" s="156"/>
      <c r="E97" s="157"/>
      <c r="F97" s="154">
        <f t="shared" si="18"/>
        <v>0</v>
      </c>
      <c r="H97" s="156">
        <v>3549883842.1460223</v>
      </c>
      <c r="I97" s="157">
        <f t="shared" si="20"/>
        <v>2.0808000000000003E-4</v>
      </c>
      <c r="J97" s="154">
        <f t="shared" si="19"/>
        <v>738659.8298737444</v>
      </c>
      <c r="K97" s="219"/>
    </row>
    <row r="98" spans="1:11" x14ac:dyDescent="0.35">
      <c r="A98" s="130" t="str">
        <f t="shared" si="17"/>
        <v>Large User</v>
      </c>
      <c r="B98" s="146" t="s">
        <v>38</v>
      </c>
      <c r="C98" s="126"/>
      <c r="D98" s="156"/>
      <c r="E98" s="157"/>
      <c r="F98" s="154">
        <f t="shared" si="18"/>
        <v>0</v>
      </c>
      <c r="H98" s="156">
        <v>1592514113.4474878</v>
      </c>
      <c r="I98" s="157">
        <f t="shared" si="20"/>
        <v>2.0808000000000003E-4</v>
      </c>
      <c r="J98" s="154">
        <f t="shared" si="19"/>
        <v>331370.33672615333</v>
      </c>
      <c r="K98" s="219"/>
    </row>
    <row r="99" spans="1:11" x14ac:dyDescent="0.35">
      <c r="A99" s="130" t="str">
        <f>IF(A84="","",A84)</f>
        <v>Streetlighting</v>
      </c>
      <c r="B99" s="146" t="s">
        <v>38</v>
      </c>
      <c r="C99" s="126"/>
      <c r="D99" s="156"/>
      <c r="E99" s="157"/>
      <c r="F99" s="154">
        <f t="shared" si="18"/>
        <v>0</v>
      </c>
      <c r="H99" s="156">
        <v>0</v>
      </c>
      <c r="I99" s="157">
        <f t="shared" si="20"/>
        <v>2.0808000000000003E-4</v>
      </c>
      <c r="J99" s="154">
        <f t="shared" si="19"/>
        <v>0</v>
      </c>
      <c r="K99" s="219"/>
    </row>
    <row r="100" spans="1:11" x14ac:dyDescent="0.35">
      <c r="A100" s="130" t="str">
        <f>IF(A85="","",A85)</f>
        <v>USL</v>
      </c>
      <c r="B100" s="146" t="s">
        <v>38</v>
      </c>
      <c r="C100" s="126"/>
      <c r="D100" s="156"/>
      <c r="E100" s="157"/>
      <c r="F100" s="154">
        <f t="shared" si="18"/>
        <v>0</v>
      </c>
      <c r="H100" s="156">
        <v>0</v>
      </c>
      <c r="I100" s="157">
        <f t="shared" si="20"/>
        <v>2.0808000000000003E-4</v>
      </c>
      <c r="J100" s="154">
        <f t="shared" si="19"/>
        <v>0</v>
      </c>
      <c r="K100" s="219"/>
    </row>
    <row r="101" spans="1:11" x14ac:dyDescent="0.35">
      <c r="A101" s="130" t="str">
        <f>IF(A86="","",A86)</f>
        <v/>
      </c>
      <c r="B101" s="146"/>
      <c r="C101" s="126"/>
      <c r="D101" s="156"/>
      <c r="E101" s="156"/>
      <c r="F101" s="154">
        <f t="shared" si="18"/>
        <v>0</v>
      </c>
      <c r="H101" s="156"/>
      <c r="I101" s="156"/>
      <c r="J101" s="154">
        <f t="shared" si="19"/>
        <v>0</v>
      </c>
      <c r="K101" s="219"/>
    </row>
    <row r="102" spans="1:11" x14ac:dyDescent="0.35">
      <c r="A102" s="130" t="str">
        <f>IF(A87="","",A87)</f>
        <v/>
      </c>
      <c r="B102" s="146"/>
      <c r="C102" s="126"/>
      <c r="D102" s="156"/>
      <c r="E102" s="156"/>
      <c r="F102" s="154">
        <f>D102*E102</f>
        <v>0</v>
      </c>
      <c r="H102" s="156"/>
      <c r="I102" s="156"/>
      <c r="J102" s="154">
        <f>H102*I102</f>
        <v>0</v>
      </c>
      <c r="K102" s="219"/>
    </row>
    <row r="103" spans="1:11" x14ac:dyDescent="0.35">
      <c r="A103" s="130" t="str">
        <f>IF(A88="","",A88)</f>
        <v/>
      </c>
      <c r="B103" s="146"/>
      <c r="C103" s="126"/>
      <c r="D103" s="156"/>
      <c r="E103" s="156"/>
      <c r="F103" s="154">
        <f>D103*E103</f>
        <v>0</v>
      </c>
      <c r="H103" s="156"/>
      <c r="I103" s="156"/>
      <c r="J103" s="154">
        <f>H103*I103</f>
        <v>0</v>
      </c>
      <c r="K103" s="219"/>
    </row>
    <row r="104" spans="1:11" x14ac:dyDescent="0.35">
      <c r="A104" s="125" t="s">
        <v>66</v>
      </c>
      <c r="B104" s="147"/>
      <c r="C104" s="126"/>
      <c r="D104" s="148">
        <f>SUM(D93:D103)</f>
        <v>0</v>
      </c>
      <c r="E104" s="130"/>
      <c r="F104" s="148">
        <f>SUM(F93:F103)</f>
        <v>0</v>
      </c>
      <c r="G104" s="130"/>
      <c r="H104" s="141">
        <f>SUM(H93:H103)</f>
        <v>5817238897.5265465</v>
      </c>
      <c r="I104" s="130"/>
      <c r="J104" s="148">
        <f>SUM(J93:J103)</f>
        <v>1210451.069797324</v>
      </c>
      <c r="K104" s="154">
        <f>F104+J104</f>
        <v>1210451.069797324</v>
      </c>
    </row>
    <row r="105" spans="1:11" ht="6.75" customHeight="1" x14ac:dyDescent="0.35">
      <c r="A105" s="125"/>
      <c r="B105" s="162"/>
      <c r="C105" s="126"/>
      <c r="D105" s="163"/>
      <c r="E105" s="160"/>
      <c r="F105" s="148"/>
      <c r="H105" s="128"/>
      <c r="I105" s="160"/>
      <c r="J105" s="148"/>
      <c r="K105" s="164"/>
    </row>
    <row r="106" spans="1:11" x14ac:dyDescent="0.35">
      <c r="A106" s="121" t="s">
        <v>76</v>
      </c>
      <c r="B106" s="224"/>
      <c r="C106" s="161"/>
      <c r="D106" s="224"/>
      <c r="E106" s="219"/>
      <c r="F106" s="222"/>
      <c r="G106" s="8"/>
      <c r="H106" s="226"/>
      <c r="I106" s="219"/>
      <c r="J106" s="219" t="s">
        <v>63</v>
      </c>
      <c r="K106" s="224" t="s">
        <v>58</v>
      </c>
    </row>
    <row r="107" spans="1:11" x14ac:dyDescent="0.35">
      <c r="A107" s="125" t="s">
        <v>68</v>
      </c>
      <c r="B107" s="225"/>
      <c r="C107" s="8"/>
      <c r="D107" s="225"/>
      <c r="E107" s="219"/>
      <c r="F107" s="223"/>
      <c r="G107" s="8"/>
      <c r="H107" s="227"/>
      <c r="I107" s="219"/>
      <c r="J107" s="219"/>
      <c r="K107" s="225"/>
    </row>
    <row r="108" spans="1:11" x14ac:dyDescent="0.35">
      <c r="A108" s="130" t="str">
        <f t="shared" ref="A108:A113" si="21">IF(A93="","",A93)</f>
        <v>Residential</v>
      </c>
      <c r="B108" s="146" t="s">
        <v>38</v>
      </c>
      <c r="C108" s="126"/>
      <c r="D108" s="152">
        <v>5171006628.6241636</v>
      </c>
      <c r="E108" s="153">
        <v>4.1616000000000005E-4</v>
      </c>
      <c r="F108" s="154">
        <f>D108*E108</f>
        <v>2151966.1185682323</v>
      </c>
      <c r="H108" s="152">
        <v>64130268.917424254</v>
      </c>
      <c r="I108" s="153">
        <f>E108</f>
        <v>4.1616000000000005E-4</v>
      </c>
      <c r="J108" s="154">
        <f>H108*I108</f>
        <v>26688.45271267528</v>
      </c>
      <c r="K108" s="219"/>
    </row>
    <row r="109" spans="1:11" x14ac:dyDescent="0.35">
      <c r="A109" s="130" t="str">
        <f t="shared" si="21"/>
        <v>CSMUR</v>
      </c>
      <c r="B109" s="146" t="s">
        <v>38</v>
      </c>
      <c r="C109" s="126"/>
      <c r="D109" s="152">
        <v>332297222.55571741</v>
      </c>
      <c r="E109" s="153">
        <f>+E108</f>
        <v>4.1616000000000005E-4</v>
      </c>
      <c r="F109" s="154">
        <f t="shared" ref="F109:F116" si="22">D109*E109</f>
        <v>138288.81213878738</v>
      </c>
      <c r="H109" s="152">
        <v>448879.40690897009</v>
      </c>
      <c r="I109" s="153">
        <f t="shared" ref="I109:I115" si="23">E109</f>
        <v>4.1616000000000005E-4</v>
      </c>
      <c r="J109" s="154">
        <f t="shared" ref="J109:J116" si="24">H109*I109</f>
        <v>186.80565397923701</v>
      </c>
      <c r="K109" s="219"/>
    </row>
    <row r="110" spans="1:11" x14ac:dyDescent="0.35">
      <c r="A110" s="130" t="str">
        <f t="shared" si="21"/>
        <v>GS&lt;50 kW</v>
      </c>
      <c r="B110" s="146" t="s">
        <v>38</v>
      </c>
      <c r="C110" s="126"/>
      <c r="D110" s="152">
        <v>2043956686.6242123</v>
      </c>
      <c r="E110" s="153">
        <f t="shared" ref="E110:E115" si="25">+E109</f>
        <v>4.1616000000000005E-4</v>
      </c>
      <c r="F110" s="154">
        <f t="shared" si="22"/>
        <v>850613.01470553223</v>
      </c>
      <c r="H110" s="152">
        <v>318704813.75752503</v>
      </c>
      <c r="I110" s="153">
        <f t="shared" si="23"/>
        <v>4.1616000000000005E-4</v>
      </c>
      <c r="J110" s="154">
        <f t="shared" si="24"/>
        <v>132632.19529333164</v>
      </c>
      <c r="K110" s="219"/>
    </row>
    <row r="111" spans="1:11" x14ac:dyDescent="0.35">
      <c r="A111" s="130" t="str">
        <f t="shared" si="21"/>
        <v>GS 50-999 kW</v>
      </c>
      <c r="B111" s="146" t="s">
        <v>38</v>
      </c>
      <c r="C111" s="126"/>
      <c r="D111" s="152">
        <v>3176543298.3582764</v>
      </c>
      <c r="E111" s="153">
        <f t="shared" si="25"/>
        <v>4.1616000000000005E-4</v>
      </c>
      <c r="F111" s="154">
        <f t="shared" si="22"/>
        <v>1321950.2590447804</v>
      </c>
      <c r="H111" s="152">
        <v>5447146579.0860624</v>
      </c>
      <c r="I111" s="153">
        <f t="shared" si="23"/>
        <v>4.1616000000000005E-4</v>
      </c>
      <c r="J111" s="154">
        <f t="shared" si="24"/>
        <v>2266884.5203524563</v>
      </c>
      <c r="K111" s="219"/>
    </row>
    <row r="112" spans="1:11" x14ac:dyDescent="0.35">
      <c r="A112" s="130" t="str">
        <f t="shared" si="21"/>
        <v>GS 1,000-4,999 kW</v>
      </c>
      <c r="B112" s="146" t="s">
        <v>38</v>
      </c>
      <c r="C112" s="126"/>
      <c r="D112" s="152">
        <v>115935133.82060502</v>
      </c>
      <c r="E112" s="153">
        <f t="shared" si="25"/>
        <v>4.1616000000000005E-4</v>
      </c>
      <c r="F112" s="154">
        <f t="shared" si="22"/>
        <v>48247.565290782994</v>
      </c>
      <c r="H112" s="152">
        <v>705135284.31571853</v>
      </c>
      <c r="I112" s="153">
        <f t="shared" si="23"/>
        <v>4.1616000000000005E-4</v>
      </c>
      <c r="J112" s="154">
        <f t="shared" si="24"/>
        <v>293449.09992082947</v>
      </c>
      <c r="K112" s="219"/>
    </row>
    <row r="113" spans="1:11" x14ac:dyDescent="0.35">
      <c r="A113" s="130" t="str">
        <f t="shared" si="21"/>
        <v>Large User</v>
      </c>
      <c r="B113" s="146" t="s">
        <v>38</v>
      </c>
      <c r="C113" s="126"/>
      <c r="D113" s="152">
        <v>3.1626726041699228E-2</v>
      </c>
      <c r="E113" s="153">
        <f t="shared" si="25"/>
        <v>4.1616000000000005E-4</v>
      </c>
      <c r="F113" s="154">
        <f t="shared" si="22"/>
        <v>1.3161778309513552E-5</v>
      </c>
      <c r="H113" s="152">
        <v>213276372.86256322</v>
      </c>
      <c r="I113" s="153">
        <f t="shared" si="23"/>
        <v>4.1616000000000005E-4</v>
      </c>
      <c r="J113" s="154">
        <f t="shared" si="24"/>
        <v>88757.095330484328</v>
      </c>
      <c r="K113" s="219"/>
    </row>
    <row r="114" spans="1:11" x14ac:dyDescent="0.35">
      <c r="A114" s="130" t="str">
        <f>IF(A99="","",A99)</f>
        <v>Streetlighting</v>
      </c>
      <c r="B114" s="146" t="s">
        <v>38</v>
      </c>
      <c r="C114" s="126"/>
      <c r="D114" s="152">
        <v>0</v>
      </c>
      <c r="E114" s="153">
        <f t="shared" si="25"/>
        <v>4.1616000000000005E-4</v>
      </c>
      <c r="F114" s="154">
        <f t="shared" si="22"/>
        <v>0</v>
      </c>
      <c r="H114" s="152">
        <v>108095962.3242155</v>
      </c>
      <c r="I114" s="153">
        <f t="shared" si="23"/>
        <v>4.1616000000000005E-4</v>
      </c>
      <c r="J114" s="154">
        <f t="shared" si="24"/>
        <v>44985.215680845526</v>
      </c>
      <c r="K114" s="219"/>
    </row>
    <row r="115" spans="1:11" x14ac:dyDescent="0.35">
      <c r="A115" s="130" t="str">
        <f>IF(A100="","",A100)</f>
        <v>USL</v>
      </c>
      <c r="B115" s="146" t="s">
        <v>38</v>
      </c>
      <c r="C115" s="126"/>
      <c r="D115" s="152">
        <v>43740576.719912522</v>
      </c>
      <c r="E115" s="153">
        <f t="shared" si="25"/>
        <v>4.1616000000000005E-4</v>
      </c>
      <c r="F115" s="154">
        <f t="shared" si="22"/>
        <v>18203.078407758796</v>
      </c>
      <c r="H115" s="152">
        <v>27758.318060002741</v>
      </c>
      <c r="I115" s="153">
        <f t="shared" si="23"/>
        <v>4.1616000000000005E-4</v>
      </c>
      <c r="J115" s="154">
        <f t="shared" si="24"/>
        <v>11.551901643850742</v>
      </c>
      <c r="K115" s="219"/>
    </row>
    <row r="116" spans="1:11" x14ac:dyDescent="0.35">
      <c r="A116" s="130" t="str">
        <f>IF(A101="","",A101)</f>
        <v/>
      </c>
      <c r="B116" s="146"/>
      <c r="C116" s="126"/>
      <c r="D116" s="156"/>
      <c r="E116" s="156"/>
      <c r="F116" s="154">
        <f t="shared" si="22"/>
        <v>0</v>
      </c>
      <c r="H116" s="156"/>
      <c r="I116" s="156"/>
      <c r="J116" s="154">
        <f t="shared" si="24"/>
        <v>0</v>
      </c>
      <c r="K116" s="219"/>
    </row>
    <row r="117" spans="1:11" x14ac:dyDescent="0.35">
      <c r="A117" s="130" t="str">
        <f>IF(A102="","",A102)</f>
        <v/>
      </c>
      <c r="B117" s="146"/>
      <c r="C117" s="126"/>
      <c r="D117" s="156"/>
      <c r="E117" s="156"/>
      <c r="F117" s="154">
        <f>D117*E117</f>
        <v>0</v>
      </c>
      <c r="H117" s="156"/>
      <c r="I117" s="156"/>
      <c r="J117" s="154">
        <f>H117*I117</f>
        <v>0</v>
      </c>
      <c r="K117" s="219"/>
    </row>
    <row r="118" spans="1:11" x14ac:dyDescent="0.35">
      <c r="A118" s="130" t="str">
        <f>IF(A103="","",A103)</f>
        <v/>
      </c>
      <c r="B118" s="146"/>
      <c r="C118" s="126"/>
      <c r="D118" s="156"/>
      <c r="E118" s="156"/>
      <c r="F118" s="154">
        <f>D118*E118</f>
        <v>0</v>
      </c>
      <c r="H118" s="156"/>
      <c r="I118" s="156"/>
      <c r="J118" s="154">
        <f>H118*I118</f>
        <v>0</v>
      </c>
      <c r="K118" s="219"/>
    </row>
    <row r="119" spans="1:11" x14ac:dyDescent="0.35">
      <c r="A119" s="125" t="s">
        <v>66</v>
      </c>
      <c r="B119" s="147"/>
      <c r="C119" s="126"/>
      <c r="D119" s="148">
        <f>SUM(D108:D118)</f>
        <v>10883479546.734512</v>
      </c>
      <c r="E119" s="130"/>
      <c r="F119" s="148">
        <f>SUM(F108:F118)</f>
        <v>4529268.8481690353</v>
      </c>
      <c r="G119" s="130"/>
      <c r="H119" s="148">
        <f>SUM(H108:H118)</f>
        <v>6856965918.9884787</v>
      </c>
      <c r="I119" s="130"/>
      <c r="J119" s="148">
        <f>SUM(J108:J118)</f>
        <v>2853594.9368462451</v>
      </c>
      <c r="K119" s="154">
        <f>F119+J119</f>
        <v>7382863.7850152804</v>
      </c>
    </row>
    <row r="120" spans="1:11" ht="6.75" customHeight="1" x14ac:dyDescent="0.35">
      <c r="A120" s="125"/>
      <c r="B120" s="162"/>
      <c r="C120" s="126"/>
      <c r="D120" s="163"/>
      <c r="E120" s="160"/>
      <c r="F120" s="148"/>
      <c r="H120" s="128"/>
      <c r="I120" s="160"/>
      <c r="J120" s="148"/>
      <c r="K120" s="164"/>
    </row>
    <row r="121" spans="1:11" ht="15" customHeight="1" x14ac:dyDescent="0.35">
      <c r="A121" s="121" t="s">
        <v>77</v>
      </c>
      <c r="B121" s="224"/>
      <c r="C121" s="122"/>
      <c r="D121" s="222"/>
      <c r="E121" s="220"/>
      <c r="F121" s="219"/>
      <c r="G121" s="8"/>
      <c r="H121" s="226"/>
      <c r="I121" s="220"/>
      <c r="J121" s="219" t="s">
        <v>63</v>
      </c>
      <c r="K121" s="224" t="s">
        <v>58</v>
      </c>
    </row>
    <row r="122" spans="1:11" x14ac:dyDescent="0.35">
      <c r="A122" s="125" t="s">
        <v>68</v>
      </c>
      <c r="B122" s="225"/>
      <c r="C122" s="122"/>
      <c r="D122" s="223"/>
      <c r="E122" s="221"/>
      <c r="F122" s="219"/>
      <c r="G122" s="8"/>
      <c r="H122" s="227"/>
      <c r="I122" s="221"/>
      <c r="J122" s="219"/>
      <c r="K122" s="225"/>
    </row>
    <row r="123" spans="1:11" x14ac:dyDescent="0.35">
      <c r="A123" s="130" t="str">
        <f t="shared" ref="A123:A128" si="26">IF(A108="","",A108)</f>
        <v>Residential</v>
      </c>
      <c r="B123" s="146" t="s">
        <v>38</v>
      </c>
      <c r="C123" s="126"/>
      <c r="D123" s="152">
        <f>+D78</f>
        <v>5058448455.1360865</v>
      </c>
      <c r="E123" s="153">
        <v>7.2827999999999999E-4</v>
      </c>
      <c r="F123" s="154">
        <f>D123*E123</f>
        <v>3683966.8409065092</v>
      </c>
      <c r="H123" s="152">
        <f>+H78</f>
        <v>69710512.535222679</v>
      </c>
      <c r="I123" s="153">
        <f>+E123</f>
        <v>7.2827999999999999E-4</v>
      </c>
      <c r="J123" s="154">
        <f>H123*I123</f>
        <v>50768.772069151972</v>
      </c>
      <c r="K123" s="219"/>
    </row>
    <row r="124" spans="1:11" x14ac:dyDescent="0.35">
      <c r="A124" s="130" t="str">
        <f t="shared" si="26"/>
        <v>CSMUR</v>
      </c>
      <c r="B124" s="146" t="s">
        <v>38</v>
      </c>
      <c r="C124" s="126"/>
      <c r="D124" s="152">
        <f t="shared" ref="D124:D130" si="27">+D79</f>
        <v>325064052.86318803</v>
      </c>
      <c r="E124" s="153">
        <f>E123</f>
        <v>7.2827999999999999E-4</v>
      </c>
      <c r="F124" s="154">
        <f t="shared" ref="F124:F131" si="28">D124*E124</f>
        <v>236737.64841920257</v>
      </c>
      <c r="H124" s="152">
        <f t="shared" ref="H124:H130" si="29">+H79</f>
        <v>487938.28640299261</v>
      </c>
      <c r="I124" s="153">
        <f t="shared" ref="I124:I130" si="30">+E124</f>
        <v>7.2827999999999999E-4</v>
      </c>
      <c r="J124" s="154">
        <f t="shared" ref="J124:J131" si="31">H124*I124</f>
        <v>355.35569522157147</v>
      </c>
      <c r="K124" s="219"/>
    </row>
    <row r="125" spans="1:11" x14ac:dyDescent="0.35">
      <c r="A125" s="130" t="str">
        <f t="shared" si="26"/>
        <v>GS&lt;50 kW</v>
      </c>
      <c r="B125" s="146" t="s">
        <v>38</v>
      </c>
      <c r="C125" s="126"/>
      <c r="D125" s="152">
        <f t="shared" si="27"/>
        <v>1999465536.6686811</v>
      </c>
      <c r="E125" s="153">
        <f t="shared" ref="E125:E130" si="32">E124</f>
        <v>7.2827999999999999E-4</v>
      </c>
      <c r="F125" s="154">
        <f t="shared" si="28"/>
        <v>1456170.7610450671</v>
      </c>
      <c r="H125" s="152">
        <f t="shared" si="29"/>
        <v>346723175.12785393</v>
      </c>
      <c r="I125" s="153">
        <f t="shared" si="30"/>
        <v>7.2827999999999999E-4</v>
      </c>
      <c r="J125" s="154">
        <f t="shared" si="31"/>
        <v>252511.55398211346</v>
      </c>
      <c r="K125" s="219"/>
    </row>
    <row r="126" spans="1:11" x14ac:dyDescent="0.35">
      <c r="A126" s="130" t="str">
        <f t="shared" si="26"/>
        <v>GS 50-999 kW</v>
      </c>
      <c r="B126" s="146" t="s">
        <v>38</v>
      </c>
      <c r="C126" s="126"/>
      <c r="D126" s="152">
        <f t="shared" si="27"/>
        <v>3107398944.5897465</v>
      </c>
      <c r="E126" s="153">
        <f t="shared" si="32"/>
        <v>7.2827999999999999E-4</v>
      </c>
      <c r="F126" s="154">
        <f t="shared" si="28"/>
        <v>2263056.5033658207</v>
      </c>
      <c r="H126" s="152">
        <f t="shared" si="29"/>
        <v>6553946422.2284803</v>
      </c>
      <c r="I126" s="153">
        <f t="shared" si="30"/>
        <v>7.2827999999999999E-4</v>
      </c>
      <c r="J126" s="154">
        <f t="shared" si="31"/>
        <v>4773108.1003805576</v>
      </c>
      <c r="K126" s="219"/>
    </row>
    <row r="127" spans="1:11" x14ac:dyDescent="0.35">
      <c r="A127" s="130" t="str">
        <f t="shared" si="26"/>
        <v>GS 1,000-4,999 kW</v>
      </c>
      <c r="B127" s="146" t="s">
        <v>38</v>
      </c>
      <c r="C127" s="126"/>
      <c r="D127" s="152">
        <f t="shared" si="27"/>
        <v>113411554.20774826</v>
      </c>
      <c r="E127" s="153">
        <f t="shared" si="32"/>
        <v>7.2827999999999999E-4</v>
      </c>
      <c r="F127" s="154">
        <f t="shared" si="28"/>
        <v>82595.366698418904</v>
      </c>
      <c r="H127" s="152">
        <f t="shared" si="29"/>
        <v>4096843295.1136723</v>
      </c>
      <c r="I127" s="153">
        <f t="shared" si="30"/>
        <v>7.2827999999999999E-4</v>
      </c>
      <c r="J127" s="154">
        <f t="shared" si="31"/>
        <v>2983649.0349653852</v>
      </c>
      <c r="K127" s="219"/>
    </row>
    <row r="128" spans="1:11" x14ac:dyDescent="0.35">
      <c r="A128" s="130" t="str">
        <f t="shared" si="26"/>
        <v>Large User</v>
      </c>
      <c r="B128" s="146" t="s">
        <v>38</v>
      </c>
      <c r="C128" s="126"/>
      <c r="D128" s="152">
        <f t="shared" si="27"/>
        <v>3.0938301761413853E-2</v>
      </c>
      <c r="E128" s="153">
        <f t="shared" si="32"/>
        <v>7.2827999999999999E-4</v>
      </c>
      <c r="F128" s="154">
        <f t="shared" si="28"/>
        <v>2.253174640680248E-5</v>
      </c>
      <c r="H128" s="152">
        <f t="shared" si="29"/>
        <v>1725863989.2792199</v>
      </c>
      <c r="I128" s="153">
        <f t="shared" si="30"/>
        <v>7.2827999999999999E-4</v>
      </c>
      <c r="J128" s="154">
        <f t="shared" si="31"/>
        <v>1256912.2261122703</v>
      </c>
      <c r="K128" s="219"/>
    </row>
    <row r="129" spans="1:11" x14ac:dyDescent="0.35">
      <c r="A129" s="130" t="str">
        <f>IF(A114="","",A114)</f>
        <v>Streetlighting</v>
      </c>
      <c r="B129" s="146" t="s">
        <v>38</v>
      </c>
      <c r="C129" s="126"/>
      <c r="D129" s="152">
        <f t="shared" si="27"/>
        <v>0</v>
      </c>
      <c r="E129" s="153">
        <f t="shared" si="32"/>
        <v>7.2827999999999999E-4</v>
      </c>
      <c r="F129" s="154">
        <f t="shared" si="28"/>
        <v>0</v>
      </c>
      <c r="H129" s="152">
        <f t="shared" si="29"/>
        <v>117501845.2879402</v>
      </c>
      <c r="I129" s="153">
        <f t="shared" si="30"/>
        <v>7.2827999999999999E-4</v>
      </c>
      <c r="J129" s="154">
        <f t="shared" si="31"/>
        <v>85574.24388630109</v>
      </c>
      <c r="K129" s="219"/>
    </row>
    <row r="130" spans="1:11" x14ac:dyDescent="0.35">
      <c r="A130" s="130" t="str">
        <f>IF(A115="","",A115)</f>
        <v>USL</v>
      </c>
      <c r="B130" s="146" t="s">
        <v>38</v>
      </c>
      <c r="C130" s="126"/>
      <c r="D130" s="152">
        <f t="shared" si="27"/>
        <v>42788468.208649904</v>
      </c>
      <c r="E130" s="153">
        <f t="shared" si="32"/>
        <v>7.2827999999999999E-4</v>
      </c>
      <c r="F130" s="154">
        <f t="shared" si="28"/>
        <v>31161.985626995553</v>
      </c>
      <c r="H130" s="152">
        <f t="shared" si="29"/>
        <v>30173.685714153704</v>
      </c>
      <c r="I130" s="153">
        <f t="shared" si="30"/>
        <v>7.2827999999999999E-4</v>
      </c>
      <c r="J130" s="154">
        <f t="shared" si="31"/>
        <v>21.974891831903857</v>
      </c>
      <c r="K130" s="219"/>
    </row>
    <row r="131" spans="1:11" x14ac:dyDescent="0.35">
      <c r="A131" s="130" t="str">
        <f>IF(A116="","",A116)</f>
        <v/>
      </c>
      <c r="B131" s="146"/>
      <c r="C131" s="126"/>
      <c r="D131" s="156"/>
      <c r="E131" s="156"/>
      <c r="F131" s="154">
        <f t="shared" si="28"/>
        <v>0</v>
      </c>
      <c r="H131" s="156"/>
      <c r="I131" s="156"/>
      <c r="J131" s="154">
        <f t="shared" si="31"/>
        <v>0</v>
      </c>
      <c r="K131" s="219"/>
    </row>
    <row r="132" spans="1:11" x14ac:dyDescent="0.35">
      <c r="A132" s="130" t="str">
        <f>IF(A117="","",A117)</f>
        <v/>
      </c>
      <c r="B132" s="146"/>
      <c r="C132" s="126"/>
      <c r="D132" s="156"/>
      <c r="E132" s="156"/>
      <c r="F132" s="154">
        <f>D132*E132</f>
        <v>0</v>
      </c>
      <c r="H132" s="156"/>
      <c r="I132" s="156"/>
      <c r="J132" s="154">
        <f>H132*I132</f>
        <v>0</v>
      </c>
      <c r="K132" s="219"/>
    </row>
    <row r="133" spans="1:11" x14ac:dyDescent="0.35">
      <c r="A133" s="130" t="str">
        <f>IF(A118="","",A118)</f>
        <v/>
      </c>
      <c r="B133" s="146"/>
      <c r="C133" s="126"/>
      <c r="D133" s="156"/>
      <c r="E133" s="156"/>
      <c r="F133" s="154">
        <f>D133*E133</f>
        <v>0</v>
      </c>
      <c r="H133" s="156"/>
      <c r="I133" s="156"/>
      <c r="J133" s="154">
        <f>H133*I133</f>
        <v>0</v>
      </c>
      <c r="K133" s="219"/>
    </row>
    <row r="134" spans="1:11" x14ac:dyDescent="0.35">
      <c r="A134" s="125" t="s">
        <v>66</v>
      </c>
      <c r="B134" s="147"/>
      <c r="C134" s="137"/>
      <c r="D134" s="148">
        <f>SUM(D123:D133)</f>
        <v>10646577011.70504</v>
      </c>
      <c r="E134" s="130"/>
      <c r="F134" s="148">
        <f>SUM(F123:F133)</f>
        <v>7753689.1060845461</v>
      </c>
      <c r="G134" s="130"/>
      <c r="H134" s="148">
        <f>SUM(H123:H133)</f>
        <v>12911107351.544508</v>
      </c>
      <c r="I134" s="130"/>
      <c r="J134" s="148">
        <f>SUM(J123:J133)</f>
        <v>9402901.261982834</v>
      </c>
      <c r="K134" s="154">
        <f>F134+J134</f>
        <v>17156590.36806738</v>
      </c>
    </row>
    <row r="135" spans="1:11" ht="6.75" customHeight="1" x14ac:dyDescent="0.35"/>
    <row r="136" spans="1:11" ht="15.75" customHeight="1" x14ac:dyDescent="0.35">
      <c r="A136" s="121" t="s">
        <v>78</v>
      </c>
      <c r="B136" s="224"/>
      <c r="C136" s="122"/>
      <c r="D136" s="222"/>
      <c r="E136" s="220"/>
      <c r="F136" s="219"/>
      <c r="G136" s="8"/>
      <c r="H136" s="226"/>
      <c r="I136" s="220"/>
      <c r="J136" s="219" t="s">
        <v>63</v>
      </c>
      <c r="K136" s="224" t="s">
        <v>58</v>
      </c>
    </row>
    <row r="137" spans="1:11" x14ac:dyDescent="0.35">
      <c r="A137" s="125" t="s">
        <v>68</v>
      </c>
      <c r="B137" s="225"/>
      <c r="C137" s="122"/>
      <c r="D137" s="223"/>
      <c r="E137" s="221"/>
      <c r="F137" s="219"/>
      <c r="G137" s="8"/>
      <c r="H137" s="227"/>
      <c r="I137" s="221"/>
      <c r="J137" s="219"/>
      <c r="K137" s="225"/>
    </row>
    <row r="138" spans="1:11" x14ac:dyDescent="0.35">
      <c r="A138" s="130" t="str">
        <f t="shared" ref="A138:A143" si="33">IF(A123="","",A123)</f>
        <v>Residential</v>
      </c>
      <c r="B138" s="146" t="s">
        <v>38</v>
      </c>
      <c r="C138" s="126"/>
      <c r="D138" s="165">
        <f>D123/102.95%</f>
        <v>4913500199.2579756</v>
      </c>
      <c r="E138" s="166">
        <v>2.9407073380331564E-5</v>
      </c>
      <c r="F138" s="154">
        <f>D138*E138</f>
        <v>144491.66091385306</v>
      </c>
      <c r="H138" s="165">
        <f>H123/102.95%</f>
        <v>67712979.635961801</v>
      </c>
      <c r="I138" s="166">
        <f>+E138</f>
        <v>2.9407073380331564E-5</v>
      </c>
      <c r="J138" s="154">
        <f>H138*I138</f>
        <v>1991.2405609556256</v>
      </c>
      <c r="K138" s="219"/>
    </row>
    <row r="139" spans="1:11" x14ac:dyDescent="0.35">
      <c r="A139" s="130" t="str">
        <f t="shared" si="33"/>
        <v>CSMUR</v>
      </c>
      <c r="B139" s="146" t="s">
        <v>38</v>
      </c>
      <c r="C139" s="126"/>
      <c r="D139" s="165">
        <f t="shared" ref="D139:D145" si="34">D124/102.95%</f>
        <v>315749444.2575891</v>
      </c>
      <c r="E139" s="166">
        <f>E138</f>
        <v>2.9407073380331564E-5</v>
      </c>
      <c r="F139" s="154">
        <f t="shared" ref="F139:F146" si="35">D139*E139</f>
        <v>9285.2670770818331</v>
      </c>
      <c r="H139" s="165">
        <f t="shared" ref="H139:H145" si="36">H124/102.95%</f>
        <v>473956.56765710789</v>
      </c>
      <c r="I139" s="166">
        <f t="shared" ref="I139:I145" si="37">+E139</f>
        <v>2.9407073380331564E-5</v>
      </c>
      <c r="J139" s="154">
        <f t="shared" ref="J139:J146" si="38">H139*I139</f>
        <v>13.937675564182653</v>
      </c>
      <c r="K139" s="219"/>
    </row>
    <row r="140" spans="1:11" x14ac:dyDescent="0.35">
      <c r="A140" s="130" t="str">
        <f t="shared" si="33"/>
        <v>GS&lt;50 kW</v>
      </c>
      <c r="B140" s="146" t="s">
        <v>38</v>
      </c>
      <c r="C140" s="126"/>
      <c r="D140" s="165">
        <f t="shared" si="34"/>
        <v>1942171478.0657415</v>
      </c>
      <c r="E140" s="166">
        <f t="shared" ref="E140:E145" si="39">E139</f>
        <v>2.9407073380331564E-5</v>
      </c>
      <c r="F140" s="154">
        <f t="shared" si="35"/>
        <v>57113.579172666279</v>
      </c>
      <c r="H140" s="165">
        <f t="shared" si="36"/>
        <v>336787931.15867305</v>
      </c>
      <c r="I140" s="166">
        <f t="shared" si="37"/>
        <v>2.9407073380331564E-5</v>
      </c>
      <c r="J140" s="154">
        <f t="shared" si="38"/>
        <v>9903.9474051931538</v>
      </c>
      <c r="K140" s="219"/>
    </row>
    <row r="141" spans="1:11" x14ac:dyDescent="0.35">
      <c r="A141" s="130" t="str">
        <f t="shared" si="33"/>
        <v>GS 50-999 kW</v>
      </c>
      <c r="B141" s="146" t="s">
        <v>38</v>
      </c>
      <c r="C141" s="126"/>
      <c r="D141" s="165">
        <f t="shared" si="34"/>
        <v>3018357401.252789</v>
      </c>
      <c r="E141" s="166">
        <f t="shared" si="39"/>
        <v>2.9407073380331564E-5</v>
      </c>
      <c r="F141" s="154">
        <f t="shared" si="35"/>
        <v>88761.057586707655</v>
      </c>
      <c r="H141" s="165">
        <f t="shared" si="36"/>
        <v>6366145140.5813303</v>
      </c>
      <c r="I141" s="166">
        <f t="shared" si="37"/>
        <v>2.9407073380331564E-5</v>
      </c>
      <c r="J141" s="154">
        <f t="shared" si="38"/>
        <v>187209.69729891638</v>
      </c>
      <c r="K141" s="219"/>
    </row>
    <row r="142" spans="1:11" x14ac:dyDescent="0.35">
      <c r="A142" s="130" t="str">
        <f t="shared" si="33"/>
        <v>GS 1,000-4,999 kW</v>
      </c>
      <c r="B142" s="146" t="s">
        <v>38</v>
      </c>
      <c r="C142" s="126"/>
      <c r="D142" s="165">
        <f t="shared" si="34"/>
        <v>110161781.64909981</v>
      </c>
      <c r="E142" s="166">
        <f t="shared" si="39"/>
        <v>2.9407073380331564E-5</v>
      </c>
      <c r="F142" s="154">
        <f t="shared" si="35"/>
        <v>3239.5355966631414</v>
      </c>
      <c r="H142" s="165">
        <f t="shared" si="36"/>
        <v>3979449533.8646646</v>
      </c>
      <c r="I142" s="166">
        <f t="shared" si="37"/>
        <v>2.9407073380331564E-5</v>
      </c>
      <c r="J142" s="154">
        <f t="shared" si="38"/>
        <v>117023.96445568443</v>
      </c>
      <c r="K142" s="219"/>
    </row>
    <row r="143" spans="1:11" x14ac:dyDescent="0.35">
      <c r="A143" s="130" t="str">
        <f t="shared" si="33"/>
        <v>Large User</v>
      </c>
      <c r="B143" s="146" t="s">
        <v>38</v>
      </c>
      <c r="C143" s="126"/>
      <c r="D143" s="165">
        <f>D128/101.72%</f>
        <v>3.0415160992345515E-2</v>
      </c>
      <c r="E143" s="166">
        <f t="shared" si="39"/>
        <v>2.9407073380331564E-5</v>
      </c>
      <c r="F143" s="154">
        <f t="shared" si="35"/>
        <v>8.9442087117650279E-7</v>
      </c>
      <c r="H143" s="165">
        <f>H128/101.72%</f>
        <v>1696681074.7927842</v>
      </c>
      <c r="I143" s="166">
        <f t="shared" si="37"/>
        <v>2.9407073380331564E-5</v>
      </c>
      <c r="J143" s="154">
        <f t="shared" si="38"/>
        <v>49894.424869451235</v>
      </c>
      <c r="K143" s="219"/>
    </row>
    <row r="144" spans="1:11" x14ac:dyDescent="0.35">
      <c r="A144" s="130" t="str">
        <f>IF(A129="","",A129)</f>
        <v>Streetlighting</v>
      </c>
      <c r="B144" s="135" t="s">
        <v>38</v>
      </c>
      <c r="C144" s="167"/>
      <c r="D144" s="165">
        <f t="shared" si="34"/>
        <v>0</v>
      </c>
      <c r="E144" s="166">
        <f t="shared" si="39"/>
        <v>2.9407073380331564E-5</v>
      </c>
      <c r="F144" s="154">
        <f t="shared" si="35"/>
        <v>0</v>
      </c>
      <c r="H144" s="165">
        <f t="shared" si="36"/>
        <v>114134866.71970879</v>
      </c>
      <c r="I144" s="166">
        <f t="shared" si="37"/>
        <v>2.9407073380331564E-5</v>
      </c>
      <c r="J144" s="154">
        <f t="shared" si="38"/>
        <v>3356.372400880839</v>
      </c>
      <c r="K144" s="219"/>
    </row>
    <row r="145" spans="1:12" x14ac:dyDescent="0.35">
      <c r="A145" s="130" t="str">
        <f>IF(A130="","",A130)</f>
        <v>USL</v>
      </c>
      <c r="B145" s="135" t="s">
        <v>38</v>
      </c>
      <c r="C145" s="167"/>
      <c r="D145" s="165">
        <f t="shared" si="34"/>
        <v>41562378.05599796</v>
      </c>
      <c r="E145" s="166">
        <f t="shared" si="39"/>
        <v>2.9407073380331564E-5</v>
      </c>
      <c r="F145" s="154">
        <f t="shared" si="35"/>
        <v>1222.2279013538143</v>
      </c>
      <c r="H145" s="165">
        <f t="shared" si="36"/>
        <v>29309.068202189123</v>
      </c>
      <c r="I145" s="166">
        <f t="shared" si="37"/>
        <v>2.9407073380331564E-5</v>
      </c>
      <c r="J145" s="154">
        <f t="shared" si="38"/>
        <v>0.86189391933091808</v>
      </c>
      <c r="K145" s="219"/>
    </row>
    <row r="146" spans="1:12" x14ac:dyDescent="0.35">
      <c r="A146" s="130" t="str">
        <f>IF(A131="","",A131)</f>
        <v/>
      </c>
      <c r="B146" s="135"/>
      <c r="C146" s="167"/>
      <c r="D146" s="156"/>
      <c r="E146" s="156"/>
      <c r="F146" s="154">
        <f t="shared" si="35"/>
        <v>0</v>
      </c>
      <c r="H146" s="156"/>
      <c r="I146" s="153"/>
      <c r="J146" s="154">
        <f t="shared" si="38"/>
        <v>0</v>
      </c>
      <c r="K146" s="219"/>
    </row>
    <row r="147" spans="1:12" ht="14.25" customHeight="1" x14ac:dyDescent="0.35">
      <c r="A147" s="130" t="str">
        <f>IF(A132="","",A132)</f>
        <v/>
      </c>
      <c r="B147" s="135"/>
      <c r="C147" s="126"/>
      <c r="D147" s="156"/>
      <c r="E147" s="156"/>
      <c r="F147" s="154">
        <f>D147*E147</f>
        <v>0</v>
      </c>
      <c r="H147" s="156"/>
      <c r="I147" s="153"/>
      <c r="J147" s="154">
        <f>H147*I147</f>
        <v>0</v>
      </c>
      <c r="K147" s="219"/>
    </row>
    <row r="148" spans="1:12" x14ac:dyDescent="0.35">
      <c r="A148" s="130" t="str">
        <f>IF(A133="","",A133)</f>
        <v/>
      </c>
      <c r="B148" s="146"/>
      <c r="C148" s="126"/>
      <c r="D148" s="156"/>
      <c r="E148" s="156"/>
      <c r="F148" s="154">
        <f>D148*E148</f>
        <v>0</v>
      </c>
      <c r="H148" s="156"/>
      <c r="I148" s="153"/>
      <c r="J148" s="154">
        <f>H148*I148</f>
        <v>0</v>
      </c>
      <c r="K148" s="219"/>
    </row>
    <row r="149" spans="1:12" x14ac:dyDescent="0.35">
      <c r="A149" s="125" t="s">
        <v>66</v>
      </c>
      <c r="B149" s="147"/>
      <c r="C149" s="126"/>
      <c r="D149" s="168">
        <f>SUM(D138:D148)</f>
        <v>10341502682.569607</v>
      </c>
      <c r="E149" s="130"/>
      <c r="F149" s="154">
        <f>SUM(F138:F148)</f>
        <v>304113.32824922015</v>
      </c>
      <c r="G149" s="130"/>
      <c r="H149" s="130"/>
      <c r="I149" s="130"/>
      <c r="J149" s="154">
        <f>SUM(J138:J148)</f>
        <v>369394.44656056515</v>
      </c>
      <c r="K149" s="141">
        <f>F149+J149</f>
        <v>673507.7748097853</v>
      </c>
    </row>
    <row r="151" spans="1:12" x14ac:dyDescent="0.35">
      <c r="A151" s="121" t="s">
        <v>79</v>
      </c>
      <c r="B151" s="220"/>
      <c r="C151" s="122"/>
      <c r="D151" s="222"/>
      <c r="E151" s="220"/>
      <c r="F151" s="219"/>
      <c r="G151" s="8"/>
      <c r="H151" s="224"/>
      <c r="I151" s="220"/>
      <c r="J151" s="219" t="s">
        <v>63</v>
      </c>
      <c r="K151" s="222" t="s">
        <v>58</v>
      </c>
    </row>
    <row r="152" spans="1:12" x14ac:dyDescent="0.35">
      <c r="A152" s="125" t="s">
        <v>68</v>
      </c>
      <c r="B152" s="221"/>
      <c r="C152" s="122"/>
      <c r="D152" s="223"/>
      <c r="E152" s="221"/>
      <c r="F152" s="219"/>
      <c r="G152" s="8"/>
      <c r="H152" s="225"/>
      <c r="I152" s="221"/>
      <c r="J152" s="219"/>
      <c r="K152" s="217"/>
      <c r="L152" s="137"/>
    </row>
    <row r="153" spans="1:12" x14ac:dyDescent="0.35">
      <c r="A153" s="136" t="str">
        <f>+A138</f>
        <v>Residential</v>
      </c>
      <c r="B153" s="147"/>
      <c r="C153" s="126"/>
      <c r="D153" s="152">
        <v>616989</v>
      </c>
      <c r="E153" s="169">
        <v>0.42</v>
      </c>
      <c r="F153" s="154">
        <f>D153*E153*12</f>
        <v>3109624.56</v>
      </c>
      <c r="H153" s="156"/>
      <c r="I153" s="170"/>
      <c r="J153" s="154">
        <f>H153*I153*12</f>
        <v>0</v>
      </c>
      <c r="K153" s="217"/>
      <c r="L153" s="137"/>
    </row>
    <row r="154" spans="1:12" x14ac:dyDescent="0.35">
      <c r="A154" s="138" t="str">
        <f>+A139</f>
        <v>CSMUR</v>
      </c>
      <c r="B154" s="147"/>
      <c r="C154" s="126"/>
      <c r="D154" s="152">
        <v>100867</v>
      </c>
      <c r="E154" s="169">
        <f>+E153</f>
        <v>0.42</v>
      </c>
      <c r="F154" s="154">
        <f t="shared" ref="F154:F159" si="40">D154*E154*12</f>
        <v>508369.68</v>
      </c>
      <c r="H154" s="156"/>
      <c r="I154" s="170"/>
      <c r="J154" s="154">
        <f t="shared" ref="J154:J159" si="41">H154*I154*12</f>
        <v>0</v>
      </c>
      <c r="K154" s="217"/>
      <c r="L154" s="137"/>
    </row>
    <row r="155" spans="1:12" x14ac:dyDescent="0.35">
      <c r="A155" s="138" t="str">
        <f>+A140</f>
        <v>GS&lt;50 kW</v>
      </c>
      <c r="B155" s="147"/>
      <c r="C155" s="126"/>
      <c r="D155" s="156">
        <v>72935</v>
      </c>
      <c r="E155" s="170">
        <f>+E154</f>
        <v>0.42</v>
      </c>
      <c r="F155" s="154">
        <f t="shared" si="40"/>
        <v>367592.39999999997</v>
      </c>
      <c r="H155" s="156"/>
      <c r="I155" s="156"/>
      <c r="J155" s="154">
        <f t="shared" si="41"/>
        <v>0</v>
      </c>
      <c r="K155" s="217"/>
      <c r="L155" s="137"/>
    </row>
    <row r="156" spans="1:12" x14ac:dyDescent="0.35">
      <c r="A156" s="138"/>
      <c r="B156" s="147"/>
      <c r="C156" s="126"/>
      <c r="D156" s="156"/>
      <c r="E156" s="171"/>
      <c r="F156" s="154">
        <f t="shared" si="40"/>
        <v>0</v>
      </c>
      <c r="H156" s="156"/>
      <c r="I156" s="156"/>
      <c r="J156" s="154">
        <f t="shared" si="41"/>
        <v>0</v>
      </c>
      <c r="K156" s="217"/>
      <c r="L156" s="137"/>
    </row>
    <row r="157" spans="1:12" x14ac:dyDescent="0.35">
      <c r="A157" s="138"/>
      <c r="B157" s="147"/>
      <c r="C157" s="126"/>
      <c r="D157" s="156"/>
      <c r="E157" s="156"/>
      <c r="F157" s="154">
        <f t="shared" si="40"/>
        <v>0</v>
      </c>
      <c r="H157" s="156"/>
      <c r="I157" s="156"/>
      <c r="J157" s="154">
        <f t="shared" si="41"/>
        <v>0</v>
      </c>
      <c r="K157" s="217"/>
      <c r="L157" s="137"/>
    </row>
    <row r="158" spans="1:12" x14ac:dyDescent="0.35">
      <c r="A158" s="138"/>
      <c r="B158" s="147"/>
      <c r="C158" s="126"/>
      <c r="D158" s="156"/>
      <c r="E158" s="156"/>
      <c r="F158" s="154">
        <f t="shared" si="40"/>
        <v>0</v>
      </c>
      <c r="H158" s="156"/>
      <c r="I158" s="156"/>
      <c r="J158" s="154">
        <f t="shared" si="41"/>
        <v>0</v>
      </c>
      <c r="K158" s="217"/>
      <c r="L158" s="137"/>
    </row>
    <row r="159" spans="1:12" x14ac:dyDescent="0.35">
      <c r="A159" s="138"/>
      <c r="B159" s="147"/>
      <c r="C159" s="126"/>
      <c r="D159" s="156"/>
      <c r="E159" s="156"/>
      <c r="F159" s="154">
        <f t="shared" si="40"/>
        <v>0</v>
      </c>
      <c r="H159" s="156"/>
      <c r="I159" s="156"/>
      <c r="J159" s="154">
        <f t="shared" si="41"/>
        <v>0</v>
      </c>
      <c r="K159" s="217"/>
      <c r="L159" s="137"/>
    </row>
    <row r="160" spans="1:12" x14ac:dyDescent="0.35">
      <c r="A160" s="138"/>
      <c r="B160" s="147"/>
      <c r="C160" s="126"/>
      <c r="D160" s="156"/>
      <c r="E160" s="156"/>
      <c r="F160" s="154">
        <f>D160*E160*12</f>
        <v>0</v>
      </c>
      <c r="H160" s="156"/>
      <c r="I160" s="156"/>
      <c r="J160" s="154">
        <f>H160*I160*12</f>
        <v>0</v>
      </c>
      <c r="K160" s="172"/>
      <c r="L160" s="137"/>
    </row>
    <row r="161" spans="1:11" x14ac:dyDescent="0.35">
      <c r="A161" s="125" t="s">
        <v>66</v>
      </c>
      <c r="B161" s="147"/>
      <c r="C161" s="126"/>
      <c r="D161" s="130"/>
      <c r="E161" s="130"/>
      <c r="F161" s="154">
        <f>SUM(F153:F160)</f>
        <v>3985586.64</v>
      </c>
      <c r="G161" s="130"/>
      <c r="H161" s="130"/>
      <c r="I161" s="130"/>
      <c r="J161" s="154">
        <f>SUM(J153:J160)</f>
        <v>0</v>
      </c>
      <c r="K161" s="154">
        <f>F161+J161</f>
        <v>3985586.64</v>
      </c>
    </row>
    <row r="162" spans="1:11" x14ac:dyDescent="0.35">
      <c r="A162" s="130"/>
      <c r="B162" s="130"/>
      <c r="C162" s="126"/>
      <c r="D162" s="130"/>
      <c r="E162" s="130"/>
      <c r="F162" s="130"/>
      <c r="G162" s="130"/>
      <c r="H162" s="130"/>
      <c r="I162" s="130"/>
      <c r="J162" s="130"/>
    </row>
    <row r="163" spans="1:11" x14ac:dyDescent="0.35">
      <c r="A163" s="125" t="s">
        <v>80</v>
      </c>
      <c r="B163" s="130"/>
      <c r="C163" s="126"/>
      <c r="D163" s="130"/>
      <c r="E163" s="130"/>
      <c r="F163" s="154">
        <f>F24+F44+F59+F74+F89+F104+F119+F134+F149+F161</f>
        <v>1617587213.8479116</v>
      </c>
      <c r="G163" s="130"/>
      <c r="H163" s="130"/>
      <c r="I163" s="130"/>
      <c r="J163" s="154">
        <f>J24+J44+J59+J74+J89+J104+J119+J134+J149+J161</f>
        <v>1454895953.6947682</v>
      </c>
      <c r="K163" s="141">
        <f>+F163+J163</f>
        <v>3072483167.5426798</v>
      </c>
    </row>
    <row r="164" spans="1:11" ht="15" thickBot="1" x14ac:dyDescent="0.4">
      <c r="A164" s="125" t="s">
        <v>81</v>
      </c>
      <c r="B164" s="173">
        <v>-0.11700000000000001</v>
      </c>
      <c r="C164" s="126"/>
      <c r="D164" s="174">
        <f>F163*100%</f>
        <v>1617587213.8479116</v>
      </c>
      <c r="E164" s="156"/>
      <c r="F164" s="175">
        <f>+B164*D164</f>
        <v>-189257704.02020568</v>
      </c>
      <c r="G164" s="130"/>
      <c r="H164" s="156">
        <v>0</v>
      </c>
      <c r="I164" s="156"/>
      <c r="J164" s="176">
        <f>+H164*B164</f>
        <v>0</v>
      </c>
      <c r="K164" s="141">
        <f>+F164+J164</f>
        <v>-189257704.02020568</v>
      </c>
    </row>
    <row r="165" spans="1:11" ht="15" thickBot="1" x14ac:dyDescent="0.4">
      <c r="A165" s="125" t="s">
        <v>46</v>
      </c>
      <c r="B165" s="177"/>
      <c r="C165" s="178"/>
      <c r="D165" s="125"/>
      <c r="E165" s="125"/>
      <c r="F165" s="179">
        <f>+F163+F164</f>
        <v>1428329509.8277059</v>
      </c>
      <c r="G165" s="125"/>
      <c r="H165" s="125"/>
      <c r="I165" s="125"/>
      <c r="J165" s="179">
        <f>+J163+J164</f>
        <v>1454895953.6947682</v>
      </c>
      <c r="K165" s="179">
        <f>+K163+K164</f>
        <v>2883225463.5224743</v>
      </c>
    </row>
    <row r="166" spans="1:11" ht="15" thickTop="1" x14ac:dyDescent="0.35">
      <c r="A166" s="178"/>
      <c r="B166" s="180"/>
      <c r="C166" s="119"/>
      <c r="D166" s="119"/>
      <c r="E166" s="119"/>
      <c r="F166" s="181"/>
      <c r="G166" s="119"/>
      <c r="H166" s="119"/>
      <c r="I166" s="119"/>
      <c r="J166" s="181"/>
      <c r="K166" s="181"/>
    </row>
    <row r="167" spans="1:11" x14ac:dyDescent="0.35">
      <c r="A167" s="126" t="s">
        <v>82</v>
      </c>
    </row>
    <row r="168" spans="1:11" x14ac:dyDescent="0.35">
      <c r="A168" s="126" t="s">
        <v>83</v>
      </c>
    </row>
    <row r="169" spans="1:11" x14ac:dyDescent="0.35">
      <c r="A169" s="119"/>
    </row>
    <row r="170" spans="1:11" x14ac:dyDescent="0.35">
      <c r="D170" s="218" t="str">
        <f>D10 &amp; " - Cop"</f>
        <v>2025 Test Year - Cop</v>
      </c>
      <c r="E170" s="218"/>
      <c r="F170" s="190"/>
    </row>
    <row r="171" spans="1:11" x14ac:dyDescent="0.35">
      <c r="D171" s="130" t="s">
        <v>84</v>
      </c>
      <c r="E171" s="182">
        <f>K24</f>
        <v>1871690805.5375404</v>
      </c>
      <c r="F171" s="191"/>
      <c r="H171" s="149"/>
    </row>
    <row r="172" spans="1:11" x14ac:dyDescent="0.35">
      <c r="D172" s="130" t="s">
        <v>85</v>
      </c>
      <c r="E172" s="142">
        <f>K44</f>
        <v>616831939.84454548</v>
      </c>
      <c r="F172" s="192"/>
      <c r="H172" s="149"/>
    </row>
    <row r="173" spans="1:11" x14ac:dyDescent="0.35">
      <c r="D173" s="130" t="s">
        <v>86</v>
      </c>
      <c r="E173" s="142">
        <f>(K89+K104+K119+K134)</f>
        <v>126238505.95013182</v>
      </c>
      <c r="F173" s="192"/>
      <c r="H173" s="149"/>
      <c r="I173" s="183"/>
      <c r="J173" s="151"/>
    </row>
    <row r="174" spans="1:11" x14ac:dyDescent="0.35">
      <c r="D174" s="130" t="s">
        <v>87</v>
      </c>
      <c r="E174" s="142">
        <f>K59</f>
        <v>259925459.21376646</v>
      </c>
      <c r="F174" s="192"/>
      <c r="H174" s="149"/>
    </row>
    <row r="175" spans="1:11" x14ac:dyDescent="0.35">
      <c r="D175" s="130" t="s">
        <v>88</v>
      </c>
      <c r="E175" s="142">
        <f>K74</f>
        <v>193137362.58188537</v>
      </c>
      <c r="F175" s="192"/>
      <c r="H175" s="149"/>
    </row>
    <row r="176" spans="1:11" x14ac:dyDescent="0.35">
      <c r="D176" s="130" t="s">
        <v>89</v>
      </c>
      <c r="E176" s="142">
        <f>K149</f>
        <v>673507.7748097853</v>
      </c>
      <c r="F176" s="192"/>
      <c r="H176" s="149"/>
    </row>
    <row r="177" spans="4:10" x14ac:dyDescent="0.35">
      <c r="D177" s="130" t="s">
        <v>90</v>
      </c>
      <c r="E177" s="142">
        <f>K161</f>
        <v>3985586.64</v>
      </c>
      <c r="F177" s="192"/>
      <c r="H177" s="149"/>
      <c r="I177" s="151"/>
    </row>
    <row r="178" spans="4:10" x14ac:dyDescent="0.35">
      <c r="D178" s="130" t="s">
        <v>91</v>
      </c>
      <c r="E178" s="142">
        <f>+K164</f>
        <v>-189257704.02020568</v>
      </c>
      <c r="F178" s="192"/>
      <c r="H178" s="149"/>
      <c r="I178" s="183"/>
      <c r="J178" s="151"/>
    </row>
    <row r="179" spans="4:10" x14ac:dyDescent="0.35">
      <c r="D179" s="125" t="s">
        <v>46</v>
      </c>
      <c r="E179" s="184">
        <f>SUM(E171:E178)</f>
        <v>2883225463.5224738</v>
      </c>
      <c r="F179" s="194"/>
      <c r="G179" s="189"/>
      <c r="H179" s="149"/>
      <c r="I179" s="149"/>
      <c r="J179" s="185"/>
    </row>
    <row r="180" spans="4:10" x14ac:dyDescent="0.35">
      <c r="E180" s="114">
        <f>+E179-K165</f>
        <v>0</v>
      </c>
      <c r="F180" s="193"/>
      <c r="G180" s="189"/>
    </row>
    <row r="181" spans="4:10" x14ac:dyDescent="0.35">
      <c r="E181" s="186"/>
    </row>
    <row r="182" spans="4:10" x14ac:dyDescent="0.35">
      <c r="E182" s="187"/>
    </row>
    <row r="183" spans="4:10" x14ac:dyDescent="0.35">
      <c r="E183" s="188"/>
    </row>
    <row r="184" spans="4:10" x14ac:dyDescent="0.35">
      <c r="D184" s="151"/>
      <c r="E184" s="187"/>
    </row>
  </sheetData>
  <mergeCells count="90">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0:E170"/>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04A9-2FD2-4FDF-9AF1-2822916F8BB5}">
  <dimension ref="A1:AA72"/>
  <sheetViews>
    <sheetView showGridLines="0" zoomScaleNormal="100" workbookViewId="0"/>
  </sheetViews>
  <sheetFormatPr defaultColWidth="9.1796875" defaultRowHeight="14.5" outlineLevelRow="1" x14ac:dyDescent="0.35"/>
  <cols>
    <col min="1" max="1" width="9.1796875" style="1"/>
    <col min="2" max="2" width="43.1796875" style="1" customWidth="1"/>
    <col min="3" max="3" width="7.1796875" style="1" customWidth="1"/>
    <col min="4" max="4" width="10.1796875" style="1" customWidth="1"/>
    <col min="5" max="5" width="8.7265625" style="1" bestFit="1" customWidth="1"/>
    <col min="6" max="6" width="20.1796875" style="1" customWidth="1"/>
    <col min="7" max="7" width="14.54296875" style="1" customWidth="1"/>
    <col min="8" max="10" width="17.453125" style="1" customWidth="1"/>
    <col min="11" max="11" width="21.1796875" style="1" customWidth="1"/>
    <col min="12" max="12" width="16.54296875" style="1" customWidth="1"/>
    <col min="13" max="13" width="12.453125" style="1" bestFit="1" customWidth="1"/>
    <col min="14" max="14" width="16.81640625" style="1" bestFit="1" customWidth="1"/>
    <col min="15" max="15" width="14" style="1" bestFit="1" customWidth="1"/>
    <col min="16" max="16" width="15.7265625" style="1" bestFit="1" customWidth="1"/>
    <col min="17" max="16384" width="9.1796875" style="1"/>
  </cols>
  <sheetData>
    <row r="1" spans="1:27" x14ac:dyDescent="0.35">
      <c r="B1" s="2"/>
    </row>
    <row r="2" spans="1:27" x14ac:dyDescent="0.35">
      <c r="A2" s="3"/>
      <c r="B2" s="3"/>
      <c r="C2" s="3"/>
      <c r="D2" s="3"/>
      <c r="E2" s="3"/>
      <c r="K2" s="4" t="s">
        <v>0</v>
      </c>
      <c r="L2" s="5" t="str">
        <f>'App.2-ZA_2025 Com.Exp.Forecast'!L2</f>
        <v>EB-2023-0195</v>
      </c>
    </row>
    <row r="3" spans="1:27" ht="18" x14ac:dyDescent="0.35">
      <c r="A3" s="3"/>
      <c r="C3" s="6"/>
      <c r="D3" s="6"/>
      <c r="E3" s="6"/>
      <c r="F3" s="6"/>
      <c r="G3" s="6"/>
      <c r="H3" s="6"/>
      <c r="I3" s="6"/>
      <c r="J3" s="6"/>
      <c r="K3" s="4" t="s">
        <v>1</v>
      </c>
      <c r="L3" s="5" t="str">
        <f>'App.2-ZA_2025 Com.Exp.Forecast'!L3</f>
        <v>Settlement Proposal</v>
      </c>
    </row>
    <row r="4" spans="1:27" x14ac:dyDescent="0.35">
      <c r="B4" s="210" t="s">
        <v>2</v>
      </c>
      <c r="C4" s="210"/>
      <c r="D4" s="210"/>
      <c r="E4" s="210"/>
      <c r="F4" s="210"/>
      <c r="G4" s="210"/>
      <c r="H4" s="210"/>
      <c r="I4" s="210"/>
      <c r="K4" s="4" t="s">
        <v>3</v>
      </c>
      <c r="L4" s="5"/>
    </row>
    <row r="5" spans="1:27" ht="18" customHeight="1" x14ac:dyDescent="0.35">
      <c r="B5" s="210"/>
      <c r="C5" s="210"/>
      <c r="D5" s="210"/>
      <c r="E5" s="210"/>
      <c r="F5" s="210"/>
      <c r="G5" s="210"/>
      <c r="H5" s="210"/>
      <c r="I5" s="210"/>
      <c r="J5" s="6"/>
      <c r="K5" s="4" t="s">
        <v>4</v>
      </c>
      <c r="L5" s="5">
        <f>'App.2-ZA_2025 Com.Exp.Forecast'!L5</f>
        <v>7</v>
      </c>
    </row>
    <row r="6" spans="1:27" ht="15" customHeight="1" x14ac:dyDescent="0.35">
      <c r="B6" s="210"/>
      <c r="C6" s="210"/>
      <c r="D6" s="210"/>
      <c r="E6" s="210"/>
      <c r="F6" s="210"/>
      <c r="G6" s="210"/>
      <c r="H6" s="210"/>
      <c r="I6" s="210"/>
      <c r="J6" s="6"/>
      <c r="K6" s="4" t="s">
        <v>5</v>
      </c>
      <c r="L6" s="5">
        <v>3</v>
      </c>
    </row>
    <row r="7" spans="1:27" x14ac:dyDescent="0.35">
      <c r="B7" s="195"/>
      <c r="K7" s="4"/>
      <c r="L7" s="4"/>
    </row>
    <row r="8" spans="1:27" x14ac:dyDescent="0.35">
      <c r="B8" s="195"/>
      <c r="K8" s="4" t="s">
        <v>6</v>
      </c>
      <c r="L8" s="201">
        <f>'App.2-ZA_2025 Com.Exp.Forecast'!L8</f>
        <v>45520</v>
      </c>
    </row>
    <row r="9" spans="1:27" x14ac:dyDescent="0.35">
      <c r="B9" s="195"/>
    </row>
    <row r="10" spans="1:27" ht="15" thickBot="1" x14ac:dyDescent="0.4">
      <c r="A10" s="10"/>
      <c r="B10" s="11"/>
      <c r="C10" s="12"/>
      <c r="D10" s="13"/>
      <c r="E10" s="13"/>
      <c r="F10" s="13"/>
      <c r="G10" s="10"/>
      <c r="H10" s="10"/>
      <c r="I10" s="10"/>
      <c r="J10" s="10"/>
      <c r="K10" s="10"/>
      <c r="L10" s="13"/>
      <c r="Q10" s="14"/>
      <c r="R10" s="14"/>
      <c r="S10" s="14"/>
      <c r="T10" s="14"/>
      <c r="U10" s="14"/>
      <c r="V10" s="14"/>
      <c r="Y10" s="15"/>
      <c r="Z10" s="15"/>
      <c r="AA10" s="15"/>
    </row>
    <row r="11" spans="1:27" ht="15.5" x14ac:dyDescent="0.35">
      <c r="A11" s="16"/>
      <c r="B11" s="17"/>
      <c r="C11" s="14"/>
      <c r="D11" s="14"/>
      <c r="E11" s="14"/>
      <c r="F11" s="14"/>
      <c r="G11" s="15"/>
      <c r="H11" s="14"/>
      <c r="I11" s="14"/>
      <c r="J11" s="14"/>
      <c r="K11" s="14"/>
      <c r="L11" s="18"/>
      <c r="M11" s="19"/>
      <c r="N11" s="17"/>
      <c r="O11" s="14"/>
      <c r="P11" s="14"/>
      <c r="Q11" s="14"/>
      <c r="R11" s="14"/>
      <c r="S11" s="14"/>
      <c r="T11" s="14"/>
      <c r="U11" s="14"/>
      <c r="V11" s="14"/>
      <c r="Y11" s="15"/>
      <c r="Z11" s="15"/>
      <c r="AA11" s="15"/>
    </row>
    <row r="12" spans="1:27" ht="15.5" x14ac:dyDescent="0.35">
      <c r="A12" s="18" t="s">
        <v>7</v>
      </c>
      <c r="B12" s="19" t="s">
        <v>8</v>
      </c>
      <c r="C12" s="17"/>
      <c r="D12" s="14"/>
      <c r="E12" s="14"/>
      <c r="F12" s="14"/>
      <c r="G12" s="15"/>
      <c r="H12" s="14"/>
      <c r="I12" s="14"/>
      <c r="J12" s="14"/>
      <c r="K12" s="14"/>
      <c r="L12" s="18"/>
      <c r="M12" s="19"/>
      <c r="N12" s="17"/>
      <c r="O12" s="14"/>
      <c r="P12" s="14"/>
      <c r="Q12" s="14"/>
      <c r="R12" s="14"/>
      <c r="S12" s="14"/>
      <c r="T12" s="14"/>
      <c r="U12" s="14"/>
      <c r="V12" s="14"/>
      <c r="Y12" s="15"/>
      <c r="Z12" s="15"/>
      <c r="AA12" s="15"/>
    </row>
    <row r="13" spans="1:27" ht="16" thickBot="1" x14ac:dyDescent="0.4">
      <c r="A13" s="16"/>
      <c r="B13" s="17"/>
      <c r="C13" s="14"/>
      <c r="D13" s="14"/>
      <c r="E13" s="14"/>
      <c r="F13" s="14"/>
      <c r="G13" s="15"/>
      <c r="H13" s="14"/>
      <c r="I13" s="14"/>
      <c r="J13" s="14"/>
      <c r="K13" s="14"/>
      <c r="L13" s="18"/>
      <c r="M13" s="19"/>
      <c r="N13" s="17"/>
      <c r="O13" s="14"/>
      <c r="P13" s="14"/>
      <c r="Q13" s="14"/>
      <c r="R13" s="14"/>
      <c r="S13" s="14"/>
      <c r="T13" s="14"/>
      <c r="U13" s="14"/>
      <c r="V13" s="14"/>
      <c r="Y13" s="15"/>
      <c r="Z13" s="15"/>
      <c r="AA13" s="15"/>
    </row>
    <row r="14" spans="1:27" ht="15" thickBot="1" x14ac:dyDescent="0.4">
      <c r="A14" s="15"/>
      <c r="B14" s="15" t="s">
        <v>9</v>
      </c>
      <c r="C14" s="15"/>
      <c r="D14" s="15"/>
      <c r="E14" s="15"/>
      <c r="F14" s="15"/>
      <c r="G14" s="20"/>
      <c r="H14" s="21"/>
      <c r="J14" s="22"/>
      <c r="K14" s="22"/>
      <c r="N14" s="23"/>
      <c r="O14" s="23"/>
      <c r="P14" s="15"/>
    </row>
    <row r="15" spans="1:27" x14ac:dyDescent="0.35">
      <c r="A15" s="18"/>
      <c r="B15" s="24" t="s">
        <v>10</v>
      </c>
      <c r="C15" s="15" t="s">
        <v>11</v>
      </c>
      <c r="D15" s="15"/>
      <c r="E15" s="15"/>
      <c r="F15" s="15"/>
      <c r="G15" s="25" t="s">
        <v>12</v>
      </c>
      <c r="H15" s="26" t="s">
        <v>13</v>
      </c>
      <c r="J15" s="27"/>
      <c r="K15" s="27"/>
      <c r="N15" s="23"/>
      <c r="O15" s="23"/>
      <c r="P15" s="15"/>
    </row>
    <row r="16" spans="1:27" ht="15" thickBot="1" x14ac:dyDescent="0.4">
      <c r="A16" s="15"/>
      <c r="B16" s="28"/>
      <c r="C16" s="15"/>
      <c r="D16" s="15"/>
      <c r="E16" s="15"/>
      <c r="F16" s="15"/>
      <c r="G16" s="29"/>
      <c r="H16" s="30"/>
      <c r="J16" s="27"/>
      <c r="K16" s="27"/>
      <c r="N16" s="23"/>
      <c r="O16" s="23"/>
      <c r="P16" s="15"/>
    </row>
    <row r="17" spans="1:16" ht="29.25" customHeight="1" x14ac:dyDescent="0.35">
      <c r="A17" s="15"/>
      <c r="B17" s="31" t="s">
        <v>14</v>
      </c>
      <c r="C17" s="211" t="s">
        <v>15</v>
      </c>
      <c r="D17" s="212"/>
      <c r="E17" s="213"/>
      <c r="F17" s="32"/>
      <c r="G17" s="33">
        <v>61.900262640000001</v>
      </c>
      <c r="H17" s="34">
        <f>G17</f>
        <v>61.900262640000001</v>
      </c>
      <c r="J17" s="35"/>
      <c r="K17" s="35"/>
      <c r="N17" s="15"/>
      <c r="O17" s="15"/>
      <c r="P17" s="15"/>
    </row>
    <row r="18" spans="1:16" ht="32.25" customHeight="1" x14ac:dyDescent="0.35">
      <c r="A18" s="15"/>
      <c r="B18" s="31" t="s">
        <v>16</v>
      </c>
      <c r="C18" s="211" t="s">
        <v>17</v>
      </c>
      <c r="D18" s="212"/>
      <c r="E18" s="213"/>
      <c r="F18" s="36"/>
      <c r="G18" s="37">
        <v>41.42956032</v>
      </c>
      <c r="H18" s="38">
        <f>G18</f>
        <v>41.42956032</v>
      </c>
      <c r="J18" s="35"/>
      <c r="K18" s="35"/>
      <c r="N18" s="15"/>
      <c r="O18" s="15"/>
      <c r="P18" s="15"/>
    </row>
    <row r="19" spans="1:16" x14ac:dyDescent="0.35">
      <c r="A19" s="15"/>
      <c r="B19" s="31" t="s">
        <v>18</v>
      </c>
      <c r="C19" s="214"/>
      <c r="D19" s="215"/>
      <c r="E19" s="216"/>
      <c r="F19" s="36"/>
      <c r="G19" s="39"/>
      <c r="H19" s="38"/>
      <c r="J19" s="40"/>
      <c r="K19" s="35"/>
      <c r="N19" s="15"/>
      <c r="O19" s="15"/>
      <c r="P19" s="15"/>
    </row>
    <row r="20" spans="1:16" ht="40.75" customHeight="1" x14ac:dyDescent="0.35">
      <c r="A20" s="15"/>
      <c r="B20" s="41" t="s">
        <v>19</v>
      </c>
      <c r="C20" s="211" t="s">
        <v>20</v>
      </c>
      <c r="D20" s="212"/>
      <c r="E20" s="213"/>
      <c r="F20" s="36"/>
      <c r="G20" s="42">
        <f>SUM(G17:G18)</f>
        <v>103.32982296</v>
      </c>
      <c r="H20" s="43">
        <f>SUM(H17:H18)</f>
        <v>103.32982296</v>
      </c>
      <c r="J20" s="44"/>
      <c r="K20" s="44"/>
      <c r="N20" s="15"/>
      <c r="O20" s="15"/>
      <c r="P20" s="15"/>
    </row>
    <row r="21" spans="1:16" ht="15" thickBot="1" x14ac:dyDescent="0.4">
      <c r="A21" s="10"/>
      <c r="B21" s="10"/>
      <c r="C21" s="10"/>
      <c r="D21" s="10"/>
      <c r="E21" s="10"/>
      <c r="F21" s="10"/>
      <c r="G21" s="10"/>
      <c r="H21" s="10"/>
      <c r="I21" s="10"/>
      <c r="J21" s="10"/>
      <c r="K21" s="10"/>
      <c r="L21" s="10"/>
      <c r="M21" s="15"/>
      <c r="N21" s="15"/>
      <c r="O21" s="15"/>
      <c r="P21" s="15"/>
    </row>
    <row r="22" spans="1:16" x14ac:dyDescent="0.35">
      <c r="A22" s="15"/>
      <c r="B22" s="15"/>
      <c r="C22" s="15"/>
      <c r="D22" s="15"/>
      <c r="E22" s="15"/>
      <c r="F22" s="15"/>
      <c r="G22" s="15"/>
      <c r="H22" s="15"/>
      <c r="I22" s="15"/>
      <c r="J22" s="15"/>
      <c r="K22" s="15"/>
      <c r="L22" s="15"/>
      <c r="M22" s="15"/>
      <c r="N22" s="15"/>
      <c r="O22" s="15"/>
      <c r="P22" s="15"/>
    </row>
    <row r="23" spans="1:16" ht="15.75" customHeight="1" outlineLevel="1" x14ac:dyDescent="0.35">
      <c r="A23" s="18" t="s">
        <v>21</v>
      </c>
      <c r="B23" s="19" t="s">
        <v>22</v>
      </c>
      <c r="C23" s="15"/>
      <c r="D23" s="15"/>
      <c r="E23" s="15"/>
      <c r="F23" s="15"/>
      <c r="G23" s="15"/>
      <c r="H23" s="15"/>
      <c r="I23" s="15"/>
      <c r="J23" s="15"/>
      <c r="K23" s="15"/>
      <c r="L23" s="15"/>
      <c r="M23" s="15"/>
      <c r="N23" s="15"/>
      <c r="O23" s="15"/>
      <c r="P23" s="15"/>
    </row>
    <row r="24" spans="1:16" ht="15" customHeight="1" outlineLevel="1" x14ac:dyDescent="0.35">
      <c r="A24" s="15"/>
      <c r="B24" s="45" t="s">
        <v>23</v>
      </c>
      <c r="C24" s="15"/>
      <c r="D24" s="15"/>
      <c r="E24" s="15"/>
      <c r="F24" s="15"/>
      <c r="G24" s="15"/>
      <c r="H24" s="15"/>
      <c r="I24" s="15"/>
      <c r="J24" s="15"/>
      <c r="K24" s="15"/>
      <c r="L24" s="15"/>
      <c r="M24" s="15"/>
      <c r="N24" s="15"/>
      <c r="O24" s="15"/>
      <c r="P24" s="15"/>
    </row>
    <row r="25" spans="1:16" ht="15" customHeight="1" outlineLevel="1" x14ac:dyDescent="0.35">
      <c r="A25" s="15"/>
      <c r="B25" s="45"/>
      <c r="C25" s="15"/>
      <c r="D25" s="15"/>
      <c r="E25" s="15"/>
      <c r="F25" s="15"/>
      <c r="G25" s="15"/>
      <c r="H25" s="15"/>
      <c r="I25" s="15"/>
      <c r="J25" s="15"/>
      <c r="K25" s="15"/>
      <c r="L25" s="15"/>
      <c r="M25" s="15"/>
      <c r="N25" s="15"/>
      <c r="O25" s="15"/>
      <c r="P25" s="15"/>
    </row>
    <row r="26" spans="1:16" ht="15" customHeight="1" outlineLevel="1" x14ac:dyDescent="0.35">
      <c r="A26" s="15"/>
      <c r="B26" s="46" t="s">
        <v>24</v>
      </c>
      <c r="E26" s="47"/>
      <c r="F26" s="48"/>
      <c r="G26" s="209" t="s">
        <v>104</v>
      </c>
      <c r="H26" s="209"/>
      <c r="I26" s="209"/>
      <c r="J26" s="209"/>
      <c r="K26" s="209"/>
      <c r="L26" s="209"/>
      <c r="M26" s="15"/>
      <c r="N26" s="15"/>
      <c r="O26" s="15"/>
      <c r="P26" s="15"/>
    </row>
    <row r="27" spans="1:16" ht="15" customHeight="1" outlineLevel="1" x14ac:dyDescent="0.35">
      <c r="A27" s="15"/>
      <c r="B27" s="49" t="s">
        <v>25</v>
      </c>
      <c r="C27" s="50"/>
      <c r="D27" s="50" t="s">
        <v>26</v>
      </c>
      <c r="E27" s="51" t="s">
        <v>27</v>
      </c>
      <c r="F27" s="52"/>
      <c r="G27" s="52"/>
      <c r="H27" s="52"/>
      <c r="I27" s="52"/>
      <c r="J27" s="52"/>
      <c r="K27" s="52"/>
      <c r="L27" s="52"/>
      <c r="M27" s="15"/>
      <c r="N27" s="15"/>
      <c r="O27" s="15"/>
      <c r="P27" s="15"/>
    </row>
    <row r="28" spans="1:16" ht="42.75" customHeight="1" outlineLevel="1" x14ac:dyDescent="0.35">
      <c r="A28" s="15"/>
      <c r="B28" s="53" t="s">
        <v>28</v>
      </c>
      <c r="C28" s="54" t="s">
        <v>29</v>
      </c>
      <c r="D28" s="54" t="s">
        <v>30</v>
      </c>
      <c r="E28" s="55" t="s">
        <v>30</v>
      </c>
      <c r="F28" s="56" t="s">
        <v>31</v>
      </c>
      <c r="G28" s="56"/>
      <c r="H28" s="56" t="s">
        <v>32</v>
      </c>
      <c r="I28" s="56" t="s">
        <v>33</v>
      </c>
      <c r="J28" s="56" t="s">
        <v>34</v>
      </c>
      <c r="K28" s="56" t="s">
        <v>35</v>
      </c>
      <c r="L28" s="196" t="s">
        <v>36</v>
      </c>
      <c r="M28" s="15"/>
      <c r="N28" s="15"/>
      <c r="O28" s="15"/>
      <c r="P28" s="15"/>
    </row>
    <row r="29" spans="1:16" ht="15" customHeight="1" outlineLevel="1" x14ac:dyDescent="0.35">
      <c r="A29" s="15"/>
      <c r="B29" s="58" t="s">
        <v>37</v>
      </c>
      <c r="C29" s="59" t="s">
        <v>38</v>
      </c>
      <c r="D29" s="59">
        <v>4006</v>
      </c>
      <c r="E29" s="60">
        <v>4705</v>
      </c>
      <c r="F29" s="61">
        <v>0</v>
      </c>
      <c r="G29" s="62"/>
      <c r="H29" s="61">
        <v>64391796.539206311</v>
      </c>
      <c r="I29" s="61">
        <v>5192106485.7733078</v>
      </c>
      <c r="J29" s="63">
        <f t="shared" ref="J29:J39" si="0">+$G$17/1000</f>
        <v>6.1900262640000002E-2</v>
      </c>
      <c r="K29" s="63">
        <f t="shared" ref="K29:K39" si="1">+$H$20/1000</f>
        <v>0.10332982296</v>
      </c>
      <c r="L29" s="64">
        <f t="shared" ref="L29:L39" si="2">(+F29+H29)*J29+(I29*K29)</f>
        <v>540485313.08206201</v>
      </c>
      <c r="M29" s="15"/>
      <c r="N29" s="65"/>
      <c r="O29" s="66"/>
      <c r="P29" s="66"/>
    </row>
    <row r="30" spans="1:16" ht="15" customHeight="1" outlineLevel="1" x14ac:dyDescent="0.35">
      <c r="A30" s="15"/>
      <c r="B30" s="58" t="s">
        <v>39</v>
      </c>
      <c r="C30" s="59" t="s">
        <v>38</v>
      </c>
      <c r="D30" s="59">
        <v>4006</v>
      </c>
      <c r="E30" s="60">
        <v>4705</v>
      </c>
      <c r="F30" s="61">
        <v>0</v>
      </c>
      <c r="G30" s="62"/>
      <c r="H30" s="61">
        <v>450709.96782408189</v>
      </c>
      <c r="I30" s="61">
        <v>333653133.3929171</v>
      </c>
      <c r="J30" s="63">
        <f t="shared" si="0"/>
        <v>6.1900262640000002E-2</v>
      </c>
      <c r="K30" s="63">
        <f t="shared" si="1"/>
        <v>0.10332982296</v>
      </c>
      <c r="L30" s="64">
        <f t="shared" si="2"/>
        <v>34504218.268922165</v>
      </c>
      <c r="M30" s="15"/>
      <c r="N30" s="65"/>
      <c r="O30" s="66"/>
      <c r="P30" s="66"/>
    </row>
    <row r="31" spans="1:16" ht="15" customHeight="1" outlineLevel="1" x14ac:dyDescent="0.35">
      <c r="A31" s="15"/>
      <c r="B31" s="58" t="s">
        <v>40</v>
      </c>
      <c r="C31" s="59" t="s">
        <v>38</v>
      </c>
      <c r="D31" s="59">
        <v>4010</v>
      </c>
      <c r="E31" s="60">
        <v>4705</v>
      </c>
      <c r="F31" s="61">
        <v>306655.73807714507</v>
      </c>
      <c r="G31" s="62"/>
      <c r="H31" s="61">
        <v>320004513.78061128</v>
      </c>
      <c r="I31" s="61">
        <v>2052296879.7827511</v>
      </c>
      <c r="J31" s="63">
        <f t="shared" si="0"/>
        <v>6.1900262640000002E-2</v>
      </c>
      <c r="K31" s="63">
        <f t="shared" si="1"/>
        <v>0.10332982296</v>
      </c>
      <c r="L31" s="64">
        <f t="shared" si="2"/>
        <v>231890818.76904446</v>
      </c>
      <c r="M31" s="15"/>
      <c r="N31" s="65"/>
      <c r="O31" s="66"/>
      <c r="P31" s="66"/>
    </row>
    <row r="32" spans="1:16" ht="15" customHeight="1" outlineLevel="1" x14ac:dyDescent="0.35">
      <c r="A32" s="15"/>
      <c r="B32" s="58" t="s">
        <v>41</v>
      </c>
      <c r="C32" s="59" t="s">
        <v>38</v>
      </c>
      <c r="D32" s="59">
        <v>4035</v>
      </c>
      <c r="E32" s="60">
        <v>4705</v>
      </c>
      <c r="F32" s="61">
        <v>677295609.78347945</v>
      </c>
      <c r="G32" s="62"/>
      <c r="H32" s="61">
        <v>5469360415.303731</v>
      </c>
      <c r="I32" s="61">
        <v>3189504915.8221598</v>
      </c>
      <c r="J32" s="63">
        <f t="shared" si="0"/>
        <v>6.1900262640000002E-2</v>
      </c>
      <c r="K32" s="63">
        <f t="shared" si="1"/>
        <v>0.10332982296</v>
      </c>
      <c r="L32" s="64">
        <f t="shared" si="2"/>
        <v>710050600.59259021</v>
      </c>
      <c r="M32" s="15"/>
      <c r="N32" s="65"/>
      <c r="O32" s="66"/>
      <c r="P32" s="66"/>
    </row>
    <row r="33" spans="1:16" ht="15" customHeight="1" outlineLevel="1" x14ac:dyDescent="0.35">
      <c r="A33" s="15"/>
      <c r="B33" s="58" t="s">
        <v>42</v>
      </c>
      <c r="C33" s="59" t="s">
        <v>38</v>
      </c>
      <c r="D33" s="59">
        <v>4035</v>
      </c>
      <c r="E33" s="60">
        <v>4705</v>
      </c>
      <c r="F33" s="61">
        <v>3564409306.4157882</v>
      </c>
      <c r="G33" s="62"/>
      <c r="H33" s="61">
        <v>708010874.22130835</v>
      </c>
      <c r="I33" s="61">
        <v>116408197.37241729</v>
      </c>
      <c r="J33" s="63">
        <f t="shared" si="0"/>
        <v>6.1900262640000002E-2</v>
      </c>
      <c r="K33" s="63">
        <f t="shared" si="1"/>
        <v>0.10332982296</v>
      </c>
      <c r="L33" s="64">
        <f t="shared" si="2"/>
        <v>276492369.71545714</v>
      </c>
      <c r="M33" s="15"/>
      <c r="N33" s="65"/>
      <c r="O33" s="66"/>
      <c r="P33" s="66"/>
    </row>
    <row r="34" spans="1:16" ht="15" customHeight="1" outlineLevel="1" x14ac:dyDescent="0.35">
      <c r="A34" s="15"/>
      <c r="B34" s="58" t="s">
        <v>43</v>
      </c>
      <c r="C34" s="59" t="s">
        <v>38</v>
      </c>
      <c r="D34" s="59">
        <v>4020</v>
      </c>
      <c r="E34" s="60">
        <v>4705</v>
      </c>
      <c r="F34" s="61">
        <v>1599030384.9320204</v>
      </c>
      <c r="G34" s="62"/>
      <c r="H34" s="61">
        <v>214146128.49463257</v>
      </c>
      <c r="I34" s="61">
        <v>3.1755776234340831E-2</v>
      </c>
      <c r="J34" s="63">
        <f t="shared" si="0"/>
        <v>6.1900262640000002E-2</v>
      </c>
      <c r="K34" s="63">
        <f t="shared" si="1"/>
        <v>0.10332982296</v>
      </c>
      <c r="L34" s="64">
        <f t="shared" si="2"/>
        <v>112236102.39707063</v>
      </c>
      <c r="M34" s="15"/>
      <c r="N34" s="65"/>
      <c r="O34" s="66"/>
      <c r="P34" s="66"/>
    </row>
    <row r="35" spans="1:16" ht="15" customHeight="1" outlineLevel="1" x14ac:dyDescent="0.35">
      <c r="A35" s="15"/>
      <c r="B35" s="58" t="s">
        <v>44</v>
      </c>
      <c r="C35" s="59" t="s">
        <v>38</v>
      </c>
      <c r="D35" s="59">
        <v>4025</v>
      </c>
      <c r="E35" s="60">
        <v>4705</v>
      </c>
      <c r="F35" s="61">
        <v>0</v>
      </c>
      <c r="G35" s="62"/>
      <c r="H35" s="61">
        <v>108536785.0500222</v>
      </c>
      <c r="I35" s="61">
        <v>0</v>
      </c>
      <c r="J35" s="63">
        <f t="shared" si="0"/>
        <v>6.1900262640000002E-2</v>
      </c>
      <c r="K35" s="63">
        <f t="shared" si="1"/>
        <v>0.10332982296</v>
      </c>
      <c r="L35" s="64">
        <f t="shared" si="2"/>
        <v>6718455.5006975997</v>
      </c>
      <c r="M35" s="15"/>
      <c r="N35" s="65"/>
      <c r="O35" s="66"/>
      <c r="P35" s="66"/>
    </row>
    <row r="36" spans="1:16" ht="15" customHeight="1" outlineLevel="1" x14ac:dyDescent="0.35">
      <c r="A36" s="15"/>
      <c r="B36" s="58" t="s">
        <v>45</v>
      </c>
      <c r="C36" s="59" t="s">
        <v>38</v>
      </c>
      <c r="D36" s="59">
        <v>4025</v>
      </c>
      <c r="E36" s="60">
        <v>4705</v>
      </c>
      <c r="F36" s="61">
        <v>0</v>
      </c>
      <c r="G36" s="62"/>
      <c r="H36" s="61">
        <v>27871.518379125839</v>
      </c>
      <c r="I36" s="61">
        <v>43919056.460259885</v>
      </c>
      <c r="J36" s="63">
        <f t="shared" si="0"/>
        <v>6.1900262640000002E-2</v>
      </c>
      <c r="K36" s="63">
        <f t="shared" si="1"/>
        <v>0.10332982296</v>
      </c>
      <c r="L36" s="64">
        <f t="shared" si="2"/>
        <v>4539873.5829167422</v>
      </c>
      <c r="M36" s="15"/>
      <c r="N36" s="65"/>
      <c r="O36" s="66"/>
      <c r="P36" s="66"/>
    </row>
    <row r="37" spans="1:16" ht="15" customHeight="1" outlineLevel="1" x14ac:dyDescent="0.35">
      <c r="A37" s="15"/>
      <c r="B37" s="58"/>
      <c r="C37" s="59" t="s">
        <v>38</v>
      </c>
      <c r="D37" s="59">
        <v>4025</v>
      </c>
      <c r="E37" s="60">
        <v>4705</v>
      </c>
      <c r="F37" s="61"/>
      <c r="G37" s="62"/>
      <c r="H37" s="61"/>
      <c r="I37" s="61"/>
      <c r="J37" s="63">
        <f t="shared" si="0"/>
        <v>6.1900262640000002E-2</v>
      </c>
      <c r="K37" s="63">
        <f t="shared" si="1"/>
        <v>0.10332982296</v>
      </c>
      <c r="L37" s="64">
        <f t="shared" si="2"/>
        <v>0</v>
      </c>
      <c r="M37" s="15"/>
      <c r="N37" s="65"/>
      <c r="O37" s="66"/>
      <c r="P37" s="66"/>
    </row>
    <row r="38" spans="1:16" ht="15" customHeight="1" outlineLevel="1" x14ac:dyDescent="0.35">
      <c r="A38" s="15"/>
      <c r="B38" s="58"/>
      <c r="C38" s="59" t="s">
        <v>38</v>
      </c>
      <c r="D38" s="59">
        <v>4025</v>
      </c>
      <c r="E38" s="60">
        <v>4705</v>
      </c>
      <c r="F38" s="61"/>
      <c r="G38" s="62"/>
      <c r="H38" s="61"/>
      <c r="I38" s="61"/>
      <c r="J38" s="63">
        <f t="shared" si="0"/>
        <v>6.1900262640000002E-2</v>
      </c>
      <c r="K38" s="63">
        <f t="shared" si="1"/>
        <v>0.10332982296</v>
      </c>
      <c r="L38" s="64">
        <f t="shared" si="2"/>
        <v>0</v>
      </c>
      <c r="M38" s="15"/>
      <c r="N38" s="65"/>
      <c r="O38" s="66"/>
      <c r="P38" s="66"/>
    </row>
    <row r="39" spans="1:16" ht="15" customHeight="1" outlineLevel="1" x14ac:dyDescent="0.35">
      <c r="A39" s="15"/>
      <c r="B39" s="58"/>
      <c r="C39" s="59" t="s">
        <v>38</v>
      </c>
      <c r="D39" s="59">
        <v>4025</v>
      </c>
      <c r="E39" s="60">
        <v>4705</v>
      </c>
      <c r="F39" s="61"/>
      <c r="G39" s="62"/>
      <c r="H39" s="61"/>
      <c r="I39" s="61"/>
      <c r="J39" s="63">
        <f t="shared" si="0"/>
        <v>6.1900262640000002E-2</v>
      </c>
      <c r="K39" s="63">
        <f t="shared" si="1"/>
        <v>0.10332982296</v>
      </c>
      <c r="L39" s="64">
        <f t="shared" si="2"/>
        <v>0</v>
      </c>
      <c r="M39" s="15"/>
      <c r="N39" s="65"/>
      <c r="O39" s="66"/>
      <c r="P39" s="66"/>
    </row>
    <row r="40" spans="1:16" ht="15" customHeight="1" outlineLevel="1" x14ac:dyDescent="0.35">
      <c r="A40" s="15"/>
      <c r="B40" s="67" t="s">
        <v>46</v>
      </c>
      <c r="C40" s="68"/>
      <c r="D40" s="69"/>
      <c r="E40" s="70"/>
      <c r="F40" s="71">
        <f>SUM(F29:F39)</f>
        <v>5841041956.8693647</v>
      </c>
      <c r="G40" s="72">
        <f>F40*J29</f>
        <v>361562031.22147322</v>
      </c>
      <c r="H40" s="71">
        <f>SUM(H29:H39)</f>
        <v>6884929094.8757153</v>
      </c>
      <c r="I40" s="71">
        <f>SUM(I29:I39)</f>
        <v>10927888668.635569</v>
      </c>
      <c r="J40" s="73"/>
      <c r="K40" s="71"/>
      <c r="L40" s="72">
        <f>SUM(L29:L39)</f>
        <v>1916917751.908761</v>
      </c>
      <c r="M40" s="15"/>
      <c r="N40" s="65"/>
      <c r="O40" s="66"/>
      <c r="P40" s="66"/>
    </row>
    <row r="41" spans="1:16" ht="15" customHeight="1" outlineLevel="1" x14ac:dyDescent="0.35">
      <c r="A41" s="15"/>
      <c r="B41" s="45"/>
      <c r="C41" s="15"/>
      <c r="D41" s="15"/>
      <c r="E41" s="15"/>
      <c r="F41" s="202"/>
      <c r="G41" s="15"/>
      <c r="H41" s="72">
        <f>H40*J29</f>
        <v>426178919.23058426</v>
      </c>
      <c r="I41" s="203"/>
      <c r="J41" s="15"/>
      <c r="K41" s="15"/>
      <c r="L41" s="15"/>
      <c r="M41" s="15"/>
      <c r="N41" s="15"/>
      <c r="O41" s="15"/>
      <c r="P41" s="15"/>
    </row>
    <row r="42" spans="1:16" ht="15" customHeight="1" outlineLevel="1" x14ac:dyDescent="0.35">
      <c r="A42" s="15"/>
      <c r="B42" s="28"/>
      <c r="C42" s="15"/>
      <c r="D42" s="15"/>
      <c r="E42" s="15"/>
      <c r="F42" s="75"/>
      <c r="G42" s="75"/>
      <c r="H42" s="15"/>
      <c r="I42" s="15"/>
      <c r="J42" s="15"/>
      <c r="K42" s="15"/>
      <c r="L42" s="15"/>
      <c r="M42" s="15"/>
      <c r="N42" s="15"/>
      <c r="O42" s="15"/>
      <c r="P42" s="15"/>
    </row>
    <row r="43" spans="1:16" ht="15.75" customHeight="1" outlineLevel="1" x14ac:dyDescent="0.35">
      <c r="A43" s="15"/>
      <c r="B43" s="46" t="s">
        <v>47</v>
      </c>
      <c r="E43" s="47"/>
      <c r="F43" s="76"/>
      <c r="G43" s="209">
        <v>2026</v>
      </c>
      <c r="H43" s="209"/>
      <c r="I43" s="209"/>
      <c r="J43" s="209"/>
      <c r="K43" s="209"/>
      <c r="L43" s="209"/>
      <c r="M43" s="15"/>
      <c r="N43" s="15"/>
      <c r="O43" s="15"/>
      <c r="P43" s="15"/>
    </row>
    <row r="44" spans="1:16" ht="15" customHeight="1" outlineLevel="1" x14ac:dyDescent="0.35">
      <c r="A44" s="15"/>
      <c r="B44" s="49" t="s">
        <v>25</v>
      </c>
      <c r="C44" s="54"/>
      <c r="D44" s="50" t="s">
        <v>26</v>
      </c>
      <c r="E44" s="51" t="s">
        <v>27</v>
      </c>
      <c r="F44" s="77"/>
      <c r="G44" s="78" t="s">
        <v>48</v>
      </c>
      <c r="H44" s="79"/>
      <c r="I44" s="79"/>
      <c r="J44" s="80"/>
      <c r="K44" s="81" t="s">
        <v>49</v>
      </c>
      <c r="L44" s="82" t="s">
        <v>36</v>
      </c>
      <c r="M44" s="15"/>
      <c r="N44" s="15"/>
      <c r="O44" s="15"/>
      <c r="P44" s="15"/>
    </row>
    <row r="45" spans="1:16" ht="15" customHeight="1" outlineLevel="1" x14ac:dyDescent="0.35">
      <c r="A45" s="15"/>
      <c r="B45" s="58" t="str">
        <f>+B31</f>
        <v>GS&lt;50 kW</v>
      </c>
      <c r="C45" s="59"/>
      <c r="D45" s="59">
        <f>+D32</f>
        <v>4035</v>
      </c>
      <c r="E45" s="60">
        <v>4707</v>
      </c>
      <c r="F45" s="83"/>
      <c r="G45" s="84">
        <f>F31</f>
        <v>306655.73807714507</v>
      </c>
      <c r="H45" s="79"/>
      <c r="I45" s="79"/>
      <c r="J45" s="85"/>
      <c r="K45" s="86">
        <v>5.9321527200000002E-2</v>
      </c>
      <c r="L45" s="87">
        <f>+K45*G45</f>
        <v>18191.286707379437</v>
      </c>
      <c r="M45" s="15"/>
      <c r="N45" s="88"/>
      <c r="O45" s="15"/>
      <c r="P45" s="15"/>
    </row>
    <row r="46" spans="1:16" ht="15" customHeight="1" outlineLevel="1" x14ac:dyDescent="0.35">
      <c r="A46" s="15"/>
      <c r="B46" s="58" t="str">
        <f t="shared" ref="B46:B48" si="3">+B32</f>
        <v>GS 50-999 kW</v>
      </c>
      <c r="C46" s="59"/>
      <c r="D46" s="59">
        <f>+D33</f>
        <v>4035</v>
      </c>
      <c r="E46" s="60">
        <v>4707</v>
      </c>
      <c r="F46" s="83"/>
      <c r="G46" s="84">
        <f t="shared" ref="G46:G48" si="4">F32</f>
        <v>677295609.78347945</v>
      </c>
      <c r="H46" s="79"/>
      <c r="I46" s="79"/>
      <c r="J46" s="85"/>
      <c r="K46" s="86">
        <f>+K45</f>
        <v>5.9321527200000002E-2</v>
      </c>
      <c r="L46" s="87">
        <f>+K46*G46</f>
        <v>40178209.938211262</v>
      </c>
      <c r="M46" s="15"/>
      <c r="N46" s="88"/>
      <c r="O46" s="15"/>
      <c r="P46" s="15"/>
    </row>
    <row r="47" spans="1:16" ht="15" customHeight="1" outlineLevel="1" x14ac:dyDescent="0.35">
      <c r="A47" s="15"/>
      <c r="B47" s="58" t="str">
        <f t="shared" si="3"/>
        <v>GS 1,000-4,999 kW</v>
      </c>
      <c r="C47" s="59"/>
      <c r="D47" s="59">
        <f>+D34</f>
        <v>4020</v>
      </c>
      <c r="E47" s="60">
        <v>4707</v>
      </c>
      <c r="F47" s="83"/>
      <c r="G47" s="84">
        <f t="shared" si="4"/>
        <v>3564409306.4157882</v>
      </c>
      <c r="H47" s="79"/>
      <c r="I47" s="79"/>
      <c r="J47" s="85"/>
      <c r="K47" s="86">
        <f>+K46</f>
        <v>5.9321527200000002E-2</v>
      </c>
      <c r="L47" s="87">
        <f>+K47*G47</f>
        <v>211446203.62247732</v>
      </c>
      <c r="M47" s="15"/>
      <c r="N47" s="88"/>
      <c r="O47" s="15"/>
      <c r="P47" s="15"/>
    </row>
    <row r="48" spans="1:16" ht="15" customHeight="1" outlineLevel="1" x14ac:dyDescent="0.35">
      <c r="A48" s="15"/>
      <c r="B48" s="58" t="str">
        <f t="shared" si="3"/>
        <v>Large User</v>
      </c>
      <c r="C48" s="59"/>
      <c r="D48" s="59">
        <v>4010</v>
      </c>
      <c r="E48" s="60">
        <v>4707</v>
      </c>
      <c r="F48" s="83"/>
      <c r="G48" s="84">
        <f t="shared" si="4"/>
        <v>1599030384.9320204</v>
      </c>
      <c r="H48" s="79"/>
      <c r="I48" s="79"/>
      <c r="J48" s="85"/>
      <c r="K48" s="86">
        <f>+K47</f>
        <v>5.9321527200000002E-2</v>
      </c>
      <c r="L48" s="87">
        <f>+K48*G48</f>
        <v>94856924.473371327</v>
      </c>
      <c r="M48" s="15"/>
      <c r="N48" s="15"/>
      <c r="O48" s="15"/>
      <c r="P48" s="15"/>
    </row>
    <row r="49" spans="1:16" ht="15" customHeight="1" outlineLevel="1" x14ac:dyDescent="0.35">
      <c r="A49" s="15"/>
      <c r="B49" s="58"/>
      <c r="C49" s="59"/>
      <c r="D49" s="59">
        <v>4010</v>
      </c>
      <c r="E49" s="60">
        <v>4707</v>
      </c>
      <c r="F49" s="83"/>
      <c r="G49" s="84"/>
      <c r="H49" s="79"/>
      <c r="I49" s="79"/>
      <c r="J49" s="89"/>
      <c r="K49" s="58"/>
      <c r="L49" s="87">
        <f>+K49*G49</f>
        <v>0</v>
      </c>
      <c r="M49" s="15"/>
      <c r="N49" s="15"/>
      <c r="O49" s="15"/>
      <c r="P49" s="15"/>
    </row>
    <row r="50" spans="1:16" ht="15" customHeight="1" outlineLevel="1" x14ac:dyDescent="0.35">
      <c r="A50" s="15"/>
      <c r="F50" s="90">
        <f>+F45+F46</f>
        <v>0</v>
      </c>
      <c r="G50" s="91">
        <f>SUM(G45:G49)</f>
        <v>5841041956.8693647</v>
      </c>
      <c r="H50" s="79"/>
      <c r="I50" s="79"/>
      <c r="J50" s="92"/>
      <c r="K50" s="93"/>
      <c r="L50" s="94">
        <f>SUM(L45:L49)</f>
        <v>346499529.32076728</v>
      </c>
      <c r="M50" s="15"/>
      <c r="N50" s="15"/>
      <c r="O50" s="15"/>
      <c r="P50" s="15"/>
    </row>
    <row r="51" spans="1:16" ht="15" customHeight="1" outlineLevel="1" x14ac:dyDescent="0.35">
      <c r="A51" s="15"/>
      <c r="B51" s="15"/>
      <c r="C51" s="15"/>
      <c r="D51" s="15"/>
      <c r="E51" s="15"/>
      <c r="F51" s="15"/>
      <c r="G51" s="15"/>
      <c r="H51" s="15"/>
      <c r="I51" s="15"/>
      <c r="J51" s="15"/>
      <c r="K51" s="15"/>
      <c r="L51" s="15"/>
      <c r="M51" s="15"/>
      <c r="N51" s="15"/>
      <c r="O51" s="15"/>
      <c r="P51" s="15"/>
    </row>
    <row r="52" spans="1:16" ht="15.75" customHeight="1" outlineLevel="1" x14ac:dyDescent="0.35">
      <c r="B52" s="46" t="s">
        <v>50</v>
      </c>
      <c r="E52" s="47"/>
      <c r="F52" s="48"/>
      <c r="G52" s="209">
        <f>G43</f>
        <v>2026</v>
      </c>
      <c r="H52" s="209"/>
      <c r="I52" s="209"/>
      <c r="J52" s="209"/>
      <c r="K52" s="209"/>
      <c r="L52" s="209"/>
    </row>
    <row r="53" spans="1:16" ht="15" customHeight="1" outlineLevel="1" x14ac:dyDescent="0.35">
      <c r="A53" s="95"/>
      <c r="B53" s="49" t="s">
        <v>25</v>
      </c>
      <c r="C53" s="50"/>
      <c r="D53" s="50" t="s">
        <v>26</v>
      </c>
      <c r="E53" s="51" t="s">
        <v>27</v>
      </c>
      <c r="F53" s="52"/>
      <c r="G53" s="52"/>
      <c r="H53" s="52"/>
      <c r="I53" s="52"/>
      <c r="J53" s="52"/>
      <c r="K53" s="52"/>
      <c r="L53" s="196" t="s">
        <v>36</v>
      </c>
      <c r="M53" s="95"/>
      <c r="N53" s="95"/>
      <c r="O53" s="95"/>
      <c r="P53" s="95"/>
    </row>
    <row r="54" spans="1:16" ht="30.75" customHeight="1" outlineLevel="1" x14ac:dyDescent="0.35">
      <c r="B54" s="53" t="s">
        <v>28</v>
      </c>
      <c r="C54" s="54" t="s">
        <v>29</v>
      </c>
      <c r="D54" s="54" t="s">
        <v>30</v>
      </c>
      <c r="E54" s="55" t="s">
        <v>30</v>
      </c>
      <c r="F54" s="96"/>
      <c r="G54" s="96"/>
      <c r="H54" s="56" t="s">
        <v>51</v>
      </c>
      <c r="I54" s="97"/>
      <c r="J54" s="97"/>
      <c r="K54" s="96" t="s">
        <v>52</v>
      </c>
    </row>
    <row r="55" spans="1:16" ht="15" customHeight="1" outlineLevel="1" x14ac:dyDescent="0.35">
      <c r="B55" s="98" t="str">
        <f>IF(B29=0,"",B29)</f>
        <v>Residential</v>
      </c>
      <c r="C55" s="59" t="s">
        <v>38</v>
      </c>
      <c r="D55" s="59">
        <f t="shared" ref="D55:D62" si="5">+D29</f>
        <v>4006</v>
      </c>
      <c r="E55" s="59">
        <v>4707</v>
      </c>
      <c r="F55" s="99"/>
      <c r="G55" s="99"/>
      <c r="H55" s="100">
        <f>+H29</f>
        <v>64391796.539206311</v>
      </c>
      <c r="I55" s="99"/>
      <c r="J55" s="99"/>
      <c r="K55" s="101">
        <f>+$G$18/1000</f>
        <v>4.1429560320000003E-2</v>
      </c>
      <c r="L55" s="64">
        <f t="shared" ref="L55:L65" si="6">+K55*H55</f>
        <v>2667723.8188342154</v>
      </c>
    </row>
    <row r="56" spans="1:16" ht="15" customHeight="1" outlineLevel="1" x14ac:dyDescent="0.35">
      <c r="B56" s="98" t="str">
        <f t="shared" ref="B56:B65" si="7">IF(B30=0,"",B30)</f>
        <v>CSMUR</v>
      </c>
      <c r="C56" s="59" t="s">
        <v>38</v>
      </c>
      <c r="D56" s="59">
        <f t="shared" si="5"/>
        <v>4006</v>
      </c>
      <c r="E56" s="59">
        <v>4707</v>
      </c>
      <c r="F56" s="99"/>
      <c r="G56" s="99"/>
      <c r="H56" s="100">
        <f t="shared" ref="H56:H63" si="8">+H30</f>
        <v>450709.96782408189</v>
      </c>
      <c r="I56" s="99"/>
      <c r="J56" s="99"/>
      <c r="K56" s="101">
        <f>+$G$18/1000</f>
        <v>4.1429560320000003E-2</v>
      </c>
      <c r="L56" s="64">
        <f t="shared" si="6"/>
        <v>18672.715798793062</v>
      </c>
    </row>
    <row r="57" spans="1:16" ht="15" customHeight="1" outlineLevel="1" x14ac:dyDescent="0.35">
      <c r="B57" s="98" t="str">
        <f t="shared" si="7"/>
        <v>GS&lt;50 kW</v>
      </c>
      <c r="C57" s="59" t="s">
        <v>38</v>
      </c>
      <c r="D57" s="59">
        <f t="shared" si="5"/>
        <v>4010</v>
      </c>
      <c r="E57" s="59">
        <v>4707</v>
      </c>
      <c r="F57" s="99"/>
      <c r="G57" s="99"/>
      <c r="H57" s="100">
        <f>+H31</f>
        <v>320004513.78061128</v>
      </c>
      <c r="I57" s="99"/>
      <c r="J57" s="99"/>
      <c r="K57" s="101">
        <f>+$G$18/1000</f>
        <v>4.1429560320000003E-2</v>
      </c>
      <c r="L57" s="64">
        <f>+K57*H57</f>
        <v>13257646.306346107</v>
      </c>
    </row>
    <row r="58" spans="1:16" ht="15" customHeight="1" outlineLevel="1" x14ac:dyDescent="0.35">
      <c r="B58" s="98" t="str">
        <f>IF(B32=0,"",B32)</f>
        <v>GS 50-999 kW</v>
      </c>
      <c r="C58" s="59" t="s">
        <v>38</v>
      </c>
      <c r="D58" s="59">
        <f t="shared" si="5"/>
        <v>4035</v>
      </c>
      <c r="E58" s="59">
        <v>4707</v>
      </c>
      <c r="F58" s="99"/>
      <c r="G58" s="99"/>
      <c r="H58" s="100">
        <f t="shared" si="8"/>
        <v>5469360415.303731</v>
      </c>
      <c r="I58" s="99"/>
      <c r="J58" s="99"/>
      <c r="K58" s="101">
        <f t="shared" ref="K58:K65" si="9">+$G$18/1000</f>
        <v>4.1429560320000003E-2</v>
      </c>
      <c r="L58" s="64">
        <f t="shared" si="6"/>
        <v>226593197.23764619</v>
      </c>
    </row>
    <row r="59" spans="1:16" ht="15" customHeight="1" outlineLevel="1" x14ac:dyDescent="0.35">
      <c r="B59" s="98" t="str">
        <f>IF(B33=0,"",B33)</f>
        <v>GS 1,000-4,999 kW</v>
      </c>
      <c r="C59" s="59" t="s">
        <v>38</v>
      </c>
      <c r="D59" s="59">
        <f t="shared" si="5"/>
        <v>4035</v>
      </c>
      <c r="E59" s="59">
        <v>4707</v>
      </c>
      <c r="F59" s="99"/>
      <c r="G59" s="99"/>
      <c r="H59" s="100">
        <f>+H33</f>
        <v>708010874.22130835</v>
      </c>
      <c r="I59" s="99"/>
      <c r="J59" s="99"/>
      <c r="K59" s="101">
        <f>+$G$18/1000</f>
        <v>4.1429560320000003E-2</v>
      </c>
      <c r="L59" s="64">
        <f t="shared" si="6"/>
        <v>29332579.220767628</v>
      </c>
    </row>
    <row r="60" spans="1:16" ht="15" customHeight="1" outlineLevel="1" x14ac:dyDescent="0.35">
      <c r="B60" s="98" t="str">
        <f t="shared" si="7"/>
        <v>Large User</v>
      </c>
      <c r="C60" s="59" t="s">
        <v>38</v>
      </c>
      <c r="D60" s="59">
        <f t="shared" si="5"/>
        <v>4020</v>
      </c>
      <c r="E60" s="59">
        <v>4707</v>
      </c>
      <c r="F60" s="99"/>
      <c r="G60" s="99"/>
      <c r="H60" s="100">
        <f t="shared" si="8"/>
        <v>214146128.49463257</v>
      </c>
      <c r="I60" s="99"/>
      <c r="J60" s="99"/>
      <c r="K60" s="101">
        <f t="shared" si="9"/>
        <v>4.1429560320000003E-2</v>
      </c>
      <c r="L60" s="64">
        <f t="shared" si="6"/>
        <v>8871979.9477628507</v>
      </c>
    </row>
    <row r="61" spans="1:16" ht="15" customHeight="1" outlineLevel="1" x14ac:dyDescent="0.35">
      <c r="B61" s="98" t="str">
        <f t="shared" si="7"/>
        <v>Streetlighting</v>
      </c>
      <c r="C61" s="59" t="s">
        <v>38</v>
      </c>
      <c r="D61" s="59">
        <f t="shared" si="5"/>
        <v>4025</v>
      </c>
      <c r="E61" s="59">
        <v>4707</v>
      </c>
      <c r="F61" s="99"/>
      <c r="G61" s="99"/>
      <c r="H61" s="100">
        <f t="shared" si="8"/>
        <v>108536785.0500222</v>
      </c>
      <c r="I61" s="99"/>
      <c r="J61" s="99"/>
      <c r="K61" s="101">
        <f t="shared" si="9"/>
        <v>4.1429560320000003E-2</v>
      </c>
      <c r="L61" s="64">
        <f t="shared" si="6"/>
        <v>4496631.2831687694</v>
      </c>
    </row>
    <row r="62" spans="1:16" ht="15" customHeight="1" outlineLevel="1" x14ac:dyDescent="0.35">
      <c r="B62" s="98" t="str">
        <f>IF(B36=0,"",B36)</f>
        <v>USL</v>
      </c>
      <c r="C62" s="59" t="s">
        <v>38</v>
      </c>
      <c r="D62" s="59">
        <f t="shared" si="5"/>
        <v>4025</v>
      </c>
      <c r="E62" s="59">
        <v>4707</v>
      </c>
      <c r="F62" s="99"/>
      <c r="G62" s="99"/>
      <c r="H62" s="100">
        <f>+H36</f>
        <v>27871.518379125839</v>
      </c>
      <c r="I62" s="99"/>
      <c r="J62" s="99"/>
      <c r="K62" s="101">
        <f t="shared" si="9"/>
        <v>4.1429560320000003E-2</v>
      </c>
      <c r="L62" s="64">
        <f t="shared" si="6"/>
        <v>1154.7047518979825</v>
      </c>
    </row>
    <row r="63" spans="1:16" ht="15" customHeight="1" outlineLevel="1" x14ac:dyDescent="0.35">
      <c r="B63" s="98" t="str">
        <f t="shared" si="7"/>
        <v/>
      </c>
      <c r="C63" s="59" t="s">
        <v>38</v>
      </c>
      <c r="D63" s="59">
        <v>4025</v>
      </c>
      <c r="E63" s="59">
        <v>4707</v>
      </c>
      <c r="F63" s="99"/>
      <c r="G63" s="99"/>
      <c r="H63" s="100">
        <f t="shared" si="8"/>
        <v>0</v>
      </c>
      <c r="I63" s="99"/>
      <c r="J63" s="99"/>
      <c r="K63" s="101">
        <f t="shared" si="9"/>
        <v>4.1429560320000003E-2</v>
      </c>
      <c r="L63" s="64">
        <f t="shared" si="6"/>
        <v>0</v>
      </c>
    </row>
    <row r="64" spans="1:16" ht="15" customHeight="1" outlineLevel="1" x14ac:dyDescent="0.35">
      <c r="B64" s="98" t="str">
        <f t="shared" si="7"/>
        <v/>
      </c>
      <c r="C64" s="59" t="s">
        <v>38</v>
      </c>
      <c r="D64" s="59">
        <v>4025</v>
      </c>
      <c r="E64" s="59">
        <v>4707</v>
      </c>
      <c r="F64" s="99"/>
      <c r="G64" s="99"/>
      <c r="H64" s="100">
        <f>+H38</f>
        <v>0</v>
      </c>
      <c r="I64" s="99"/>
      <c r="J64" s="99"/>
      <c r="K64" s="101">
        <f t="shared" si="9"/>
        <v>4.1429560320000003E-2</v>
      </c>
      <c r="L64" s="64">
        <f>+K64*H64</f>
        <v>0</v>
      </c>
    </row>
    <row r="65" spans="1:16" ht="15" customHeight="1" outlineLevel="1" x14ac:dyDescent="0.35">
      <c r="B65" s="98" t="str">
        <f t="shared" si="7"/>
        <v/>
      </c>
      <c r="C65" s="59" t="s">
        <v>38</v>
      </c>
      <c r="D65" s="59">
        <v>4025</v>
      </c>
      <c r="E65" s="59">
        <v>4707</v>
      </c>
      <c r="F65" s="99"/>
      <c r="G65" s="99"/>
      <c r="H65" s="100">
        <f>+H39</f>
        <v>0</v>
      </c>
      <c r="I65" s="99"/>
      <c r="J65" s="99"/>
      <c r="K65" s="101">
        <f t="shared" si="9"/>
        <v>4.1429560320000003E-2</v>
      </c>
      <c r="L65" s="64">
        <f t="shared" si="6"/>
        <v>0</v>
      </c>
    </row>
    <row r="66" spans="1:16" ht="15" customHeight="1" outlineLevel="1" x14ac:dyDescent="0.35">
      <c r="B66" s="98" t="s">
        <v>53</v>
      </c>
      <c r="C66" s="54"/>
      <c r="D66" s="54"/>
      <c r="E66" s="55"/>
      <c r="F66" s="102"/>
      <c r="G66" s="102"/>
      <c r="H66" s="103">
        <f>SUM(H55:H65)</f>
        <v>6884929094.8757153</v>
      </c>
      <c r="I66" s="102"/>
      <c r="J66" s="102"/>
      <c r="K66" s="104"/>
      <c r="L66" s="72"/>
      <c r="P66" s="105"/>
    </row>
    <row r="67" spans="1:16" ht="15" customHeight="1" outlineLevel="1" x14ac:dyDescent="0.35">
      <c r="B67" s="49" t="s">
        <v>46</v>
      </c>
      <c r="C67" s="106"/>
      <c r="D67" s="50"/>
      <c r="E67" s="51"/>
      <c r="F67" s="107"/>
      <c r="G67" s="107"/>
      <c r="H67" s="107"/>
      <c r="I67" s="107"/>
      <c r="J67" s="107"/>
      <c r="K67" s="71"/>
      <c r="L67" s="108">
        <f>SUM(L55:L65)</f>
        <v>285239585.23507649</v>
      </c>
    </row>
    <row r="68" spans="1:16" ht="15" customHeight="1" outlineLevel="1" x14ac:dyDescent="0.35">
      <c r="B68" s="95"/>
      <c r="C68" s="109"/>
      <c r="D68" s="110"/>
      <c r="E68" s="110"/>
      <c r="F68" s="111"/>
      <c r="G68" s="111"/>
      <c r="H68" s="111"/>
      <c r="I68" s="111"/>
      <c r="J68" s="111"/>
      <c r="K68" s="111"/>
      <c r="L68" s="195"/>
    </row>
    <row r="69" spans="1:16" ht="15" customHeight="1" outlineLevel="1" x14ac:dyDescent="0.35">
      <c r="L69" s="112"/>
    </row>
    <row r="70" spans="1:16" ht="22.5" x14ac:dyDescent="0.9">
      <c r="A70" s="1" t="s">
        <v>99</v>
      </c>
      <c r="F70" s="113"/>
      <c r="G70" s="113"/>
      <c r="H70" s="113"/>
      <c r="I70" s="113"/>
      <c r="J70" s="113"/>
      <c r="K70" s="113"/>
    </row>
    <row r="71" spans="1:16" x14ac:dyDescent="0.35">
      <c r="A71" s="1" t="s">
        <v>100</v>
      </c>
      <c r="G71" s="114"/>
      <c r="H71" s="114"/>
      <c r="I71" s="114"/>
      <c r="J71" s="114"/>
      <c r="K71" s="114"/>
    </row>
    <row r="72" spans="1:16" x14ac:dyDescent="0.35">
      <c r="A72" s="1" t="s">
        <v>101</v>
      </c>
    </row>
  </sheetData>
  <mergeCells count="8">
    <mergeCell ref="G43:L43"/>
    <mergeCell ref="G52:L52"/>
    <mergeCell ref="B4:I6"/>
    <mergeCell ref="C17:E17"/>
    <mergeCell ref="C18:E18"/>
    <mergeCell ref="C19:E19"/>
    <mergeCell ref="C20:E20"/>
    <mergeCell ref="G26:L26"/>
  </mergeCells>
  <conditionalFormatting sqref="B1">
    <cfRule type="expression" dxfId="3" priority="1" stopIfTrue="1">
      <formula>LEFT($C1,6)="Macros"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A665A-46E5-4817-99B1-D3E6BFDDB5CD}">
  <sheetPr>
    <pageSetUpPr fitToPage="1"/>
  </sheetPr>
  <dimension ref="A1:L184"/>
  <sheetViews>
    <sheetView showGridLines="0" zoomScaleNormal="100" workbookViewId="0">
      <selection sqref="A1:J1"/>
    </sheetView>
  </sheetViews>
  <sheetFormatPr defaultColWidth="9.1796875" defaultRowHeight="14.5" x14ac:dyDescent="0.35"/>
  <cols>
    <col min="1" max="1" width="37" style="1" customWidth="1"/>
    <col min="2" max="2" width="8" style="1" bestFit="1" customWidth="1"/>
    <col min="3" max="3" width="1.54296875" style="1" customWidth="1"/>
    <col min="4" max="4" width="23.1796875" style="1" bestFit="1" customWidth="1"/>
    <col min="5" max="5" width="16.81640625" style="1" bestFit="1" customWidth="1"/>
    <col min="6" max="6" width="15.26953125" style="1" bestFit="1" customWidth="1"/>
    <col min="7" max="7" width="2.1796875" style="1" customWidth="1"/>
    <col min="8" max="8" width="19.1796875" style="1" customWidth="1"/>
    <col min="9" max="9" width="11.1796875" style="1" customWidth="1"/>
    <col min="10" max="10" width="14.26953125" style="1" bestFit="1" customWidth="1"/>
    <col min="11" max="11" width="16.1796875" style="1" bestFit="1" customWidth="1"/>
    <col min="12" max="12" width="12" style="1" bestFit="1" customWidth="1"/>
    <col min="13" max="16384" width="9.1796875" style="1"/>
  </cols>
  <sheetData>
    <row r="1" spans="1:11" ht="21" x14ac:dyDescent="0.5">
      <c r="A1" s="233" t="s">
        <v>54</v>
      </c>
      <c r="B1" s="233"/>
      <c r="C1" s="233"/>
      <c r="D1" s="233"/>
      <c r="E1" s="233"/>
      <c r="F1" s="233"/>
      <c r="G1" s="233"/>
      <c r="H1" s="233"/>
      <c r="I1" s="233"/>
      <c r="J1" s="233"/>
    </row>
    <row r="2" spans="1:11" x14ac:dyDescent="0.35">
      <c r="A2" s="115"/>
      <c r="B2" s="115"/>
      <c r="C2" s="115"/>
      <c r="D2" s="115"/>
      <c r="E2" s="115"/>
      <c r="F2" s="115"/>
      <c r="G2" s="115"/>
      <c r="H2" s="115"/>
      <c r="I2" s="115"/>
      <c r="J2" s="4" t="s">
        <v>0</v>
      </c>
      <c r="K2" s="5" t="str">
        <f>'App.2-ZA_2025 Com.Exp.Forecast'!L2</f>
        <v>EB-2023-0195</v>
      </c>
    </row>
    <row r="3" spans="1:11" x14ac:dyDescent="0.35">
      <c r="A3" s="115"/>
      <c r="B3" s="115"/>
      <c r="C3" s="115"/>
      <c r="D3" s="115"/>
      <c r="E3" s="115"/>
      <c r="F3" s="115"/>
      <c r="G3" s="115"/>
      <c r="H3" s="115"/>
      <c r="I3" s="115"/>
      <c r="J3" s="4" t="s">
        <v>1</v>
      </c>
      <c r="K3" s="5" t="str">
        <f>'App.2-ZA_2025 Com.Exp.Forecast'!L3</f>
        <v>Settlement Proposal</v>
      </c>
    </row>
    <row r="4" spans="1:11" x14ac:dyDescent="0.35">
      <c r="A4" s="115"/>
      <c r="B4" s="115"/>
      <c r="C4" s="115"/>
      <c r="D4" s="115"/>
      <c r="E4" s="115"/>
      <c r="F4" s="115"/>
      <c r="G4" s="115"/>
      <c r="H4" s="115"/>
      <c r="I4" s="115"/>
      <c r="J4" s="4" t="s">
        <v>3</v>
      </c>
      <c r="K4" s="5"/>
    </row>
    <row r="5" spans="1:11" x14ac:dyDescent="0.35">
      <c r="A5" s="115"/>
      <c r="B5" s="115"/>
      <c r="C5" s="115"/>
      <c r="D5" s="115"/>
      <c r="E5" s="115"/>
      <c r="F5" s="115"/>
      <c r="G5" s="115"/>
      <c r="H5" s="115"/>
      <c r="I5" s="115"/>
      <c r="J5" s="4" t="s">
        <v>4</v>
      </c>
      <c r="K5" s="5">
        <f>'App.2-ZA_2025 Com.Exp.Forecast'!L5</f>
        <v>7</v>
      </c>
    </row>
    <row r="6" spans="1:11" x14ac:dyDescent="0.35">
      <c r="A6" s="115"/>
      <c r="B6" s="115"/>
      <c r="C6" s="115"/>
      <c r="D6" s="115"/>
      <c r="E6" s="115"/>
      <c r="F6" s="115"/>
      <c r="G6" s="115"/>
      <c r="H6" s="115"/>
      <c r="I6" s="115"/>
      <c r="J6" s="4" t="s">
        <v>5</v>
      </c>
      <c r="K6" s="5">
        <v>4</v>
      </c>
    </row>
    <row r="7" spans="1:11" x14ac:dyDescent="0.35">
      <c r="A7" s="1" t="s">
        <v>55</v>
      </c>
      <c r="J7" s="4"/>
      <c r="K7" s="9"/>
    </row>
    <row r="8" spans="1:11" x14ac:dyDescent="0.35">
      <c r="A8" s="1" t="s">
        <v>56</v>
      </c>
      <c r="J8" s="4" t="s">
        <v>6</v>
      </c>
      <c r="K8" s="201">
        <f>'App.2-ZA_2025 Com.Exp.Forecast'!L8</f>
        <v>45520</v>
      </c>
    </row>
    <row r="9" spans="1:11" x14ac:dyDescent="0.35">
      <c r="A9" s="1" t="s">
        <v>57</v>
      </c>
      <c r="E9" s="217"/>
      <c r="F9" s="217"/>
      <c r="G9" s="195"/>
      <c r="H9" s="195"/>
      <c r="I9" s="217"/>
      <c r="J9" s="217"/>
    </row>
    <row r="10" spans="1:11" x14ac:dyDescent="0.35">
      <c r="B10" s="116"/>
      <c r="C10" s="117"/>
      <c r="D10" s="200" t="s">
        <v>104</v>
      </c>
      <c r="E10" s="234" t="s">
        <v>13</v>
      </c>
      <c r="F10" s="234"/>
      <c r="G10" s="119"/>
      <c r="H10" s="200" t="str">
        <f>D10</f>
        <v>2026 Test Year</v>
      </c>
      <c r="I10" s="234" t="s">
        <v>12</v>
      </c>
      <c r="J10" s="234"/>
      <c r="K10" s="120" t="s">
        <v>58</v>
      </c>
    </row>
    <row r="11" spans="1:11" x14ac:dyDescent="0.35">
      <c r="A11" s="121" t="s">
        <v>59</v>
      </c>
      <c r="B11" s="230" t="s">
        <v>60</v>
      </c>
      <c r="C11" s="122"/>
      <c r="D11" s="123" t="s">
        <v>61</v>
      </c>
      <c r="E11" s="123" t="s">
        <v>62</v>
      </c>
      <c r="F11" s="196" t="s">
        <v>63</v>
      </c>
      <c r="G11" s="195"/>
      <c r="H11" s="123" t="s">
        <v>61</v>
      </c>
      <c r="I11" s="123" t="s">
        <v>62</v>
      </c>
      <c r="J11" s="196" t="s">
        <v>63</v>
      </c>
      <c r="K11" s="124" t="s">
        <v>64</v>
      </c>
    </row>
    <row r="12" spans="1:11" x14ac:dyDescent="0.35">
      <c r="A12" s="125" t="s">
        <v>65</v>
      </c>
      <c r="B12" s="231"/>
      <c r="C12" s="126"/>
      <c r="D12" s="127"/>
      <c r="E12" s="128"/>
      <c r="F12" s="129"/>
      <c r="H12" s="127"/>
      <c r="I12" s="128"/>
      <c r="J12" s="129"/>
      <c r="K12" s="219"/>
    </row>
    <row r="13" spans="1:11" x14ac:dyDescent="0.35">
      <c r="A13" s="130" t="s">
        <v>37</v>
      </c>
      <c r="B13" s="131" t="s">
        <v>38</v>
      </c>
      <c r="C13" s="126"/>
      <c r="D13" s="127">
        <v>5192106485.7733078</v>
      </c>
      <c r="E13" s="132"/>
      <c r="F13" s="133">
        <v>536499443.96442366</v>
      </c>
      <c r="H13" s="127">
        <v>64391796.539206311</v>
      </c>
      <c r="I13" s="134"/>
      <c r="J13" s="129">
        <v>3985869.1176383137</v>
      </c>
      <c r="K13" s="219"/>
    </row>
    <row r="14" spans="1:11" x14ac:dyDescent="0.35">
      <c r="A14" s="130" t="s">
        <v>39</v>
      </c>
      <c r="B14" s="135" t="s">
        <v>38</v>
      </c>
      <c r="C14" s="126"/>
      <c r="D14" s="127">
        <v>333653133.3929171</v>
      </c>
      <c r="E14" s="132"/>
      <c r="F14" s="133">
        <v>34476319.203539386</v>
      </c>
      <c r="H14" s="127">
        <v>450709.96782408189</v>
      </c>
      <c r="I14" s="134"/>
      <c r="J14" s="129">
        <v>27899.065382776618</v>
      </c>
      <c r="K14" s="219"/>
    </row>
    <row r="15" spans="1:11" x14ac:dyDescent="0.35">
      <c r="A15" s="130" t="s">
        <v>40</v>
      </c>
      <c r="B15" s="135" t="s">
        <v>38</v>
      </c>
      <c r="C15" s="126"/>
      <c r="D15" s="127">
        <v>2052296879.7827511</v>
      </c>
      <c r="E15" s="132"/>
      <c r="F15" s="133">
        <v>212063473.24931207</v>
      </c>
      <c r="H15" s="127">
        <v>320311169.51868844</v>
      </c>
      <c r="I15" s="134"/>
      <c r="J15" s="129">
        <v>19827345.519732378</v>
      </c>
      <c r="K15" s="219"/>
    </row>
    <row r="16" spans="1:11" x14ac:dyDescent="0.35">
      <c r="A16" s="130" t="s">
        <v>41</v>
      </c>
      <c r="B16" s="135" t="s">
        <v>38</v>
      </c>
      <c r="C16" s="126"/>
      <c r="D16" s="127">
        <v>3189504915.8221598</v>
      </c>
      <c r="E16" s="132"/>
      <c r="F16" s="133">
        <v>329570978.28195345</v>
      </c>
      <c r="H16" s="127">
        <v>6146656025.0872107</v>
      </c>
      <c r="I16" s="134"/>
      <c r="J16" s="129">
        <v>380479622.31063676</v>
      </c>
      <c r="K16" s="219"/>
    </row>
    <row r="17" spans="1:12" x14ac:dyDescent="0.35">
      <c r="A17" s="130" t="s">
        <v>42</v>
      </c>
      <c r="B17" s="135" t="s">
        <v>38</v>
      </c>
      <c r="C17" s="126"/>
      <c r="D17" s="127">
        <v>116408197.37241729</v>
      </c>
      <c r="E17" s="132"/>
      <c r="F17" s="133">
        <v>12028438.425584614</v>
      </c>
      <c r="H17" s="127">
        <v>4272420180.6370964</v>
      </c>
      <c r="I17" s="134"/>
      <c r="J17" s="129">
        <v>264463931.28987253</v>
      </c>
      <c r="K17" s="219"/>
    </row>
    <row r="18" spans="1:12" x14ac:dyDescent="0.35">
      <c r="A18" s="130" t="s">
        <v>43</v>
      </c>
      <c r="B18" s="135" t="s">
        <v>38</v>
      </c>
      <c r="C18" s="126"/>
      <c r="D18" s="127">
        <v>3.1755776234340831E-2</v>
      </c>
      <c r="E18" s="132"/>
      <c r="F18" s="133">
        <v>3.2813187362518135E-3</v>
      </c>
      <c r="H18" s="127">
        <v>1813176513.4266529</v>
      </c>
      <c r="I18" s="134"/>
      <c r="J18" s="129">
        <v>112236102.39378931</v>
      </c>
      <c r="K18" s="219"/>
    </row>
    <row r="19" spans="1:12" x14ac:dyDescent="0.35">
      <c r="A19" s="130" t="s">
        <v>44</v>
      </c>
      <c r="B19" s="135" t="s">
        <v>38</v>
      </c>
      <c r="C19" s="126"/>
      <c r="D19" s="127">
        <v>0</v>
      </c>
      <c r="E19" s="132"/>
      <c r="F19" s="133">
        <v>0</v>
      </c>
      <c r="H19" s="127">
        <v>108536785.0500222</v>
      </c>
      <c r="I19" s="134"/>
      <c r="J19" s="129">
        <v>6718455.5006975997</v>
      </c>
      <c r="K19" s="219"/>
    </row>
    <row r="20" spans="1:12" x14ac:dyDescent="0.35">
      <c r="A20" s="130" t="s">
        <v>45</v>
      </c>
      <c r="B20" s="135" t="s">
        <v>38</v>
      </c>
      <c r="C20" s="126"/>
      <c r="D20" s="127">
        <v>43919056.460259885</v>
      </c>
      <c r="E20" s="132"/>
      <c r="F20" s="133">
        <v>4538148.3286088984</v>
      </c>
      <c r="H20" s="127">
        <v>27871.518379125839</v>
      </c>
      <c r="I20" s="134"/>
      <c r="J20" s="129">
        <v>1725.2543078434765</v>
      </c>
      <c r="K20" s="219"/>
    </row>
    <row r="21" spans="1:12" x14ac:dyDescent="0.35">
      <c r="A21" s="130" t="s">
        <v>93</v>
      </c>
      <c r="B21" s="136"/>
      <c r="C21" s="126"/>
      <c r="D21" s="127">
        <v>0</v>
      </c>
      <c r="E21" s="132"/>
      <c r="F21" s="133">
        <v>0</v>
      </c>
      <c r="H21" s="127">
        <v>0</v>
      </c>
      <c r="I21" s="134"/>
      <c r="J21" s="129">
        <v>0</v>
      </c>
      <c r="K21" s="219"/>
    </row>
    <row r="22" spans="1:12" x14ac:dyDescent="0.35">
      <c r="A22" s="130" t="s">
        <v>93</v>
      </c>
      <c r="B22" s="136"/>
      <c r="C22" s="137"/>
      <c r="D22" s="127">
        <v>0</v>
      </c>
      <c r="E22" s="132"/>
      <c r="F22" s="133">
        <v>0</v>
      </c>
      <c r="H22" s="127">
        <v>0</v>
      </c>
      <c r="I22" s="134"/>
      <c r="J22" s="129">
        <v>0</v>
      </c>
      <c r="K22" s="219"/>
    </row>
    <row r="23" spans="1:12" x14ac:dyDescent="0.35">
      <c r="A23" s="130" t="s">
        <v>93</v>
      </c>
      <c r="B23" s="138"/>
      <c r="C23" s="126"/>
      <c r="D23" s="127">
        <v>0</v>
      </c>
      <c r="E23" s="132"/>
      <c r="F23" s="133">
        <v>0</v>
      </c>
      <c r="H23" s="127">
        <v>0</v>
      </c>
      <c r="I23" s="134"/>
      <c r="J23" s="129">
        <v>0</v>
      </c>
      <c r="K23" s="219"/>
    </row>
    <row r="24" spans="1:12" x14ac:dyDescent="0.35">
      <c r="A24" s="125" t="s">
        <v>66</v>
      </c>
      <c r="B24" s="130"/>
      <c r="C24" s="126"/>
      <c r="D24" s="127">
        <f>SUM(D13:D23)</f>
        <v>10927888668.635569</v>
      </c>
      <c r="E24" s="139"/>
      <c r="F24" s="133">
        <f>SUM(F13:F23)</f>
        <v>1129176801.4567034</v>
      </c>
      <c r="G24" s="130"/>
      <c r="H24" s="127">
        <f>SUM(H13:H23)</f>
        <v>12725971051.745081</v>
      </c>
      <c r="I24" s="140"/>
      <c r="J24" s="141">
        <f>SUM(J13:J23)</f>
        <v>787740950.45205748</v>
      </c>
      <c r="K24" s="142">
        <f>F24+J24</f>
        <v>1916917751.908761</v>
      </c>
      <c r="L24" s="1" t="s">
        <v>94</v>
      </c>
    </row>
    <row r="25" spans="1:12" ht="7.5" customHeight="1" x14ac:dyDescent="0.35">
      <c r="D25" s="143"/>
      <c r="I25" s="229"/>
      <c r="J25" s="228"/>
    </row>
    <row r="26" spans="1:12" x14ac:dyDescent="0.35">
      <c r="A26" s="121" t="s">
        <v>67</v>
      </c>
      <c r="B26" s="230" t="s">
        <v>60</v>
      </c>
      <c r="C26" s="122"/>
      <c r="D26" s="224" t="s">
        <v>61</v>
      </c>
      <c r="E26" s="220" t="s">
        <v>62</v>
      </c>
      <c r="F26" s="222" t="s">
        <v>63</v>
      </c>
      <c r="G26" s="195"/>
      <c r="H26" s="226" t="s">
        <v>61</v>
      </c>
      <c r="I26" s="220" t="s">
        <v>62</v>
      </c>
      <c r="J26" s="222" t="s">
        <v>63</v>
      </c>
      <c r="K26" s="224" t="s">
        <v>58</v>
      </c>
    </row>
    <row r="27" spans="1:12" x14ac:dyDescent="0.35">
      <c r="A27" s="125" t="s">
        <v>68</v>
      </c>
      <c r="B27" s="231"/>
      <c r="C27" s="122"/>
      <c r="D27" s="229"/>
      <c r="E27" s="228"/>
      <c r="F27" s="223"/>
      <c r="G27" s="195"/>
      <c r="H27" s="232"/>
      <c r="I27" s="228"/>
      <c r="J27" s="223"/>
      <c r="K27" s="225"/>
    </row>
    <row r="28" spans="1:12" x14ac:dyDescent="0.35">
      <c r="A28" s="130" t="str">
        <f>IF(A13="","",A13 &amp; " - Class B")</f>
        <v>Residential - Class B</v>
      </c>
      <c r="B28" s="131" t="s">
        <v>38</v>
      </c>
      <c r="C28" s="126"/>
      <c r="D28" s="79"/>
      <c r="E28" s="79"/>
      <c r="F28" s="144">
        <f>D28*E28</f>
        <v>0</v>
      </c>
      <c r="H28" s="145"/>
      <c r="I28" s="79"/>
      <c r="J28" s="129">
        <v>2667723.8188342154</v>
      </c>
      <c r="K28" s="219"/>
    </row>
    <row r="29" spans="1:12" x14ac:dyDescent="0.35">
      <c r="A29" s="130" t="str">
        <f t="shared" ref="A29:A38" si="0">IF(A14="","",A14 &amp; " - Class B")</f>
        <v>CSMUR - Class B</v>
      </c>
      <c r="B29" s="135" t="s">
        <v>38</v>
      </c>
      <c r="C29" s="126"/>
      <c r="D29" s="79"/>
      <c r="E29" s="79"/>
      <c r="F29" s="144">
        <f t="shared" ref="F29:F38" si="1">D29*E29</f>
        <v>0</v>
      </c>
      <c r="H29" s="145"/>
      <c r="I29" s="79"/>
      <c r="J29" s="129">
        <v>18672.715798793062</v>
      </c>
      <c r="K29" s="219"/>
    </row>
    <row r="30" spans="1:12" x14ac:dyDescent="0.35">
      <c r="A30" s="130" t="str">
        <f t="shared" si="0"/>
        <v>GS&lt;50 kW - Class B</v>
      </c>
      <c r="B30" s="135" t="s">
        <v>38</v>
      </c>
      <c r="C30" s="126"/>
      <c r="D30" s="79"/>
      <c r="E30" s="79"/>
      <c r="F30" s="144">
        <f t="shared" si="1"/>
        <v>0</v>
      </c>
      <c r="H30" s="145"/>
      <c r="I30" s="79"/>
      <c r="J30" s="129">
        <v>13257646.306346107</v>
      </c>
      <c r="K30" s="219"/>
    </row>
    <row r="31" spans="1:12" x14ac:dyDescent="0.35">
      <c r="A31" s="130" t="str">
        <f t="shared" si="0"/>
        <v>GS 50-999 kW - Class B</v>
      </c>
      <c r="B31" s="135" t="s">
        <v>38</v>
      </c>
      <c r="C31" s="126"/>
      <c r="D31" s="79"/>
      <c r="E31" s="79"/>
      <c r="F31" s="144">
        <f t="shared" si="1"/>
        <v>0</v>
      </c>
      <c r="H31" s="145"/>
      <c r="I31" s="79"/>
      <c r="J31" s="129">
        <v>226593197.23764619</v>
      </c>
      <c r="K31" s="219"/>
    </row>
    <row r="32" spans="1:12" x14ac:dyDescent="0.35">
      <c r="A32" s="130" t="str">
        <f t="shared" si="0"/>
        <v>GS 1,000-4,999 kW - Class B</v>
      </c>
      <c r="B32" s="135" t="s">
        <v>38</v>
      </c>
      <c r="C32" s="126"/>
      <c r="D32" s="79"/>
      <c r="E32" s="79"/>
      <c r="F32" s="144">
        <f t="shared" si="1"/>
        <v>0</v>
      </c>
      <c r="H32" s="145"/>
      <c r="I32" s="79"/>
      <c r="J32" s="129">
        <v>29332579.220767628</v>
      </c>
      <c r="K32" s="219"/>
    </row>
    <row r="33" spans="1:12" x14ac:dyDescent="0.35">
      <c r="A33" s="130" t="str">
        <f t="shared" si="0"/>
        <v>Large User - Class B</v>
      </c>
      <c r="B33" s="135" t="s">
        <v>38</v>
      </c>
      <c r="C33" s="126"/>
      <c r="D33" s="79"/>
      <c r="E33" s="79"/>
      <c r="F33" s="144">
        <f t="shared" si="1"/>
        <v>0</v>
      </c>
      <c r="H33" s="145"/>
      <c r="I33" s="79"/>
      <c r="J33" s="129">
        <v>8871979.9477628507</v>
      </c>
      <c r="K33" s="219"/>
    </row>
    <row r="34" spans="1:12" x14ac:dyDescent="0.35">
      <c r="A34" s="130" t="str">
        <f t="shared" si="0"/>
        <v>Streetlighting - Class B</v>
      </c>
      <c r="B34" s="135" t="s">
        <v>38</v>
      </c>
      <c r="C34" s="126"/>
      <c r="D34" s="79"/>
      <c r="E34" s="79"/>
      <c r="F34" s="144">
        <f t="shared" si="1"/>
        <v>0</v>
      </c>
      <c r="H34" s="145"/>
      <c r="I34" s="79"/>
      <c r="J34" s="129">
        <v>4496631.2831687694</v>
      </c>
      <c r="K34" s="219"/>
    </row>
    <row r="35" spans="1:12" x14ac:dyDescent="0.35">
      <c r="A35" s="130" t="str">
        <f t="shared" si="0"/>
        <v>USL - Class B</v>
      </c>
      <c r="B35" s="135" t="s">
        <v>38</v>
      </c>
      <c r="C35" s="126"/>
      <c r="D35" s="79"/>
      <c r="E35" s="79"/>
      <c r="F35" s="144">
        <f t="shared" si="1"/>
        <v>0</v>
      </c>
      <c r="H35" s="145"/>
      <c r="I35" s="79"/>
      <c r="J35" s="129">
        <v>1154.7047518979825</v>
      </c>
      <c r="K35" s="219"/>
    </row>
    <row r="36" spans="1:12" x14ac:dyDescent="0.35">
      <c r="A36" s="130" t="str">
        <f t="shared" si="0"/>
        <v/>
      </c>
      <c r="B36" s="146"/>
      <c r="C36" s="126"/>
      <c r="D36" s="79"/>
      <c r="E36" s="79"/>
      <c r="F36" s="144">
        <f t="shared" si="1"/>
        <v>0</v>
      </c>
      <c r="H36" s="145"/>
      <c r="I36" s="79"/>
      <c r="J36" s="129">
        <v>0</v>
      </c>
      <c r="K36" s="219"/>
    </row>
    <row r="37" spans="1:12" x14ac:dyDescent="0.35">
      <c r="A37" s="130" t="str">
        <f t="shared" si="0"/>
        <v/>
      </c>
      <c r="B37" s="146"/>
      <c r="C37" s="126"/>
      <c r="D37" s="79"/>
      <c r="E37" s="79"/>
      <c r="F37" s="144">
        <f t="shared" si="1"/>
        <v>0</v>
      </c>
      <c r="H37" s="145"/>
      <c r="I37" s="79"/>
      <c r="J37" s="129">
        <v>0</v>
      </c>
      <c r="K37" s="219"/>
    </row>
    <row r="38" spans="1:12" x14ac:dyDescent="0.35">
      <c r="A38" s="130" t="str">
        <f t="shared" si="0"/>
        <v/>
      </c>
      <c r="B38" s="146"/>
      <c r="C38" s="126"/>
      <c r="D38" s="79"/>
      <c r="E38" s="79"/>
      <c r="F38" s="144">
        <f t="shared" si="1"/>
        <v>0</v>
      </c>
      <c r="H38" s="145"/>
      <c r="I38" s="79"/>
      <c r="J38" s="129">
        <v>0</v>
      </c>
      <c r="K38" s="219"/>
    </row>
    <row r="39" spans="1:12" x14ac:dyDescent="0.35">
      <c r="A39" s="130" t="s">
        <v>95</v>
      </c>
      <c r="B39" s="146"/>
      <c r="C39" s="126"/>
      <c r="D39" s="79"/>
      <c r="E39" s="79"/>
      <c r="F39" s="144">
        <f>D39*E39</f>
        <v>0</v>
      </c>
      <c r="H39" s="145"/>
      <c r="I39" s="79"/>
      <c r="J39" s="129">
        <v>18191.286707379437</v>
      </c>
      <c r="K39" s="219"/>
    </row>
    <row r="40" spans="1:12" x14ac:dyDescent="0.35">
      <c r="A40" s="130" t="s">
        <v>96</v>
      </c>
      <c r="B40" s="146"/>
      <c r="C40" s="126"/>
      <c r="D40" s="79"/>
      <c r="E40" s="79"/>
      <c r="F40" s="144">
        <f>D40*E40</f>
        <v>0</v>
      </c>
      <c r="H40" s="145"/>
      <c r="I40" s="79"/>
      <c r="J40" s="129">
        <v>40178209.938211262</v>
      </c>
      <c r="K40" s="219"/>
    </row>
    <row r="41" spans="1:12" x14ac:dyDescent="0.35">
      <c r="A41" s="130" t="s">
        <v>97</v>
      </c>
      <c r="B41" s="146"/>
      <c r="C41" s="126"/>
      <c r="D41" s="79"/>
      <c r="E41" s="79"/>
      <c r="F41" s="144">
        <f>D41*E41</f>
        <v>0</v>
      </c>
      <c r="H41" s="145"/>
      <c r="I41" s="79"/>
      <c r="J41" s="129">
        <v>211446203.62247732</v>
      </c>
      <c r="K41" s="219"/>
      <c r="L41" s="195"/>
    </row>
    <row r="42" spans="1:12" x14ac:dyDescent="0.35">
      <c r="A42" s="130" t="s">
        <v>98</v>
      </c>
      <c r="B42" s="146"/>
      <c r="C42" s="126"/>
      <c r="D42" s="79"/>
      <c r="E42" s="79"/>
      <c r="F42" s="144">
        <f>D42*E42</f>
        <v>0</v>
      </c>
      <c r="H42" s="145"/>
      <c r="I42" s="79"/>
      <c r="J42" s="129">
        <v>94856924.473371327</v>
      </c>
      <c r="K42" s="219"/>
    </row>
    <row r="43" spans="1:12" x14ac:dyDescent="0.35">
      <c r="A43" s="130" t="s">
        <v>93</v>
      </c>
      <c r="B43" s="146"/>
      <c r="C43" s="126"/>
      <c r="D43" s="79"/>
      <c r="E43" s="79"/>
      <c r="F43" s="144">
        <f>D43*E43</f>
        <v>0</v>
      </c>
      <c r="H43" s="145"/>
      <c r="I43" s="79"/>
      <c r="J43" s="129">
        <v>0</v>
      </c>
      <c r="K43" s="219"/>
    </row>
    <row r="44" spans="1:12" x14ac:dyDescent="0.35">
      <c r="A44" s="125" t="s">
        <v>66</v>
      </c>
      <c r="B44" s="147"/>
      <c r="C44" s="126"/>
      <c r="D44" s="140"/>
      <c r="E44" s="139"/>
      <c r="F44" s="130">
        <f>SUM(F28:F43)</f>
        <v>0</v>
      </c>
      <c r="G44" s="130"/>
      <c r="H44" s="139"/>
      <c r="I44" s="139"/>
      <c r="J44" s="148">
        <f>SUM(J28:J43)</f>
        <v>631739114.55584383</v>
      </c>
      <c r="K44" s="142">
        <f>F44+J44</f>
        <v>631739114.55584383</v>
      </c>
      <c r="L44" s="149"/>
    </row>
    <row r="45" spans="1:12" ht="8.25" customHeight="1" x14ac:dyDescent="0.35">
      <c r="B45" s="143"/>
      <c r="D45" s="143"/>
    </row>
    <row r="46" spans="1:12" x14ac:dyDescent="0.35">
      <c r="A46" s="121" t="s">
        <v>69</v>
      </c>
      <c r="B46" s="228"/>
      <c r="C46" s="122"/>
      <c r="D46" s="229" t="s">
        <v>70</v>
      </c>
      <c r="E46" s="219" t="s">
        <v>62</v>
      </c>
      <c r="F46" s="222" t="s">
        <v>63</v>
      </c>
      <c r="G46" s="195"/>
      <c r="H46" s="226" t="s">
        <v>61</v>
      </c>
      <c r="I46" s="219" t="s">
        <v>62</v>
      </c>
      <c r="J46" s="222" t="s">
        <v>63</v>
      </c>
      <c r="K46" s="224" t="s">
        <v>58</v>
      </c>
    </row>
    <row r="47" spans="1:12" x14ac:dyDescent="0.35">
      <c r="A47" s="125" t="s">
        <v>68</v>
      </c>
      <c r="B47" s="221"/>
      <c r="C47" s="198"/>
      <c r="D47" s="225"/>
      <c r="E47" s="219"/>
      <c r="F47" s="223"/>
      <c r="G47" s="195"/>
      <c r="H47" s="227"/>
      <c r="I47" s="219"/>
      <c r="J47" s="223"/>
      <c r="K47" s="225"/>
    </row>
    <row r="48" spans="1:12" x14ac:dyDescent="0.35">
      <c r="A48" s="130" t="str">
        <f>IF(A13="","",A13)</f>
        <v>Residential</v>
      </c>
      <c r="B48" s="131" t="s">
        <v>72</v>
      </c>
      <c r="C48" s="126"/>
      <c r="D48" s="152">
        <v>9008681.3354474828</v>
      </c>
      <c r="E48" s="153">
        <v>6.3680468790820495</v>
      </c>
      <c r="F48" s="154">
        <f>D48*E48</f>
        <v>57367705.06284105</v>
      </c>
      <c r="H48" s="152"/>
      <c r="I48" s="153"/>
      <c r="J48" s="154">
        <f>H48*I48</f>
        <v>0</v>
      </c>
      <c r="K48" s="219"/>
    </row>
    <row r="49" spans="1:11" x14ac:dyDescent="0.35">
      <c r="A49" s="130" t="str">
        <f t="shared" ref="A49:A58" si="2">IF(A14="","",A14)</f>
        <v>CSMUR</v>
      </c>
      <c r="B49" s="135" t="str">
        <f>+B48</f>
        <v>kW</v>
      </c>
      <c r="C49" s="137"/>
      <c r="D49" s="152">
        <v>919590.44751297403</v>
      </c>
      <c r="E49" s="153">
        <f>E48</f>
        <v>6.3680468790820495</v>
      </c>
      <c r="F49" s="154">
        <f t="shared" ref="F49:F57" si="3">D49*E49</f>
        <v>5855995.0793186594</v>
      </c>
      <c r="H49" s="152"/>
      <c r="I49" s="153"/>
      <c r="J49" s="154">
        <f t="shared" ref="J49:J57" si="4">H49*I49</f>
        <v>0</v>
      </c>
      <c r="K49" s="219"/>
    </row>
    <row r="50" spans="1:11" x14ac:dyDescent="0.35">
      <c r="A50" s="130" t="str">
        <f t="shared" si="2"/>
        <v>GS&lt;50 kW</v>
      </c>
      <c r="B50" s="135" t="str">
        <f t="shared" ref="B50:B55" si="5">+B49</f>
        <v>kW</v>
      </c>
      <c r="C50" s="137"/>
      <c r="D50" s="152">
        <v>6459741.2997992756</v>
      </c>
      <c r="E50" s="153">
        <f t="shared" ref="E50:E55" si="6">E49</f>
        <v>6.3680468790820495</v>
      </c>
      <c r="F50" s="154">
        <f t="shared" si="3"/>
        <v>41135935.423864201</v>
      </c>
      <c r="H50" s="152"/>
      <c r="I50" s="153"/>
      <c r="J50" s="154">
        <f t="shared" si="4"/>
        <v>0</v>
      </c>
      <c r="K50" s="219"/>
    </row>
    <row r="51" spans="1:11" x14ac:dyDescent="0.35">
      <c r="A51" s="130" t="str">
        <f t="shared" si="2"/>
        <v>GS 50-999 kW</v>
      </c>
      <c r="B51" s="135" t="str">
        <f t="shared" si="5"/>
        <v>kW</v>
      </c>
      <c r="C51" s="137"/>
      <c r="D51" s="152">
        <v>15893075.249555361</v>
      </c>
      <c r="E51" s="153">
        <f t="shared" si="6"/>
        <v>6.3680468790820495</v>
      </c>
      <c r="F51" s="154">
        <f t="shared" si="3"/>
        <v>101207848.24194717</v>
      </c>
      <c r="H51" s="152"/>
      <c r="I51" s="153"/>
      <c r="J51" s="154">
        <f t="shared" si="4"/>
        <v>0</v>
      </c>
      <c r="K51" s="219"/>
    </row>
    <row r="52" spans="1:11" x14ac:dyDescent="0.35">
      <c r="A52" s="130" t="str">
        <f t="shared" si="2"/>
        <v>GS 1,000-4,999 kW</v>
      </c>
      <c r="B52" s="135" t="str">
        <f t="shared" si="5"/>
        <v>kW</v>
      </c>
      <c r="C52" s="137"/>
      <c r="D52" s="152">
        <v>7189780.138579865</v>
      </c>
      <c r="E52" s="153">
        <f t="shared" si="6"/>
        <v>6.3680468790820495</v>
      </c>
      <c r="F52" s="154">
        <f t="shared" si="3"/>
        <v>45784856.972769618</v>
      </c>
      <c r="H52" s="152"/>
      <c r="I52" s="153"/>
      <c r="J52" s="154">
        <f t="shared" si="4"/>
        <v>0</v>
      </c>
      <c r="K52" s="219"/>
    </row>
    <row r="53" spans="1:11" x14ac:dyDescent="0.35">
      <c r="A53" s="130" t="str">
        <f t="shared" si="2"/>
        <v>Large User</v>
      </c>
      <c r="B53" s="135" t="str">
        <f t="shared" si="5"/>
        <v>kW</v>
      </c>
      <c r="C53" s="137"/>
      <c r="D53" s="152">
        <v>3302264.8537419434</v>
      </c>
      <c r="E53" s="153">
        <f t="shared" si="6"/>
        <v>6.3680468790820495</v>
      </c>
      <c r="F53" s="154">
        <f t="shared" si="3"/>
        <v>21028977.395773724</v>
      </c>
      <c r="H53" s="152"/>
      <c r="I53" s="153"/>
      <c r="J53" s="154">
        <f t="shared" si="4"/>
        <v>0</v>
      </c>
      <c r="K53" s="219"/>
    </row>
    <row r="54" spans="1:11" x14ac:dyDescent="0.35">
      <c r="A54" s="130" t="str">
        <f t="shared" si="2"/>
        <v>Streetlighting</v>
      </c>
      <c r="B54" s="135" t="str">
        <f t="shared" si="5"/>
        <v>kW</v>
      </c>
      <c r="C54" s="126"/>
      <c r="D54" s="152">
        <v>144163.55836279507</v>
      </c>
      <c r="E54" s="153">
        <f t="shared" si="6"/>
        <v>6.3680468790820495</v>
      </c>
      <c r="F54" s="154">
        <f t="shared" si="3"/>
        <v>918040.29790956003</v>
      </c>
      <c r="H54" s="152"/>
      <c r="I54" s="153"/>
      <c r="J54" s="154">
        <f t="shared" si="4"/>
        <v>0</v>
      </c>
      <c r="K54" s="219"/>
    </row>
    <row r="55" spans="1:11" x14ac:dyDescent="0.35">
      <c r="A55" s="130" t="str">
        <f t="shared" si="2"/>
        <v>USL</v>
      </c>
      <c r="B55" s="135" t="str">
        <f t="shared" si="5"/>
        <v>kW</v>
      </c>
      <c r="C55" s="126"/>
      <c r="D55" s="152">
        <v>61496.658385238297</v>
      </c>
      <c r="E55" s="153">
        <f t="shared" si="6"/>
        <v>6.3680468790820495</v>
      </c>
      <c r="F55" s="154">
        <f t="shared" si="3"/>
        <v>391613.60350409168</v>
      </c>
      <c r="H55" s="152"/>
      <c r="I55" s="153"/>
      <c r="J55" s="154">
        <f t="shared" si="4"/>
        <v>0</v>
      </c>
      <c r="K55" s="219"/>
    </row>
    <row r="56" spans="1:11" x14ac:dyDescent="0.35">
      <c r="A56" s="130" t="str">
        <f t="shared" si="2"/>
        <v/>
      </c>
      <c r="B56" s="146"/>
      <c r="C56" s="126"/>
      <c r="D56" s="156"/>
      <c r="E56" s="157"/>
      <c r="F56" s="154">
        <f t="shared" si="3"/>
        <v>0</v>
      </c>
      <c r="H56" s="156"/>
      <c r="I56" s="156"/>
      <c r="J56" s="154">
        <f t="shared" si="4"/>
        <v>0</v>
      </c>
      <c r="K56" s="219"/>
    </row>
    <row r="57" spans="1:11" x14ac:dyDescent="0.35">
      <c r="A57" s="130" t="str">
        <f t="shared" si="2"/>
        <v/>
      </c>
      <c r="B57" s="146"/>
      <c r="C57" s="126"/>
      <c r="D57" s="156"/>
      <c r="E57" s="157"/>
      <c r="F57" s="154">
        <f t="shared" si="3"/>
        <v>0</v>
      </c>
      <c r="H57" s="156"/>
      <c r="I57" s="156"/>
      <c r="J57" s="154">
        <f t="shared" si="4"/>
        <v>0</v>
      </c>
      <c r="K57" s="219"/>
    </row>
    <row r="58" spans="1:11" x14ac:dyDescent="0.35">
      <c r="A58" s="130" t="str">
        <f t="shared" si="2"/>
        <v/>
      </c>
      <c r="B58" s="146"/>
      <c r="C58" s="126"/>
      <c r="D58" s="156"/>
      <c r="E58" s="157"/>
      <c r="F58" s="154">
        <f>D58*E58</f>
        <v>0</v>
      </c>
      <c r="H58" s="156"/>
      <c r="I58" s="156"/>
      <c r="J58" s="154">
        <f>H58*I58</f>
        <v>0</v>
      </c>
      <c r="K58" s="219"/>
    </row>
    <row r="59" spans="1:11" x14ac:dyDescent="0.35">
      <c r="A59" s="125" t="s">
        <v>66</v>
      </c>
      <c r="B59" s="147"/>
      <c r="C59" s="126"/>
      <c r="D59" s="148">
        <f>SUM(D48:D58)</f>
        <v>42978793.541384935</v>
      </c>
      <c r="E59" s="158"/>
      <c r="F59" s="148">
        <f>SUM(F48:F58)</f>
        <v>273690972.07792813</v>
      </c>
      <c r="G59" s="130"/>
      <c r="H59" s="148">
        <f>SUM(H48:H58)</f>
        <v>0</v>
      </c>
      <c r="I59" s="130"/>
      <c r="J59" s="148">
        <f>SUM(J48:J58)</f>
        <v>0</v>
      </c>
      <c r="K59" s="154">
        <f>F59+J59</f>
        <v>273690972.07792813</v>
      </c>
    </row>
    <row r="60" spans="1:11" ht="5.25" customHeight="1" x14ac:dyDescent="0.35"/>
    <row r="61" spans="1:11" x14ac:dyDescent="0.35">
      <c r="A61" s="121" t="s">
        <v>73</v>
      </c>
      <c r="B61" s="220"/>
      <c r="C61" s="122"/>
      <c r="D61" s="224"/>
      <c r="E61" s="219"/>
      <c r="F61" s="222"/>
      <c r="G61" s="195"/>
      <c r="H61" s="226"/>
      <c r="I61" s="219"/>
      <c r="J61" s="222" t="s">
        <v>63</v>
      </c>
      <c r="K61" s="224" t="s">
        <v>58</v>
      </c>
    </row>
    <row r="62" spans="1:11" x14ac:dyDescent="0.35">
      <c r="A62" s="125" t="s">
        <v>68</v>
      </c>
      <c r="B62" s="221"/>
      <c r="C62" s="198"/>
      <c r="D62" s="225"/>
      <c r="E62" s="219"/>
      <c r="F62" s="223"/>
      <c r="G62" s="195"/>
      <c r="H62" s="227"/>
      <c r="I62" s="219"/>
      <c r="J62" s="223"/>
      <c r="K62" s="225"/>
    </row>
    <row r="63" spans="1:11" x14ac:dyDescent="0.35">
      <c r="A63" s="130" t="str">
        <f>IF(A48="","",A48)</f>
        <v>Residential</v>
      </c>
      <c r="B63" s="131" t="str">
        <f t="shared" ref="B63:B70" si="7">B48</f>
        <v>kW</v>
      </c>
      <c r="C63" s="126"/>
      <c r="D63" s="152">
        <v>9312516.2445658538</v>
      </c>
      <c r="E63" s="204">
        <v>4.5774271843473144</v>
      </c>
      <c r="F63" s="154">
        <f>D63*E63</f>
        <v>42627365.012551703</v>
      </c>
      <c r="H63" s="152"/>
      <c r="I63" s="153"/>
      <c r="J63" s="154">
        <f>H63*I63</f>
        <v>0</v>
      </c>
      <c r="K63" s="219"/>
    </row>
    <row r="64" spans="1:11" x14ac:dyDescent="0.35">
      <c r="A64" s="130" t="str">
        <f t="shared" ref="A64:A73" si="8">IF(A49="","",A49)</f>
        <v>CSMUR</v>
      </c>
      <c r="B64" s="135" t="str">
        <f t="shared" si="7"/>
        <v>kW</v>
      </c>
      <c r="C64" s="126"/>
      <c r="D64" s="152">
        <v>950605.3840660993</v>
      </c>
      <c r="E64" s="153">
        <f>+E63</f>
        <v>4.5774271843473144</v>
      </c>
      <c r="F64" s="154">
        <f t="shared" ref="F64:F70" si="9">D64*E64</f>
        <v>4351326.9266110826</v>
      </c>
      <c r="H64" s="152"/>
      <c r="I64" s="153"/>
      <c r="J64" s="154">
        <f t="shared" ref="J64:J70" si="10">H64*I64</f>
        <v>0</v>
      </c>
      <c r="K64" s="219"/>
    </row>
    <row r="65" spans="1:11" x14ac:dyDescent="0.35">
      <c r="A65" s="130" t="str">
        <f t="shared" si="8"/>
        <v>GS&lt;50 kW</v>
      </c>
      <c r="B65" s="135" t="str">
        <f t="shared" si="7"/>
        <v>kW</v>
      </c>
      <c r="C65" s="126"/>
      <c r="D65" s="152">
        <v>6677608.3591023795</v>
      </c>
      <c r="E65" s="153">
        <f t="shared" ref="E65:E70" si="11">+E64</f>
        <v>4.5774271843473144</v>
      </c>
      <c r="F65" s="154">
        <f t="shared" si="9"/>
        <v>30566266.029380094</v>
      </c>
      <c r="H65" s="152"/>
      <c r="I65" s="153"/>
      <c r="J65" s="154">
        <f t="shared" si="10"/>
        <v>0</v>
      </c>
      <c r="K65" s="219"/>
    </row>
    <row r="66" spans="1:11" x14ac:dyDescent="0.35">
      <c r="A66" s="130" t="str">
        <f t="shared" si="8"/>
        <v>GS 50-999 kW</v>
      </c>
      <c r="B66" s="135" t="str">
        <f t="shared" si="7"/>
        <v>kW</v>
      </c>
      <c r="C66" s="126"/>
      <c r="D66" s="152">
        <v>16429099.434921911</v>
      </c>
      <c r="E66" s="153">
        <f t="shared" si="11"/>
        <v>4.5774271843473144</v>
      </c>
      <c r="F66" s="154">
        <f t="shared" si="9"/>
        <v>75203006.367756665</v>
      </c>
      <c r="H66" s="152"/>
      <c r="I66" s="153"/>
      <c r="J66" s="154">
        <f t="shared" si="10"/>
        <v>0</v>
      </c>
      <c r="K66" s="219"/>
    </row>
    <row r="67" spans="1:11" x14ac:dyDescent="0.35">
      <c r="A67" s="130" t="str">
        <f t="shared" si="8"/>
        <v>GS 1,000-4,999 kW</v>
      </c>
      <c r="B67" s="135" t="str">
        <f t="shared" si="7"/>
        <v>kW</v>
      </c>
      <c r="C67" s="126"/>
      <c r="D67" s="152">
        <v>7432269.1459766366</v>
      </c>
      <c r="E67" s="153">
        <f t="shared" si="11"/>
        <v>4.5774271843473144</v>
      </c>
      <c r="F67" s="154">
        <f t="shared" si="9"/>
        <v>34020670.830179252</v>
      </c>
      <c r="H67" s="152"/>
      <c r="I67" s="153"/>
      <c r="J67" s="154">
        <f t="shared" si="10"/>
        <v>0</v>
      </c>
      <c r="K67" s="219"/>
    </row>
    <row r="68" spans="1:11" x14ac:dyDescent="0.35">
      <c r="A68" s="130" t="str">
        <f t="shared" si="8"/>
        <v>Large User</v>
      </c>
      <c r="B68" s="135" t="str">
        <f t="shared" si="7"/>
        <v>kW</v>
      </c>
      <c r="C68" s="139"/>
      <c r="D68" s="152">
        <v>3413640.015584277</v>
      </c>
      <c r="E68" s="153">
        <f t="shared" si="11"/>
        <v>4.5774271843473144</v>
      </c>
      <c r="F68" s="154">
        <f t="shared" si="9"/>
        <v>15625688.60491126</v>
      </c>
      <c r="H68" s="152"/>
      <c r="I68" s="153"/>
      <c r="J68" s="154">
        <f t="shared" si="10"/>
        <v>0</v>
      </c>
      <c r="K68" s="219"/>
    </row>
    <row r="69" spans="1:11" x14ac:dyDescent="0.35">
      <c r="A69" s="130" t="str">
        <f t="shared" si="8"/>
        <v>Streetlighting</v>
      </c>
      <c r="B69" s="135" t="str">
        <f t="shared" si="7"/>
        <v>kW</v>
      </c>
      <c r="C69" s="159"/>
      <c r="D69" s="152">
        <v>149025.74851275503</v>
      </c>
      <c r="E69" s="153">
        <f t="shared" si="11"/>
        <v>4.5774271843473144</v>
      </c>
      <c r="F69" s="154">
        <f t="shared" si="9"/>
        <v>682154.51240999124</v>
      </c>
      <c r="H69" s="152"/>
      <c r="I69" s="153"/>
      <c r="J69" s="154">
        <f t="shared" si="10"/>
        <v>0</v>
      </c>
      <c r="K69" s="219"/>
    </row>
    <row r="70" spans="1:11" x14ac:dyDescent="0.35">
      <c r="A70" s="130" t="str">
        <f t="shared" si="8"/>
        <v>USL</v>
      </c>
      <c r="B70" s="135" t="str">
        <f t="shared" si="7"/>
        <v>kW</v>
      </c>
      <c r="C70" s="159"/>
      <c r="D70" s="152">
        <v>63570.750132500027</v>
      </c>
      <c r="E70" s="153">
        <f t="shared" si="11"/>
        <v>4.5774271843473144</v>
      </c>
      <c r="F70" s="154">
        <f t="shared" si="9"/>
        <v>290990.47978585627</v>
      </c>
      <c r="H70" s="152"/>
      <c r="I70" s="153"/>
      <c r="J70" s="154">
        <f t="shared" si="10"/>
        <v>0</v>
      </c>
      <c r="K70" s="219"/>
    </row>
    <row r="71" spans="1:11" x14ac:dyDescent="0.35">
      <c r="A71" s="130" t="str">
        <f t="shared" si="8"/>
        <v/>
      </c>
      <c r="B71" s="146"/>
      <c r="C71" s="159"/>
      <c r="D71" s="152"/>
      <c r="E71" s="157"/>
      <c r="F71" s="154">
        <f>D71*E71</f>
        <v>0</v>
      </c>
      <c r="H71" s="156"/>
      <c r="I71" s="153"/>
      <c r="J71" s="154">
        <f>H71*I71</f>
        <v>0</v>
      </c>
      <c r="K71" s="219"/>
    </row>
    <row r="72" spans="1:11" x14ac:dyDescent="0.35">
      <c r="A72" s="130" t="str">
        <f t="shared" si="8"/>
        <v/>
      </c>
      <c r="B72" s="146"/>
      <c r="C72" s="159"/>
      <c r="D72" s="156"/>
      <c r="E72" s="156"/>
      <c r="F72" s="154">
        <f>D72*E72</f>
        <v>0</v>
      </c>
      <c r="H72" s="156"/>
      <c r="I72" s="153"/>
      <c r="J72" s="154">
        <f>H72*I72</f>
        <v>0</v>
      </c>
      <c r="K72" s="219"/>
    </row>
    <row r="73" spans="1:11" x14ac:dyDescent="0.35">
      <c r="A73" s="130" t="str">
        <f t="shared" si="8"/>
        <v/>
      </c>
      <c r="B73" s="146"/>
      <c r="C73" s="159"/>
      <c r="D73" s="156"/>
      <c r="E73" s="156"/>
      <c r="F73" s="154">
        <f>D73*E73</f>
        <v>0</v>
      </c>
      <c r="H73" s="156"/>
      <c r="I73" s="153"/>
      <c r="J73" s="154">
        <f>H73*I73</f>
        <v>0</v>
      </c>
      <c r="K73" s="219"/>
    </row>
    <row r="74" spans="1:11" x14ac:dyDescent="0.35">
      <c r="A74" s="125" t="s">
        <v>66</v>
      </c>
      <c r="B74" s="147"/>
      <c r="C74" s="160"/>
      <c r="D74" s="148"/>
      <c r="E74" s="130"/>
      <c r="F74" s="148">
        <f>SUM(F63:F73)</f>
        <v>203367468.7635859</v>
      </c>
      <c r="G74" s="130"/>
      <c r="H74" s="130"/>
      <c r="I74" s="130"/>
      <c r="J74" s="148">
        <f>SUM(J63:J73)</f>
        <v>0</v>
      </c>
      <c r="K74" s="154">
        <f>F74+J74</f>
        <v>203367468.7635859</v>
      </c>
    </row>
    <row r="75" spans="1:11" ht="7.5" customHeight="1" x14ac:dyDescent="0.35"/>
    <row r="76" spans="1:11" x14ac:dyDescent="0.35">
      <c r="A76" s="121" t="s">
        <v>74</v>
      </c>
      <c r="B76" s="224"/>
      <c r="C76" s="199"/>
      <c r="D76" s="224"/>
      <c r="E76" s="219"/>
      <c r="F76" s="222"/>
      <c r="G76" s="195"/>
      <c r="H76" s="226"/>
      <c r="I76" s="219"/>
      <c r="J76" s="219" t="s">
        <v>63</v>
      </c>
      <c r="K76" s="224" t="s">
        <v>58</v>
      </c>
    </row>
    <row r="77" spans="1:11" x14ac:dyDescent="0.35">
      <c r="A77" s="125" t="s">
        <v>68</v>
      </c>
      <c r="B77" s="225"/>
      <c r="C77" s="195"/>
      <c r="D77" s="225"/>
      <c r="E77" s="219"/>
      <c r="F77" s="223"/>
      <c r="G77" s="195"/>
      <c r="H77" s="227"/>
      <c r="I77" s="219"/>
      <c r="J77" s="219"/>
      <c r="K77" s="225"/>
    </row>
    <row r="78" spans="1:11" x14ac:dyDescent="0.35">
      <c r="A78" s="130" t="str">
        <f t="shared" ref="A78:A83" si="12">IF(A63="","",A63)</f>
        <v>Residential</v>
      </c>
      <c r="B78" s="146" t="s">
        <v>38</v>
      </c>
      <c r="C78" s="126"/>
      <c r="D78" s="152">
        <v>5079099809.4542971</v>
      </c>
      <c r="E78" s="153">
        <v>4.3509528000000011E-3</v>
      </c>
      <c r="F78" s="154">
        <f>D78*E78</f>
        <v>22098923.537424646</v>
      </c>
      <c r="H78" s="152">
        <v>69995108.989419475</v>
      </c>
      <c r="I78" s="153">
        <f>E78</f>
        <v>4.3509528000000011E-3</v>
      </c>
      <c r="J78" s="154">
        <f>H78*I78</f>
        <v>304545.41544381989</v>
      </c>
      <c r="K78" s="219"/>
    </row>
    <row r="79" spans="1:11" x14ac:dyDescent="0.35">
      <c r="A79" s="130" t="str">
        <f t="shared" si="12"/>
        <v>CSMUR</v>
      </c>
      <c r="B79" s="146" t="s">
        <v>38</v>
      </c>
      <c r="C79" s="126"/>
      <c r="D79" s="152">
        <v>326391142.18540406</v>
      </c>
      <c r="E79" s="153">
        <f>E78</f>
        <v>4.3509528000000011E-3</v>
      </c>
      <c r="F79" s="154">
        <f t="shared" ref="F79:F86" si="13">D79*E79</f>
        <v>1420112.4539867823</v>
      </c>
      <c r="H79" s="152">
        <v>489930.31746297056</v>
      </c>
      <c r="I79" s="153">
        <f>I78</f>
        <v>4.3509528000000011E-3</v>
      </c>
      <c r="J79" s="154">
        <f t="shared" ref="J79:J86" si="14">H79*I79</f>
        <v>2131.6636865704013</v>
      </c>
      <c r="K79" s="219"/>
    </row>
    <row r="80" spans="1:11" x14ac:dyDescent="0.35">
      <c r="A80" s="130" t="str">
        <f t="shared" si="12"/>
        <v>GS&lt;50 kW</v>
      </c>
      <c r="B80" s="146" t="s">
        <v>38</v>
      </c>
      <c r="C80" s="126"/>
      <c r="D80" s="152">
        <v>2007628448.9946673</v>
      </c>
      <c r="E80" s="153">
        <f t="shared" ref="E80:E85" si="15">E79</f>
        <v>4.3509528000000011E-3</v>
      </c>
      <c r="F80" s="154">
        <f t="shared" si="13"/>
        <v>8735096.6215130072</v>
      </c>
      <c r="H80" s="152">
        <v>348138688.83791852</v>
      </c>
      <c r="I80" s="153">
        <f t="shared" ref="I80:I85" si="16">I79</f>
        <v>4.3509528000000011E-3</v>
      </c>
      <c r="J80" s="154">
        <f t="shared" si="14"/>
        <v>1514735.0029876707</v>
      </c>
      <c r="K80" s="219"/>
    </row>
    <row r="81" spans="1:11" x14ac:dyDescent="0.35">
      <c r="A81" s="130" t="str">
        <f t="shared" si="12"/>
        <v>GS 50-999 kW</v>
      </c>
      <c r="B81" s="146" t="s">
        <v>38</v>
      </c>
      <c r="C81" s="126"/>
      <c r="D81" s="152">
        <v>3120085047.2913761</v>
      </c>
      <c r="E81" s="153">
        <f t="shared" si="15"/>
        <v>4.3509528000000011E-3</v>
      </c>
      <c r="F81" s="154">
        <f t="shared" si="13"/>
        <v>13575342.772750549</v>
      </c>
      <c r="H81" s="152">
        <v>6580703217.5083818</v>
      </c>
      <c r="I81" s="153">
        <f t="shared" si="16"/>
        <v>4.3509528000000011E-3</v>
      </c>
      <c r="J81" s="154">
        <f t="shared" si="14"/>
        <v>28632329.09018711</v>
      </c>
      <c r="K81" s="219"/>
    </row>
    <row r="82" spans="1:11" x14ac:dyDescent="0.35">
      <c r="A82" s="130" t="str">
        <f t="shared" si="12"/>
        <v>GS 1,000-4,999 kW</v>
      </c>
      <c r="B82" s="146" t="s">
        <v>38</v>
      </c>
      <c r="C82" s="126"/>
      <c r="D82" s="152">
        <v>113874562.22502777</v>
      </c>
      <c r="E82" s="153">
        <f t="shared" si="15"/>
        <v>4.3509528000000011E-3</v>
      </c>
      <c r="F82" s="154">
        <f t="shared" si="13"/>
        <v>495462.84536175895</v>
      </c>
      <c r="H82" s="152">
        <v>4113568851.0274963</v>
      </c>
      <c r="I82" s="153">
        <f t="shared" si="16"/>
        <v>4.3509528000000011E-3</v>
      </c>
      <c r="J82" s="154">
        <f t="shared" si="14"/>
        <v>17897943.910370871</v>
      </c>
      <c r="K82" s="219"/>
    </row>
    <row r="83" spans="1:11" x14ac:dyDescent="0.35">
      <c r="A83" s="130" t="str">
        <f t="shared" si="12"/>
        <v>Large User</v>
      </c>
      <c r="B83" s="146" t="s">
        <v>38</v>
      </c>
      <c r="C83" s="126"/>
      <c r="D83" s="152">
        <v>3.1064608837060727E-2</v>
      </c>
      <c r="E83" s="153">
        <f t="shared" si="15"/>
        <v>4.3509528000000011E-3</v>
      </c>
      <c r="F83" s="154">
        <f t="shared" si="13"/>
        <v>1.3516064680051414E-4</v>
      </c>
      <c r="H83" s="152">
        <v>1732909910.3879852</v>
      </c>
      <c r="I83" s="153">
        <f t="shared" si="16"/>
        <v>4.3509528000000011E-3</v>
      </c>
      <c r="J83" s="154">
        <f t="shared" si="14"/>
        <v>7539809.2267503552</v>
      </c>
      <c r="K83" s="219"/>
    </row>
    <row r="84" spans="1:11" x14ac:dyDescent="0.35">
      <c r="A84" s="130" t="str">
        <f>IF(A69="","",A69)</f>
        <v>Streetlighting</v>
      </c>
      <c r="B84" s="146" t="s">
        <v>38</v>
      </c>
      <c r="C84" s="126"/>
      <c r="D84" s="152">
        <v>0</v>
      </c>
      <c r="E84" s="153">
        <f t="shared" si="15"/>
        <v>4.3509528000000011E-3</v>
      </c>
      <c r="F84" s="154">
        <f t="shared" si="13"/>
        <v>0</v>
      </c>
      <c r="H84" s="152">
        <v>117981552.11140718</v>
      </c>
      <c r="I84" s="153">
        <f t="shared" si="16"/>
        <v>4.3509528000000011E-3</v>
      </c>
      <c r="J84" s="154">
        <f t="shared" si="14"/>
        <v>513332.16450747306</v>
      </c>
      <c r="K84" s="219"/>
    </row>
    <row r="85" spans="1:11" x14ac:dyDescent="0.35">
      <c r="A85" s="130" t="str">
        <f>IF(A70="","",A70)</f>
        <v>USL</v>
      </c>
      <c r="B85" s="146" t="s">
        <v>38</v>
      </c>
      <c r="C85" s="126"/>
      <c r="D85" s="152">
        <v>42963154.147539549</v>
      </c>
      <c r="E85" s="153">
        <f t="shared" si="15"/>
        <v>4.3509528000000011E-3</v>
      </c>
      <c r="F85" s="154">
        <f t="shared" si="13"/>
        <v>186930.65583506887</v>
      </c>
      <c r="H85" s="152">
        <v>30296.871208736855</v>
      </c>
      <c r="I85" s="153">
        <f t="shared" si="16"/>
        <v>4.3509528000000011E-3</v>
      </c>
      <c r="J85" s="154">
        <f t="shared" si="14"/>
        <v>131.82025661689303</v>
      </c>
      <c r="K85" s="219"/>
    </row>
    <row r="86" spans="1:11" x14ac:dyDescent="0.35">
      <c r="A86" s="130" t="str">
        <f>IF(A71="","",A71)</f>
        <v/>
      </c>
      <c r="B86" s="146"/>
      <c r="C86" s="126"/>
      <c r="D86" s="156"/>
      <c r="E86" s="156"/>
      <c r="F86" s="154">
        <f t="shared" si="13"/>
        <v>0</v>
      </c>
      <c r="H86" s="156"/>
      <c r="I86" s="156"/>
      <c r="J86" s="154">
        <f t="shared" si="14"/>
        <v>0</v>
      </c>
      <c r="K86" s="219"/>
    </row>
    <row r="87" spans="1:11" x14ac:dyDescent="0.35">
      <c r="A87" s="130" t="str">
        <f>IF(A72="","",A72)</f>
        <v/>
      </c>
      <c r="B87" s="146"/>
      <c r="C87" s="126"/>
      <c r="D87" s="156"/>
      <c r="E87" s="156"/>
      <c r="F87" s="154">
        <f>D87*E87</f>
        <v>0</v>
      </c>
      <c r="H87" s="156"/>
      <c r="I87" s="156"/>
      <c r="J87" s="154">
        <f>H87*I87</f>
        <v>0</v>
      </c>
      <c r="K87" s="219"/>
    </row>
    <row r="88" spans="1:11" x14ac:dyDescent="0.35">
      <c r="A88" s="130" t="str">
        <f>IF(A73="","",A73)</f>
        <v/>
      </c>
      <c r="B88" s="146"/>
      <c r="C88" s="126"/>
      <c r="D88" s="156"/>
      <c r="E88" s="156"/>
      <c r="F88" s="154">
        <f>D88*E88</f>
        <v>0</v>
      </c>
      <c r="H88" s="156"/>
      <c r="I88" s="156"/>
      <c r="J88" s="154">
        <f>H88*I88</f>
        <v>0</v>
      </c>
      <c r="K88" s="219"/>
    </row>
    <row r="89" spans="1:11" x14ac:dyDescent="0.35">
      <c r="A89" s="125" t="s">
        <v>66</v>
      </c>
      <c r="B89" s="147"/>
      <c r="C89" s="126"/>
      <c r="D89" s="148">
        <f>SUM(D78:D88)</f>
        <v>10690042164.329374</v>
      </c>
      <c r="E89" s="130"/>
      <c r="F89" s="148">
        <f>SUM(F78:F88)</f>
        <v>46511868.887006976</v>
      </c>
      <c r="G89" s="130"/>
      <c r="H89" s="148">
        <f>SUM(H78:H88)</f>
        <v>12963817556.051279</v>
      </c>
      <c r="I89" s="130"/>
      <c r="J89" s="148">
        <f>SUM(J78:J88)</f>
        <v>56404958.294190481</v>
      </c>
      <c r="K89" s="154">
        <f>F89+J89</f>
        <v>102916827.18119746</v>
      </c>
    </row>
    <row r="90" spans="1:11" ht="6.75" customHeight="1" x14ac:dyDescent="0.35"/>
    <row r="91" spans="1:11" x14ac:dyDescent="0.35">
      <c r="A91" s="121" t="s">
        <v>75</v>
      </c>
      <c r="B91" s="224"/>
      <c r="C91" s="199"/>
      <c r="D91" s="224"/>
      <c r="E91" s="219"/>
      <c r="F91" s="222"/>
      <c r="G91" s="195"/>
      <c r="H91" s="226"/>
      <c r="I91" s="219"/>
      <c r="J91" s="219" t="s">
        <v>63</v>
      </c>
      <c r="K91" s="224" t="s">
        <v>58</v>
      </c>
    </row>
    <row r="92" spans="1:11" x14ac:dyDescent="0.35">
      <c r="A92" s="125" t="s">
        <v>68</v>
      </c>
      <c r="B92" s="225"/>
      <c r="C92" s="195"/>
      <c r="D92" s="225"/>
      <c r="E92" s="219"/>
      <c r="F92" s="223"/>
      <c r="G92" s="195"/>
      <c r="H92" s="227"/>
      <c r="I92" s="219"/>
      <c r="J92" s="219"/>
      <c r="K92" s="225"/>
    </row>
    <row r="93" spans="1:11" x14ac:dyDescent="0.35">
      <c r="A93" s="130" t="str">
        <f t="shared" ref="A93:A98" si="17">IF(A78="","",A78)</f>
        <v>Residential</v>
      </c>
      <c r="B93" s="146" t="s">
        <v>38</v>
      </c>
      <c r="C93" s="126"/>
      <c r="D93" s="156"/>
      <c r="E93" s="157"/>
      <c r="F93" s="154">
        <f>D93*E93</f>
        <v>0</v>
      </c>
      <c r="H93" s="156">
        <v>0</v>
      </c>
      <c r="I93" s="157">
        <v>2.1224160000000002E-4</v>
      </c>
      <c r="J93" s="154">
        <f>H93*I93</f>
        <v>0</v>
      </c>
      <c r="K93" s="219"/>
    </row>
    <row r="94" spans="1:11" x14ac:dyDescent="0.35">
      <c r="A94" s="130" t="str">
        <f t="shared" si="17"/>
        <v>CSMUR</v>
      </c>
      <c r="B94" s="146" t="s">
        <v>38</v>
      </c>
      <c r="C94" s="126"/>
      <c r="D94" s="156"/>
      <c r="E94" s="157"/>
      <c r="F94" s="154">
        <f t="shared" ref="F94:F101" si="18">D94*E94</f>
        <v>0</v>
      </c>
      <c r="H94" s="156">
        <v>0</v>
      </c>
      <c r="I94" s="157">
        <f>+I93</f>
        <v>2.1224160000000002E-4</v>
      </c>
      <c r="J94" s="154">
        <f t="shared" ref="J94:J101" si="19">H94*I94</f>
        <v>0</v>
      </c>
      <c r="K94" s="219"/>
    </row>
    <row r="95" spans="1:11" x14ac:dyDescent="0.35">
      <c r="A95" s="130" t="str">
        <f t="shared" si="17"/>
        <v>GS&lt;50 kW</v>
      </c>
      <c r="B95" s="146" t="s">
        <v>38</v>
      </c>
      <c r="C95" s="126"/>
      <c r="D95" s="156"/>
      <c r="E95" s="157"/>
      <c r="F95" s="154">
        <f t="shared" si="18"/>
        <v>0</v>
      </c>
      <c r="H95" s="156">
        <v>306655.73807714507</v>
      </c>
      <c r="I95" s="157">
        <f t="shared" ref="I95:I100" si="20">+I94</f>
        <v>2.1224160000000002E-4</v>
      </c>
      <c r="J95" s="154">
        <f t="shared" si="19"/>
        <v>65.085104498674198</v>
      </c>
      <c r="K95" s="219"/>
    </row>
    <row r="96" spans="1:11" x14ac:dyDescent="0.35">
      <c r="A96" s="130" t="str">
        <f t="shared" si="17"/>
        <v>GS 50-999 kW</v>
      </c>
      <c r="B96" s="146" t="s">
        <v>38</v>
      </c>
      <c r="C96" s="126"/>
      <c r="D96" s="156"/>
      <c r="E96" s="157"/>
      <c r="F96" s="154">
        <f t="shared" si="18"/>
        <v>0</v>
      </c>
      <c r="H96" s="156">
        <v>677295609.78347945</v>
      </c>
      <c r="I96" s="157">
        <f t="shared" si="20"/>
        <v>2.1224160000000002E-4</v>
      </c>
      <c r="J96" s="154">
        <f t="shared" si="19"/>
        <v>143750.30389342134</v>
      </c>
      <c r="K96" s="219"/>
    </row>
    <row r="97" spans="1:11" x14ac:dyDescent="0.35">
      <c r="A97" s="130" t="str">
        <f t="shared" si="17"/>
        <v>GS 1,000-4,999 kW</v>
      </c>
      <c r="B97" s="146" t="s">
        <v>38</v>
      </c>
      <c r="C97" s="126"/>
      <c r="D97" s="156"/>
      <c r="E97" s="157"/>
      <c r="F97" s="154">
        <f t="shared" si="18"/>
        <v>0</v>
      </c>
      <c r="H97" s="156">
        <v>3564409306.4157882</v>
      </c>
      <c r="I97" s="157">
        <f t="shared" si="20"/>
        <v>2.1224160000000002E-4</v>
      </c>
      <c r="J97" s="154">
        <f t="shared" si="19"/>
        <v>756515.93424857722</v>
      </c>
      <c r="K97" s="219"/>
    </row>
    <row r="98" spans="1:11" x14ac:dyDescent="0.35">
      <c r="A98" s="130" t="str">
        <f t="shared" si="17"/>
        <v>Large User</v>
      </c>
      <c r="B98" s="146" t="s">
        <v>38</v>
      </c>
      <c r="C98" s="126"/>
      <c r="D98" s="156"/>
      <c r="E98" s="157"/>
      <c r="F98" s="154">
        <f t="shared" si="18"/>
        <v>0</v>
      </c>
      <c r="H98" s="156">
        <v>1599030384.9320204</v>
      </c>
      <c r="I98" s="157">
        <f t="shared" si="20"/>
        <v>2.1224160000000002E-4</v>
      </c>
      <c r="J98" s="154">
        <f t="shared" si="19"/>
        <v>339380.76734658796</v>
      </c>
      <c r="K98" s="219"/>
    </row>
    <row r="99" spans="1:11" x14ac:dyDescent="0.35">
      <c r="A99" s="130" t="str">
        <f>IF(A84="","",A84)</f>
        <v>Streetlighting</v>
      </c>
      <c r="B99" s="146" t="s">
        <v>38</v>
      </c>
      <c r="C99" s="126"/>
      <c r="D99" s="156"/>
      <c r="E99" s="157"/>
      <c r="F99" s="154">
        <f t="shared" si="18"/>
        <v>0</v>
      </c>
      <c r="H99" s="156">
        <v>0</v>
      </c>
      <c r="I99" s="157">
        <f t="shared" si="20"/>
        <v>2.1224160000000002E-4</v>
      </c>
      <c r="J99" s="154">
        <f t="shared" si="19"/>
        <v>0</v>
      </c>
      <c r="K99" s="219"/>
    </row>
    <row r="100" spans="1:11" x14ac:dyDescent="0.35">
      <c r="A100" s="130" t="str">
        <f>IF(A85="","",A85)</f>
        <v>USL</v>
      </c>
      <c r="B100" s="146" t="s">
        <v>38</v>
      </c>
      <c r="C100" s="126"/>
      <c r="D100" s="156"/>
      <c r="E100" s="157"/>
      <c r="F100" s="154">
        <f t="shared" si="18"/>
        <v>0</v>
      </c>
      <c r="H100" s="156">
        <v>0</v>
      </c>
      <c r="I100" s="157">
        <f t="shared" si="20"/>
        <v>2.1224160000000002E-4</v>
      </c>
      <c r="J100" s="154">
        <f t="shared" si="19"/>
        <v>0</v>
      </c>
      <c r="K100" s="219"/>
    </row>
    <row r="101" spans="1:11" x14ac:dyDescent="0.35">
      <c r="A101" s="130" t="str">
        <f>IF(A86="","",A86)</f>
        <v/>
      </c>
      <c r="B101" s="146"/>
      <c r="C101" s="126"/>
      <c r="D101" s="156"/>
      <c r="E101" s="156"/>
      <c r="F101" s="154">
        <f t="shared" si="18"/>
        <v>0</v>
      </c>
      <c r="H101" s="156"/>
      <c r="I101" s="156"/>
      <c r="J101" s="154">
        <f t="shared" si="19"/>
        <v>0</v>
      </c>
      <c r="K101" s="219"/>
    </row>
    <row r="102" spans="1:11" x14ac:dyDescent="0.35">
      <c r="A102" s="130" t="str">
        <f>IF(A87="","",A87)</f>
        <v/>
      </c>
      <c r="B102" s="146"/>
      <c r="C102" s="126"/>
      <c r="D102" s="156"/>
      <c r="E102" s="156"/>
      <c r="F102" s="154">
        <f>D102*E102</f>
        <v>0</v>
      </c>
      <c r="H102" s="156"/>
      <c r="I102" s="156"/>
      <c r="J102" s="154">
        <f>H102*I102</f>
        <v>0</v>
      </c>
      <c r="K102" s="219"/>
    </row>
    <row r="103" spans="1:11" x14ac:dyDescent="0.35">
      <c r="A103" s="130" t="str">
        <f>IF(A88="","",A88)</f>
        <v/>
      </c>
      <c r="B103" s="146"/>
      <c r="C103" s="126"/>
      <c r="D103" s="156"/>
      <c r="E103" s="156"/>
      <c r="F103" s="154">
        <f>D103*E103</f>
        <v>0</v>
      </c>
      <c r="H103" s="156"/>
      <c r="I103" s="156"/>
      <c r="J103" s="154">
        <f>H103*I103</f>
        <v>0</v>
      </c>
      <c r="K103" s="219"/>
    </row>
    <row r="104" spans="1:11" x14ac:dyDescent="0.35">
      <c r="A104" s="125" t="s">
        <v>66</v>
      </c>
      <c r="B104" s="147"/>
      <c r="C104" s="126"/>
      <c r="D104" s="148">
        <f>SUM(D93:D103)</f>
        <v>0</v>
      </c>
      <c r="E104" s="130"/>
      <c r="F104" s="148">
        <f>SUM(F93:F103)</f>
        <v>0</v>
      </c>
      <c r="G104" s="130"/>
      <c r="H104" s="141">
        <f>SUM(H93:H103)</f>
        <v>5841041956.8693647</v>
      </c>
      <c r="I104" s="130"/>
      <c r="J104" s="148">
        <f>SUM(J93:J103)</f>
        <v>1239712.0905930852</v>
      </c>
      <c r="K104" s="154">
        <f>F104+J104</f>
        <v>1239712.0905930852</v>
      </c>
    </row>
    <row r="105" spans="1:11" ht="6.75" customHeight="1" x14ac:dyDescent="0.35">
      <c r="A105" s="125"/>
      <c r="B105" s="197"/>
      <c r="C105" s="126"/>
      <c r="D105" s="163"/>
      <c r="E105" s="160"/>
      <c r="F105" s="148"/>
      <c r="H105" s="128"/>
      <c r="I105" s="160"/>
      <c r="J105" s="148"/>
      <c r="K105" s="164"/>
    </row>
    <row r="106" spans="1:11" x14ac:dyDescent="0.35">
      <c r="A106" s="121" t="s">
        <v>76</v>
      </c>
      <c r="B106" s="224"/>
      <c r="C106" s="199"/>
      <c r="D106" s="224"/>
      <c r="E106" s="219"/>
      <c r="F106" s="222"/>
      <c r="G106" s="195"/>
      <c r="H106" s="226"/>
      <c r="I106" s="219"/>
      <c r="J106" s="219" t="s">
        <v>63</v>
      </c>
      <c r="K106" s="224" t="s">
        <v>58</v>
      </c>
    </row>
    <row r="107" spans="1:11" x14ac:dyDescent="0.35">
      <c r="A107" s="125" t="s">
        <v>68</v>
      </c>
      <c r="B107" s="225"/>
      <c r="C107" s="195"/>
      <c r="D107" s="225"/>
      <c r="E107" s="219"/>
      <c r="F107" s="223"/>
      <c r="G107" s="195"/>
      <c r="H107" s="227"/>
      <c r="I107" s="219"/>
      <c r="J107" s="219"/>
      <c r="K107" s="225"/>
    </row>
    <row r="108" spans="1:11" x14ac:dyDescent="0.35">
      <c r="A108" s="130" t="str">
        <f t="shared" ref="A108:A113" si="21">IF(A93="","",A93)</f>
        <v>Residential</v>
      </c>
      <c r="B108" s="146" t="s">
        <v>38</v>
      </c>
      <c r="C108" s="126"/>
      <c r="D108" s="152">
        <v>5192106485.7733078</v>
      </c>
      <c r="E108" s="153">
        <v>4.2448320000000004E-4</v>
      </c>
      <c r="F108" s="154">
        <f>D108*E108</f>
        <v>2203961.9758218084</v>
      </c>
      <c r="H108" s="152">
        <v>64391796.539206311</v>
      </c>
      <c r="I108" s="153">
        <f>E108</f>
        <v>4.2448320000000004E-4</v>
      </c>
      <c r="J108" s="154">
        <f>H108*I108</f>
        <v>27333.235848711221</v>
      </c>
      <c r="K108" s="219"/>
    </row>
    <row r="109" spans="1:11" x14ac:dyDescent="0.35">
      <c r="A109" s="130" t="str">
        <f t="shared" si="21"/>
        <v>CSMUR</v>
      </c>
      <c r="B109" s="146" t="s">
        <v>38</v>
      </c>
      <c r="C109" s="126"/>
      <c r="D109" s="152">
        <v>333653133.3929171</v>
      </c>
      <c r="E109" s="153">
        <f>+E108</f>
        <v>4.2448320000000004E-4</v>
      </c>
      <c r="F109" s="154">
        <f t="shared" ref="F109:F116" si="22">D109*E109</f>
        <v>141630.14975265233</v>
      </c>
      <c r="H109" s="152">
        <v>450709.96782408189</v>
      </c>
      <c r="I109" s="153">
        <f t="shared" ref="I109:I115" si="23">E109</f>
        <v>4.2448320000000004E-4</v>
      </c>
      <c r="J109" s="154">
        <f t="shared" ref="J109:J116" si="24">H109*I109</f>
        <v>191.31880941386333</v>
      </c>
      <c r="K109" s="219"/>
    </row>
    <row r="110" spans="1:11" x14ac:dyDescent="0.35">
      <c r="A110" s="130" t="str">
        <f t="shared" si="21"/>
        <v>GS&lt;50 kW</v>
      </c>
      <c r="B110" s="146" t="s">
        <v>38</v>
      </c>
      <c r="C110" s="126"/>
      <c r="D110" s="152">
        <v>2052296879.7827511</v>
      </c>
      <c r="E110" s="153">
        <f t="shared" ref="E110:E115" si="25">+E109</f>
        <v>4.2448320000000004E-4</v>
      </c>
      <c r="F110" s="154">
        <f t="shared" si="22"/>
        <v>871165.54688019759</v>
      </c>
      <c r="H110" s="152">
        <v>320004513.78061128</v>
      </c>
      <c r="I110" s="153">
        <f t="shared" si="23"/>
        <v>4.2448320000000004E-4</v>
      </c>
      <c r="J110" s="154">
        <f t="shared" si="24"/>
        <v>135836.540024038</v>
      </c>
      <c r="K110" s="219"/>
    </row>
    <row r="111" spans="1:11" x14ac:dyDescent="0.35">
      <c r="A111" s="130" t="str">
        <f t="shared" si="21"/>
        <v>GS 50-999 kW</v>
      </c>
      <c r="B111" s="146" t="s">
        <v>38</v>
      </c>
      <c r="C111" s="126"/>
      <c r="D111" s="152">
        <v>3189504915.8221598</v>
      </c>
      <c r="E111" s="153">
        <f t="shared" si="25"/>
        <v>4.2448320000000004E-4</v>
      </c>
      <c r="F111" s="154">
        <f t="shared" si="22"/>
        <v>1353891.253083921</v>
      </c>
      <c r="H111" s="152">
        <v>5469360415.303731</v>
      </c>
      <c r="I111" s="153">
        <f t="shared" si="23"/>
        <v>4.2448320000000004E-4</v>
      </c>
      <c r="J111" s="154">
        <f t="shared" si="24"/>
        <v>2321651.6110414569</v>
      </c>
      <c r="K111" s="219"/>
    </row>
    <row r="112" spans="1:11" x14ac:dyDescent="0.35">
      <c r="A112" s="130" t="str">
        <f t="shared" si="21"/>
        <v>GS 1,000-4,999 kW</v>
      </c>
      <c r="B112" s="146" t="s">
        <v>38</v>
      </c>
      <c r="C112" s="126"/>
      <c r="D112" s="152">
        <v>116408197.37241729</v>
      </c>
      <c r="E112" s="153">
        <f t="shared" si="25"/>
        <v>4.2448320000000004E-4</v>
      </c>
      <c r="F112" s="154">
        <f t="shared" si="22"/>
        <v>49413.324126875283</v>
      </c>
      <c r="H112" s="152">
        <v>708010874.22130835</v>
      </c>
      <c r="I112" s="153">
        <f t="shared" si="23"/>
        <v>4.2448320000000004E-4</v>
      </c>
      <c r="J112" s="154">
        <f t="shared" si="24"/>
        <v>300538.72152425849</v>
      </c>
      <c r="K112" s="219"/>
    </row>
    <row r="113" spans="1:11" x14ac:dyDescent="0.35">
      <c r="A113" s="130" t="str">
        <f t="shared" si="21"/>
        <v>Large User</v>
      </c>
      <c r="B113" s="146" t="s">
        <v>38</v>
      </c>
      <c r="C113" s="126"/>
      <c r="D113" s="152">
        <v>3.1755776234340831E-2</v>
      </c>
      <c r="E113" s="153">
        <f t="shared" si="25"/>
        <v>4.2448320000000004E-4</v>
      </c>
      <c r="F113" s="154">
        <f t="shared" si="22"/>
        <v>1.3479793514436946E-5</v>
      </c>
      <c r="H113" s="152">
        <v>214146128.49463257</v>
      </c>
      <c r="I113" s="153">
        <f t="shared" si="23"/>
        <v>4.2448320000000004E-4</v>
      </c>
      <c r="J113" s="154">
        <f t="shared" si="24"/>
        <v>90901.433891012828</v>
      </c>
      <c r="K113" s="219"/>
    </row>
    <row r="114" spans="1:11" x14ac:dyDescent="0.35">
      <c r="A114" s="130" t="str">
        <f>IF(A99="","",A99)</f>
        <v>Streetlighting</v>
      </c>
      <c r="B114" s="146" t="s">
        <v>38</v>
      </c>
      <c r="C114" s="126"/>
      <c r="D114" s="152">
        <v>0</v>
      </c>
      <c r="E114" s="153">
        <f t="shared" si="25"/>
        <v>4.2448320000000004E-4</v>
      </c>
      <c r="F114" s="154">
        <f t="shared" si="22"/>
        <v>0</v>
      </c>
      <c r="H114" s="152">
        <v>108536785.0500222</v>
      </c>
      <c r="I114" s="153">
        <f t="shared" si="23"/>
        <v>4.2448320000000004E-4</v>
      </c>
      <c r="J114" s="154">
        <f t="shared" si="24"/>
        <v>46072.041835745586</v>
      </c>
      <c r="K114" s="219"/>
    </row>
    <row r="115" spans="1:11" x14ac:dyDescent="0.35">
      <c r="A115" s="130" t="str">
        <f>IF(A100="","",A100)</f>
        <v>USL</v>
      </c>
      <c r="B115" s="146" t="s">
        <v>38</v>
      </c>
      <c r="C115" s="126"/>
      <c r="D115" s="152">
        <v>43919056.460259885</v>
      </c>
      <c r="E115" s="153">
        <f t="shared" si="25"/>
        <v>4.2448320000000004E-4</v>
      </c>
      <c r="F115" s="154">
        <f t="shared" si="22"/>
        <v>18642.901627231789</v>
      </c>
      <c r="H115" s="152">
        <v>27871.518379125839</v>
      </c>
      <c r="I115" s="153">
        <f t="shared" si="23"/>
        <v>4.2448320000000004E-4</v>
      </c>
      <c r="J115" s="154">
        <f t="shared" si="24"/>
        <v>11.83099131043015</v>
      </c>
      <c r="K115" s="219"/>
    </row>
    <row r="116" spans="1:11" x14ac:dyDescent="0.35">
      <c r="A116" s="130" t="str">
        <f>IF(A101="","",A101)</f>
        <v/>
      </c>
      <c r="B116" s="146"/>
      <c r="C116" s="126"/>
      <c r="D116" s="156"/>
      <c r="E116" s="156"/>
      <c r="F116" s="154">
        <f t="shared" si="22"/>
        <v>0</v>
      </c>
      <c r="H116" s="156"/>
      <c r="I116" s="156"/>
      <c r="J116" s="154">
        <f t="shared" si="24"/>
        <v>0</v>
      </c>
      <c r="K116" s="219"/>
    </row>
    <row r="117" spans="1:11" x14ac:dyDescent="0.35">
      <c r="A117" s="130" t="str">
        <f>IF(A102="","",A102)</f>
        <v/>
      </c>
      <c r="B117" s="146"/>
      <c r="C117" s="126"/>
      <c r="D117" s="156"/>
      <c r="E117" s="156"/>
      <c r="F117" s="154">
        <f>D117*E117</f>
        <v>0</v>
      </c>
      <c r="H117" s="156"/>
      <c r="I117" s="156"/>
      <c r="J117" s="154">
        <f>H117*I117</f>
        <v>0</v>
      </c>
      <c r="K117" s="219"/>
    </row>
    <row r="118" spans="1:11" x14ac:dyDescent="0.35">
      <c r="A118" s="130" t="str">
        <f>IF(A103="","",A103)</f>
        <v/>
      </c>
      <c r="B118" s="146"/>
      <c r="C118" s="126"/>
      <c r="D118" s="156"/>
      <c r="E118" s="156"/>
      <c r="F118" s="154">
        <f>D118*E118</f>
        <v>0</v>
      </c>
      <c r="H118" s="156"/>
      <c r="I118" s="156"/>
      <c r="J118" s="154">
        <f>H118*I118</f>
        <v>0</v>
      </c>
      <c r="K118" s="219"/>
    </row>
    <row r="119" spans="1:11" x14ac:dyDescent="0.35">
      <c r="A119" s="125" t="s">
        <v>66</v>
      </c>
      <c r="B119" s="147"/>
      <c r="C119" s="126"/>
      <c r="D119" s="148">
        <f>SUM(D108:D118)</f>
        <v>10927888668.635569</v>
      </c>
      <c r="E119" s="130"/>
      <c r="F119" s="148">
        <f>SUM(F108:F118)</f>
        <v>4638705.1513061654</v>
      </c>
      <c r="G119" s="130"/>
      <c r="H119" s="148">
        <f>SUM(H108:H118)</f>
        <v>6884929094.8757153</v>
      </c>
      <c r="I119" s="130"/>
      <c r="J119" s="148">
        <f>SUM(J108:J118)</f>
        <v>2922536.7339659478</v>
      </c>
      <c r="K119" s="154">
        <f>F119+J119</f>
        <v>7561241.8852721136</v>
      </c>
    </row>
    <row r="120" spans="1:11" ht="6.75" customHeight="1" x14ac:dyDescent="0.35">
      <c r="A120" s="125"/>
      <c r="B120" s="197"/>
      <c r="C120" s="126"/>
      <c r="D120" s="163"/>
      <c r="E120" s="160"/>
      <c r="F120" s="148"/>
      <c r="H120" s="128"/>
      <c r="I120" s="160"/>
      <c r="J120" s="148"/>
      <c r="K120" s="164"/>
    </row>
    <row r="121" spans="1:11" ht="15" customHeight="1" x14ac:dyDescent="0.35">
      <c r="A121" s="121" t="s">
        <v>77</v>
      </c>
      <c r="B121" s="224"/>
      <c r="C121" s="122"/>
      <c r="D121" s="222"/>
      <c r="E121" s="220"/>
      <c r="F121" s="219"/>
      <c r="G121" s="195"/>
      <c r="H121" s="226"/>
      <c r="I121" s="220"/>
      <c r="J121" s="219" t="s">
        <v>63</v>
      </c>
      <c r="K121" s="224" t="s">
        <v>58</v>
      </c>
    </row>
    <row r="122" spans="1:11" x14ac:dyDescent="0.35">
      <c r="A122" s="125" t="s">
        <v>68</v>
      </c>
      <c r="B122" s="225"/>
      <c r="C122" s="122"/>
      <c r="D122" s="223"/>
      <c r="E122" s="221"/>
      <c r="F122" s="219"/>
      <c r="G122" s="195"/>
      <c r="H122" s="227"/>
      <c r="I122" s="221"/>
      <c r="J122" s="219"/>
      <c r="K122" s="225"/>
    </row>
    <row r="123" spans="1:11" x14ac:dyDescent="0.35">
      <c r="A123" s="130" t="str">
        <f t="shared" ref="A123:A128" si="26">IF(A108="","",A108)</f>
        <v>Residential</v>
      </c>
      <c r="B123" s="146" t="s">
        <v>38</v>
      </c>
      <c r="C123" s="126"/>
      <c r="D123" s="152">
        <f>+D78</f>
        <v>5079099809.4542971</v>
      </c>
      <c r="E123" s="205">
        <v>7.4284559999999999E-4</v>
      </c>
      <c r="F123" s="154">
        <f>D123*E123</f>
        <v>3772986.9454139629</v>
      </c>
      <c r="H123" s="152">
        <f>+H78</f>
        <v>69995108.989419475</v>
      </c>
      <c r="I123" s="205">
        <f>+E123</f>
        <v>7.4284559999999999E-4</v>
      </c>
      <c r="J123" s="154">
        <f>H123*I123</f>
        <v>51995.558734310704</v>
      </c>
      <c r="K123" s="219"/>
    </row>
    <row r="124" spans="1:11" x14ac:dyDescent="0.35">
      <c r="A124" s="130" t="str">
        <f t="shared" si="26"/>
        <v>CSMUR</v>
      </c>
      <c r="B124" s="146" t="s">
        <v>38</v>
      </c>
      <c r="C124" s="126"/>
      <c r="D124" s="152">
        <f t="shared" ref="D124:D130" si="27">+D79</f>
        <v>326391142.18540406</v>
      </c>
      <c r="E124" s="205">
        <f>E123</f>
        <v>7.4284559999999999E-4</v>
      </c>
      <c r="F124" s="154">
        <f t="shared" ref="F124:F131" si="28">D124*E124</f>
        <v>242458.2238514018</v>
      </c>
      <c r="H124" s="152">
        <f t="shared" ref="H124:H130" si="29">+H79</f>
        <v>489930.31746297056</v>
      </c>
      <c r="I124" s="205">
        <f t="shared" ref="I124:I130" si="30">+E124</f>
        <v>7.4284559999999999E-4</v>
      </c>
      <c r="J124" s="154">
        <f t="shared" ref="J124:J131" si="31">H124*I124</f>
        <v>363.94258063397086</v>
      </c>
      <c r="K124" s="219"/>
    </row>
    <row r="125" spans="1:11" x14ac:dyDescent="0.35">
      <c r="A125" s="130" t="str">
        <f t="shared" si="26"/>
        <v>GS&lt;50 kW</v>
      </c>
      <c r="B125" s="146" t="s">
        <v>38</v>
      </c>
      <c r="C125" s="126"/>
      <c r="D125" s="152">
        <f t="shared" si="27"/>
        <v>2007628448.9946673</v>
      </c>
      <c r="E125" s="205">
        <f t="shared" ref="E125:E130" si="32">E124</f>
        <v>7.4284559999999999E-4</v>
      </c>
      <c r="F125" s="154">
        <f t="shared" si="28"/>
        <v>1491357.959770513</v>
      </c>
      <c r="H125" s="152">
        <f t="shared" si="29"/>
        <v>348138688.83791852</v>
      </c>
      <c r="I125" s="205">
        <f t="shared" si="30"/>
        <v>7.4284559999999999E-4</v>
      </c>
      <c r="J125" s="154">
        <f t="shared" si="31"/>
        <v>258613.29319301687</v>
      </c>
      <c r="K125" s="219"/>
    </row>
    <row r="126" spans="1:11" x14ac:dyDescent="0.35">
      <c r="A126" s="130" t="str">
        <f t="shared" si="26"/>
        <v>GS 50-999 kW</v>
      </c>
      <c r="B126" s="146" t="s">
        <v>38</v>
      </c>
      <c r="C126" s="126"/>
      <c r="D126" s="152">
        <f t="shared" si="27"/>
        <v>3120085047.2913761</v>
      </c>
      <c r="E126" s="205">
        <f t="shared" si="32"/>
        <v>7.4284559999999999E-4</v>
      </c>
      <c r="F126" s="154">
        <f t="shared" si="28"/>
        <v>2317741.4490061905</v>
      </c>
      <c r="H126" s="152">
        <f t="shared" si="29"/>
        <v>6580703217.5083818</v>
      </c>
      <c r="I126" s="205">
        <f t="shared" si="30"/>
        <v>7.4284559999999999E-4</v>
      </c>
      <c r="J126" s="154">
        <f t="shared" si="31"/>
        <v>4888446.4300319441</v>
      </c>
      <c r="K126" s="219"/>
    </row>
    <row r="127" spans="1:11" x14ac:dyDescent="0.35">
      <c r="A127" s="130" t="str">
        <f t="shared" si="26"/>
        <v>GS 1,000-4,999 kW</v>
      </c>
      <c r="B127" s="146" t="s">
        <v>38</v>
      </c>
      <c r="C127" s="126"/>
      <c r="D127" s="152">
        <f t="shared" si="27"/>
        <v>113874562.22502777</v>
      </c>
      <c r="E127" s="205">
        <f t="shared" si="32"/>
        <v>7.4284559999999999E-4</v>
      </c>
      <c r="F127" s="154">
        <f t="shared" si="28"/>
        <v>84591.217500788087</v>
      </c>
      <c r="H127" s="152">
        <f t="shared" si="29"/>
        <v>4113568851.0274963</v>
      </c>
      <c r="I127" s="205">
        <f t="shared" si="30"/>
        <v>7.4284559999999999E-4</v>
      </c>
      <c r="J127" s="154">
        <f t="shared" si="31"/>
        <v>3055746.5212828312</v>
      </c>
      <c r="K127" s="219"/>
    </row>
    <row r="128" spans="1:11" x14ac:dyDescent="0.35">
      <c r="A128" s="130" t="str">
        <f t="shared" si="26"/>
        <v>Large User</v>
      </c>
      <c r="B128" s="146" t="s">
        <v>38</v>
      </c>
      <c r="C128" s="126"/>
      <c r="D128" s="152">
        <f t="shared" si="27"/>
        <v>3.1064608837060727E-2</v>
      </c>
      <c r="E128" s="205">
        <f t="shared" si="32"/>
        <v>7.4284559999999999E-4</v>
      </c>
      <c r="F128" s="154">
        <f t="shared" si="28"/>
        <v>2.3076207990331678E-5</v>
      </c>
      <c r="H128" s="152">
        <f t="shared" si="29"/>
        <v>1732909910.3879852</v>
      </c>
      <c r="I128" s="205">
        <f t="shared" si="30"/>
        <v>7.4284559999999999E-4</v>
      </c>
      <c r="J128" s="154">
        <f t="shared" si="31"/>
        <v>1287284.5021281091</v>
      </c>
      <c r="K128" s="219"/>
    </row>
    <row r="129" spans="1:11" x14ac:dyDescent="0.35">
      <c r="A129" s="130" t="str">
        <f>IF(A114="","",A114)</f>
        <v>Streetlighting</v>
      </c>
      <c r="B129" s="146" t="s">
        <v>38</v>
      </c>
      <c r="C129" s="126"/>
      <c r="D129" s="152">
        <f t="shared" si="27"/>
        <v>0</v>
      </c>
      <c r="E129" s="205">
        <f t="shared" si="32"/>
        <v>7.4284559999999999E-4</v>
      </c>
      <c r="F129" s="154">
        <f t="shared" si="28"/>
        <v>0</v>
      </c>
      <c r="H129" s="152">
        <f t="shared" si="29"/>
        <v>117981552.11140718</v>
      </c>
      <c r="I129" s="205">
        <f t="shared" si="30"/>
        <v>7.4284559999999999E-4</v>
      </c>
      <c r="J129" s="154">
        <f t="shared" si="31"/>
        <v>87642.076867129523</v>
      </c>
      <c r="K129" s="219"/>
    </row>
    <row r="130" spans="1:11" x14ac:dyDescent="0.35">
      <c r="A130" s="130" t="str">
        <f>IF(A115="","",A115)</f>
        <v>USL</v>
      </c>
      <c r="B130" s="146" t="s">
        <v>38</v>
      </c>
      <c r="C130" s="126"/>
      <c r="D130" s="152">
        <f t="shared" si="27"/>
        <v>42963154.147539549</v>
      </c>
      <c r="E130" s="205">
        <f t="shared" si="32"/>
        <v>7.4284559999999999E-4</v>
      </c>
      <c r="F130" s="154">
        <f t="shared" si="28"/>
        <v>31914.990020621502</v>
      </c>
      <c r="H130" s="152">
        <f t="shared" si="29"/>
        <v>30296.871208736855</v>
      </c>
      <c r="I130" s="205">
        <f t="shared" si="30"/>
        <v>7.4284559999999999E-4</v>
      </c>
      <c r="J130" s="154">
        <f t="shared" si="31"/>
        <v>22.505897471176855</v>
      </c>
      <c r="K130" s="219"/>
    </row>
    <row r="131" spans="1:11" x14ac:dyDescent="0.35">
      <c r="A131" s="130" t="str">
        <f>IF(A116="","",A116)</f>
        <v/>
      </c>
      <c r="B131" s="146"/>
      <c r="C131" s="126"/>
      <c r="D131" s="156"/>
      <c r="E131" s="156"/>
      <c r="F131" s="154">
        <f t="shared" si="28"/>
        <v>0</v>
      </c>
      <c r="H131" s="156"/>
      <c r="I131" s="156"/>
      <c r="J131" s="154">
        <f t="shared" si="31"/>
        <v>0</v>
      </c>
      <c r="K131" s="219"/>
    </row>
    <row r="132" spans="1:11" x14ac:dyDescent="0.35">
      <c r="A132" s="130" t="str">
        <f>IF(A117="","",A117)</f>
        <v/>
      </c>
      <c r="B132" s="146"/>
      <c r="C132" s="126"/>
      <c r="D132" s="156"/>
      <c r="E132" s="156"/>
      <c r="F132" s="154">
        <f>D132*E132</f>
        <v>0</v>
      </c>
      <c r="H132" s="156"/>
      <c r="I132" s="156"/>
      <c r="J132" s="154">
        <f>H132*I132</f>
        <v>0</v>
      </c>
      <c r="K132" s="219"/>
    </row>
    <row r="133" spans="1:11" x14ac:dyDescent="0.35">
      <c r="A133" s="130" t="str">
        <f>IF(A118="","",A118)</f>
        <v/>
      </c>
      <c r="B133" s="146"/>
      <c r="C133" s="126"/>
      <c r="D133" s="156"/>
      <c r="E133" s="156"/>
      <c r="F133" s="154">
        <f>D133*E133</f>
        <v>0</v>
      </c>
      <c r="H133" s="156"/>
      <c r="I133" s="156"/>
      <c r="J133" s="154">
        <f>H133*I133</f>
        <v>0</v>
      </c>
      <c r="K133" s="219"/>
    </row>
    <row r="134" spans="1:11" x14ac:dyDescent="0.35">
      <c r="A134" s="125" t="s">
        <v>66</v>
      </c>
      <c r="B134" s="147"/>
      <c r="C134" s="137"/>
      <c r="D134" s="148">
        <f>SUM(D123:D133)</f>
        <v>10690042164.329374</v>
      </c>
      <c r="E134" s="130"/>
      <c r="F134" s="148">
        <f>SUM(F123:F133)</f>
        <v>7941050.7855865546</v>
      </c>
      <c r="G134" s="130"/>
      <c r="H134" s="148">
        <f>SUM(H123:H133)</f>
        <v>12963817556.051279</v>
      </c>
      <c r="I134" s="130"/>
      <c r="J134" s="148">
        <f>SUM(J123:J133)</f>
        <v>9630114.8307154477</v>
      </c>
      <c r="K134" s="154">
        <f>F134+J134</f>
        <v>17571165.616302002</v>
      </c>
    </row>
    <row r="135" spans="1:11" ht="6.75" customHeight="1" x14ac:dyDescent="0.35"/>
    <row r="136" spans="1:11" ht="15.75" customHeight="1" x14ac:dyDescent="0.35">
      <c r="A136" s="121" t="s">
        <v>78</v>
      </c>
      <c r="B136" s="224"/>
      <c r="C136" s="122"/>
      <c r="D136" s="222"/>
      <c r="E136" s="220"/>
      <c r="F136" s="219"/>
      <c r="G136" s="195"/>
      <c r="H136" s="226"/>
      <c r="I136" s="220"/>
      <c r="J136" s="219" t="s">
        <v>63</v>
      </c>
      <c r="K136" s="224" t="s">
        <v>58</v>
      </c>
    </row>
    <row r="137" spans="1:11" x14ac:dyDescent="0.35">
      <c r="A137" s="125" t="s">
        <v>68</v>
      </c>
      <c r="B137" s="225"/>
      <c r="C137" s="122"/>
      <c r="D137" s="223"/>
      <c r="E137" s="221"/>
      <c r="F137" s="219"/>
      <c r="G137" s="195"/>
      <c r="H137" s="227"/>
      <c r="I137" s="221"/>
      <c r="J137" s="219"/>
      <c r="K137" s="225"/>
    </row>
    <row r="138" spans="1:11" x14ac:dyDescent="0.35">
      <c r="A138" s="130" t="str">
        <f t="shared" ref="A138:A143" si="33">IF(A123="","",A123)</f>
        <v>Residential</v>
      </c>
      <c r="B138" s="146" t="s">
        <v>38</v>
      </c>
      <c r="C138" s="126"/>
      <c r="D138" s="165">
        <f>D123/102.95%</f>
        <v>4933559795.4874182</v>
      </c>
      <c r="E138" s="166">
        <v>3.0479052816464626E-5</v>
      </c>
      <c r="F138" s="154">
        <f>D138*E138</f>
        <v>150370.22957984742</v>
      </c>
      <c r="H138" s="165">
        <f>H123/102.95%</f>
        <v>67989421.067915946</v>
      </c>
      <c r="I138" s="166">
        <f>+E138</f>
        <v>3.0479052816464626E-5</v>
      </c>
      <c r="J138" s="154">
        <f>H138*I138</f>
        <v>2072.253155689863</v>
      </c>
      <c r="K138" s="219"/>
    </row>
    <row r="139" spans="1:11" x14ac:dyDescent="0.35">
      <c r="A139" s="130" t="str">
        <f t="shared" si="33"/>
        <v>CSMUR</v>
      </c>
      <c r="B139" s="146" t="s">
        <v>38</v>
      </c>
      <c r="C139" s="126"/>
      <c r="D139" s="165">
        <f t="shared" ref="D139:D145" si="34">D124/102.95%</f>
        <v>317038506.25099957</v>
      </c>
      <c r="E139" s="166">
        <f>E138</f>
        <v>3.0479052816464626E-5</v>
      </c>
      <c r="F139" s="154">
        <f t="shared" ref="F139:F146" si="35">D139*E139</f>
        <v>9663.0333768772671</v>
      </c>
      <c r="H139" s="165">
        <f t="shared" ref="H139:H145" si="36">H124/102.95%</f>
        <v>475891.51769108354</v>
      </c>
      <c r="I139" s="166">
        <f t="shared" ref="I139:I145" si="37">+E139</f>
        <v>3.0479052816464626E-5</v>
      </c>
      <c r="J139" s="154">
        <f t="shared" ref="J139:J146" si="38">H139*I139</f>
        <v>14.504722702614044</v>
      </c>
      <c r="K139" s="219"/>
    </row>
    <row r="140" spans="1:11" x14ac:dyDescent="0.35">
      <c r="A140" s="130" t="str">
        <f t="shared" si="33"/>
        <v>GS&lt;50 kW</v>
      </c>
      <c r="B140" s="146" t="s">
        <v>38</v>
      </c>
      <c r="C140" s="126"/>
      <c r="D140" s="165">
        <f t="shared" si="34"/>
        <v>1950100484.6961312</v>
      </c>
      <c r="E140" s="166">
        <f t="shared" ref="E140:E145" si="39">E139</f>
        <v>3.0479052816464626E-5</v>
      </c>
      <c r="F140" s="154">
        <f t="shared" si="35"/>
        <v>59437.215670466649</v>
      </c>
      <c r="H140" s="165">
        <f t="shared" si="36"/>
        <v>338162883.76679796</v>
      </c>
      <c r="I140" s="166">
        <f t="shared" si="37"/>
        <v>3.0479052816464626E-5</v>
      </c>
      <c r="J140" s="154">
        <f t="shared" si="38"/>
        <v>10306.884394896224</v>
      </c>
      <c r="K140" s="219"/>
    </row>
    <row r="141" spans="1:11" x14ac:dyDescent="0.35">
      <c r="A141" s="130" t="str">
        <f t="shared" si="33"/>
        <v>GS 50-999 kW</v>
      </c>
      <c r="B141" s="146" t="s">
        <v>38</v>
      </c>
      <c r="C141" s="126"/>
      <c r="D141" s="165">
        <f t="shared" si="34"/>
        <v>3030679987.6555376</v>
      </c>
      <c r="E141" s="166">
        <f t="shared" si="39"/>
        <v>3.0479052816464626E-5</v>
      </c>
      <c r="F141" s="154">
        <f t="shared" si="35"/>
        <v>92372.255413555496</v>
      </c>
      <c r="H141" s="165">
        <f t="shared" si="36"/>
        <v>6392135228.2742901</v>
      </c>
      <c r="I141" s="166">
        <f t="shared" si="37"/>
        <v>3.0479052816464626E-5</v>
      </c>
      <c r="J141" s="154">
        <f t="shared" si="38"/>
        <v>194826.22723255627</v>
      </c>
      <c r="K141" s="219"/>
    </row>
    <row r="142" spans="1:11" x14ac:dyDescent="0.35">
      <c r="A142" s="130" t="str">
        <f t="shared" si="33"/>
        <v>GS 1,000-4,999 kW</v>
      </c>
      <c r="B142" s="146" t="s">
        <v>38</v>
      </c>
      <c r="C142" s="126"/>
      <c r="D142" s="165">
        <f t="shared" si="34"/>
        <v>110611522.31668554</v>
      </c>
      <c r="E142" s="166">
        <f t="shared" si="39"/>
        <v>3.0479052816464626E-5</v>
      </c>
      <c r="F142" s="154">
        <f t="shared" si="35"/>
        <v>3371.3344307998141</v>
      </c>
      <c r="H142" s="165">
        <f t="shared" si="36"/>
        <v>3995695824.2132063</v>
      </c>
      <c r="I142" s="166">
        <f t="shared" si="37"/>
        <v>3.0479052816464626E-5</v>
      </c>
      <c r="J142" s="154">
        <f t="shared" si="38"/>
        <v>121785.02406472147</v>
      </c>
      <c r="K142" s="219"/>
    </row>
    <row r="143" spans="1:11" x14ac:dyDescent="0.35">
      <c r="A143" s="130" t="str">
        <f t="shared" si="33"/>
        <v>Large User</v>
      </c>
      <c r="B143" s="146" t="s">
        <v>38</v>
      </c>
      <c r="C143" s="126"/>
      <c r="D143" s="165">
        <f>D128/101.72%</f>
        <v>3.0539332321137171E-2</v>
      </c>
      <c r="E143" s="166">
        <f t="shared" si="39"/>
        <v>3.0479052816464626E-5</v>
      </c>
      <c r="F143" s="154">
        <f t="shared" si="35"/>
        <v>9.3080992279550512E-7</v>
      </c>
      <c r="H143" s="165">
        <f>H128/101.72%</f>
        <v>1703607855.2772174</v>
      </c>
      <c r="I143" s="166">
        <f t="shared" si="37"/>
        <v>3.0479052816464626E-5</v>
      </c>
      <c r="J143" s="154">
        <f t="shared" si="38"/>
        <v>51924.35379953833</v>
      </c>
      <c r="K143" s="219"/>
    </row>
    <row r="144" spans="1:11" x14ac:dyDescent="0.35">
      <c r="A144" s="130" t="str">
        <f>IF(A129="","",A129)</f>
        <v>Streetlighting</v>
      </c>
      <c r="B144" s="135" t="s">
        <v>38</v>
      </c>
      <c r="C144" s="167"/>
      <c r="D144" s="165">
        <f t="shared" si="34"/>
        <v>0</v>
      </c>
      <c r="E144" s="166">
        <f t="shared" si="39"/>
        <v>3.0479052816464626E-5</v>
      </c>
      <c r="F144" s="154">
        <f t="shared" si="35"/>
        <v>0</v>
      </c>
      <c r="H144" s="165">
        <f t="shared" si="36"/>
        <v>114600827.69442172</v>
      </c>
      <c r="I144" s="166">
        <f t="shared" si="37"/>
        <v>3.0479052816464626E-5</v>
      </c>
      <c r="J144" s="154">
        <f t="shared" si="38"/>
        <v>3492.9246801088416</v>
      </c>
      <c r="K144" s="219"/>
    </row>
    <row r="145" spans="1:12" x14ac:dyDescent="0.35">
      <c r="A145" s="130" t="str">
        <f>IF(A130="","",A130)</f>
        <v>USL</v>
      </c>
      <c r="B145" s="135" t="s">
        <v>38</v>
      </c>
      <c r="C145" s="167"/>
      <c r="D145" s="165">
        <f t="shared" si="34"/>
        <v>41732058.424030639</v>
      </c>
      <c r="E145" s="166">
        <f t="shared" si="39"/>
        <v>3.0479052816464626E-5</v>
      </c>
      <c r="F145" s="154">
        <f t="shared" si="35"/>
        <v>1271.9536128458174</v>
      </c>
      <c r="H145" s="165">
        <f t="shared" si="36"/>
        <v>29428.723855013941</v>
      </c>
      <c r="I145" s="166">
        <f t="shared" si="37"/>
        <v>3.0479052816464626E-5</v>
      </c>
      <c r="J145" s="154">
        <f t="shared" si="38"/>
        <v>0.8969596286981224</v>
      </c>
      <c r="K145" s="219"/>
    </row>
    <row r="146" spans="1:12" x14ac:dyDescent="0.35">
      <c r="A146" s="130" t="str">
        <f>IF(A131="","",A131)</f>
        <v/>
      </c>
      <c r="B146" s="135"/>
      <c r="C146" s="167"/>
      <c r="D146" s="156"/>
      <c r="E146" s="156"/>
      <c r="F146" s="154">
        <f t="shared" si="35"/>
        <v>0</v>
      </c>
      <c r="H146" s="156"/>
      <c r="I146" s="153"/>
      <c r="J146" s="154">
        <f t="shared" si="38"/>
        <v>0</v>
      </c>
      <c r="K146" s="219"/>
    </row>
    <row r="147" spans="1:12" ht="14.25" customHeight="1" x14ac:dyDescent="0.35">
      <c r="A147" s="130" t="str">
        <f>IF(A132="","",A132)</f>
        <v/>
      </c>
      <c r="B147" s="135"/>
      <c r="C147" s="126"/>
      <c r="D147" s="156"/>
      <c r="E147" s="156"/>
      <c r="F147" s="154">
        <f>D147*E147</f>
        <v>0</v>
      </c>
      <c r="H147" s="156"/>
      <c r="I147" s="153"/>
      <c r="J147" s="154">
        <f>H147*I147</f>
        <v>0</v>
      </c>
      <c r="K147" s="219"/>
    </row>
    <row r="148" spans="1:12" x14ac:dyDescent="0.35">
      <c r="A148" s="130" t="str">
        <f>IF(A133="","",A133)</f>
        <v/>
      </c>
      <c r="B148" s="146"/>
      <c r="C148" s="126"/>
      <c r="D148" s="156"/>
      <c r="E148" s="156"/>
      <c r="F148" s="154">
        <f>D148*E148</f>
        <v>0</v>
      </c>
      <c r="H148" s="156"/>
      <c r="I148" s="153"/>
      <c r="J148" s="154">
        <f>H148*I148</f>
        <v>0</v>
      </c>
      <c r="K148" s="219"/>
    </row>
    <row r="149" spans="1:12" x14ac:dyDescent="0.35">
      <c r="A149" s="125" t="s">
        <v>66</v>
      </c>
      <c r="B149" s="147"/>
      <c r="C149" s="126"/>
      <c r="D149" s="168">
        <f>SUM(D138:D148)</f>
        <v>10383722354.861341</v>
      </c>
      <c r="E149" s="130"/>
      <c r="F149" s="154">
        <f>SUM(F138:F148)</f>
        <v>316486.02208532323</v>
      </c>
      <c r="G149" s="130"/>
      <c r="H149" s="168">
        <f>SUM(H138:H148)</f>
        <v>12612697360.535395</v>
      </c>
      <c r="I149" s="130"/>
      <c r="J149" s="154">
        <f>SUM(J138:J148)</f>
        <v>384423.06900984229</v>
      </c>
      <c r="K149" s="141">
        <f>F149+J149</f>
        <v>700909.09109516558</v>
      </c>
    </row>
    <row r="151" spans="1:12" x14ac:dyDescent="0.35">
      <c r="A151" s="121" t="s">
        <v>79</v>
      </c>
      <c r="B151" s="220"/>
      <c r="C151" s="122"/>
      <c r="D151" s="222"/>
      <c r="E151" s="220"/>
      <c r="F151" s="219"/>
      <c r="G151" s="195"/>
      <c r="H151" s="224"/>
      <c r="I151" s="220"/>
      <c r="J151" s="219" t="s">
        <v>63</v>
      </c>
      <c r="K151" s="222" t="s">
        <v>58</v>
      </c>
    </row>
    <row r="152" spans="1:12" x14ac:dyDescent="0.35">
      <c r="A152" s="125" t="s">
        <v>68</v>
      </c>
      <c r="B152" s="221"/>
      <c r="C152" s="122"/>
      <c r="D152" s="223"/>
      <c r="E152" s="221"/>
      <c r="F152" s="219"/>
      <c r="G152" s="195"/>
      <c r="H152" s="225"/>
      <c r="I152" s="221"/>
      <c r="J152" s="219"/>
      <c r="K152" s="217"/>
      <c r="L152" s="137"/>
    </row>
    <row r="153" spans="1:12" x14ac:dyDescent="0.35">
      <c r="A153" s="136" t="str">
        <f>+A138</f>
        <v>Residential</v>
      </c>
      <c r="B153" s="147"/>
      <c r="C153" s="126"/>
      <c r="D153" s="152">
        <v>616989</v>
      </c>
      <c r="E153" s="169">
        <v>0.42</v>
      </c>
      <c r="F153" s="154">
        <f>D153*E153*12</f>
        <v>3109624.56</v>
      </c>
      <c r="H153" s="156"/>
      <c r="I153" s="170"/>
      <c r="J153" s="154">
        <f>H153*I153*12</f>
        <v>0</v>
      </c>
      <c r="K153" s="217"/>
      <c r="L153" s="137"/>
    </row>
    <row r="154" spans="1:12" x14ac:dyDescent="0.35">
      <c r="A154" s="138" t="str">
        <f>+A139</f>
        <v>CSMUR</v>
      </c>
      <c r="B154" s="147"/>
      <c r="C154" s="126"/>
      <c r="D154" s="152">
        <v>100867</v>
      </c>
      <c r="E154" s="169">
        <f>+E153</f>
        <v>0.42</v>
      </c>
      <c r="F154" s="154">
        <f t="shared" ref="F154:F159" si="40">D154*E154*12</f>
        <v>508369.68</v>
      </c>
      <c r="H154" s="156"/>
      <c r="I154" s="170"/>
      <c r="J154" s="154">
        <f t="shared" ref="J154:J159" si="41">H154*I154*12</f>
        <v>0</v>
      </c>
      <c r="K154" s="217"/>
      <c r="L154" s="137"/>
    </row>
    <row r="155" spans="1:12" x14ac:dyDescent="0.35">
      <c r="A155" s="138" t="str">
        <f>+A140</f>
        <v>GS&lt;50 kW</v>
      </c>
      <c r="B155" s="147"/>
      <c r="C155" s="126"/>
      <c r="D155" s="156">
        <v>72935</v>
      </c>
      <c r="E155" s="170">
        <f>+E154</f>
        <v>0.42</v>
      </c>
      <c r="F155" s="154">
        <f t="shared" si="40"/>
        <v>367592.39999999997</v>
      </c>
      <c r="H155" s="156"/>
      <c r="I155" s="156"/>
      <c r="J155" s="154">
        <f t="shared" si="41"/>
        <v>0</v>
      </c>
      <c r="K155" s="217"/>
      <c r="L155" s="137"/>
    </row>
    <row r="156" spans="1:12" x14ac:dyDescent="0.35">
      <c r="A156" s="138"/>
      <c r="B156" s="147"/>
      <c r="C156" s="126"/>
      <c r="D156" s="156"/>
      <c r="E156" s="171"/>
      <c r="F156" s="154">
        <f t="shared" si="40"/>
        <v>0</v>
      </c>
      <c r="H156" s="156"/>
      <c r="I156" s="156"/>
      <c r="J156" s="154">
        <f t="shared" si="41"/>
        <v>0</v>
      </c>
      <c r="K156" s="217"/>
      <c r="L156" s="137"/>
    </row>
    <row r="157" spans="1:12" x14ac:dyDescent="0.35">
      <c r="A157" s="138"/>
      <c r="B157" s="147"/>
      <c r="C157" s="126"/>
      <c r="D157" s="156"/>
      <c r="E157" s="156"/>
      <c r="F157" s="154">
        <f t="shared" si="40"/>
        <v>0</v>
      </c>
      <c r="H157" s="156"/>
      <c r="I157" s="156"/>
      <c r="J157" s="154">
        <f t="shared" si="41"/>
        <v>0</v>
      </c>
      <c r="K157" s="217"/>
      <c r="L157" s="137"/>
    </row>
    <row r="158" spans="1:12" x14ac:dyDescent="0.35">
      <c r="A158" s="138"/>
      <c r="B158" s="147"/>
      <c r="C158" s="126"/>
      <c r="D158" s="156"/>
      <c r="E158" s="156"/>
      <c r="F158" s="154">
        <f t="shared" si="40"/>
        <v>0</v>
      </c>
      <c r="H158" s="156"/>
      <c r="I158" s="156"/>
      <c r="J158" s="154">
        <f t="shared" si="41"/>
        <v>0</v>
      </c>
      <c r="K158" s="217"/>
      <c r="L158" s="137"/>
    </row>
    <row r="159" spans="1:12" x14ac:dyDescent="0.35">
      <c r="A159" s="138"/>
      <c r="B159" s="147"/>
      <c r="C159" s="126"/>
      <c r="D159" s="156"/>
      <c r="E159" s="156"/>
      <c r="F159" s="154">
        <f t="shared" si="40"/>
        <v>0</v>
      </c>
      <c r="H159" s="156"/>
      <c r="I159" s="156"/>
      <c r="J159" s="154">
        <f t="shared" si="41"/>
        <v>0</v>
      </c>
      <c r="K159" s="217"/>
      <c r="L159" s="137"/>
    </row>
    <row r="160" spans="1:12" x14ac:dyDescent="0.35">
      <c r="A160" s="138"/>
      <c r="B160" s="147"/>
      <c r="C160" s="126"/>
      <c r="D160" s="156"/>
      <c r="E160" s="156"/>
      <c r="F160" s="154">
        <f>D160*E160*12</f>
        <v>0</v>
      </c>
      <c r="H160" s="156"/>
      <c r="I160" s="156"/>
      <c r="J160" s="154">
        <f>H160*I160*12</f>
        <v>0</v>
      </c>
      <c r="K160" s="172"/>
      <c r="L160" s="137"/>
    </row>
    <row r="161" spans="1:11" x14ac:dyDescent="0.35">
      <c r="A161" s="125" t="s">
        <v>66</v>
      </c>
      <c r="B161" s="147"/>
      <c r="C161" s="126"/>
      <c r="D161" s="130"/>
      <c r="E161" s="130"/>
      <c r="F161" s="154">
        <f>SUM(F153:F160)</f>
        <v>3985586.64</v>
      </c>
      <c r="G161" s="130"/>
      <c r="H161" s="130"/>
      <c r="I161" s="130"/>
      <c r="J161" s="154">
        <f>SUM(J153:J160)</f>
        <v>0</v>
      </c>
      <c r="K161" s="154">
        <f>F161+J161</f>
        <v>3985586.64</v>
      </c>
    </row>
    <row r="162" spans="1:11" x14ac:dyDescent="0.35">
      <c r="A162" s="130"/>
      <c r="B162" s="130"/>
      <c r="C162" s="126"/>
      <c r="D162" s="130"/>
      <c r="E162" s="130"/>
      <c r="F162" s="130"/>
      <c r="G162" s="130"/>
      <c r="H162" s="130"/>
      <c r="I162" s="130"/>
      <c r="J162" s="130"/>
    </row>
    <row r="163" spans="1:11" x14ac:dyDescent="0.35">
      <c r="A163" s="125" t="s">
        <v>80</v>
      </c>
      <c r="B163" s="130"/>
      <c r="C163" s="126"/>
      <c r="D163" s="130"/>
      <c r="E163" s="130"/>
      <c r="F163" s="154">
        <f>F24+F44+F59+F74+F89+F104+F119+F134+F149+F161</f>
        <v>1669628939.7842026</v>
      </c>
      <c r="G163" s="130"/>
      <c r="H163" s="130"/>
      <c r="I163" s="130"/>
      <c r="J163" s="154">
        <f>J24+J44+J59+J74+J89+J104+J119+J134+J149+J161</f>
        <v>1490061810.0263758</v>
      </c>
      <c r="K163" s="141">
        <f>+F163+J163</f>
        <v>3159690749.8105783</v>
      </c>
    </row>
    <row r="164" spans="1:11" ht="15" thickBot="1" x14ac:dyDescent="0.4">
      <c r="A164" s="125" t="s">
        <v>81</v>
      </c>
      <c r="B164" s="173">
        <v>-0.11700000000000001</v>
      </c>
      <c r="C164" s="126"/>
      <c r="D164" s="174">
        <f>F163*100%</f>
        <v>1669628939.7842026</v>
      </c>
      <c r="E164" s="156"/>
      <c r="F164" s="175">
        <f>+B164*D164</f>
        <v>-195346585.9547517</v>
      </c>
      <c r="G164" s="130"/>
      <c r="H164" s="156">
        <v>0</v>
      </c>
      <c r="I164" s="156"/>
      <c r="J164" s="176">
        <f>+H164*B164</f>
        <v>0</v>
      </c>
      <c r="K164" s="141">
        <f>+F164+J164</f>
        <v>-195346585.9547517</v>
      </c>
    </row>
    <row r="165" spans="1:11" ht="15" thickBot="1" x14ac:dyDescent="0.4">
      <c r="A165" s="125" t="s">
        <v>46</v>
      </c>
      <c r="B165" s="177"/>
      <c r="C165" s="178"/>
      <c r="D165" s="125"/>
      <c r="E165" s="125"/>
      <c r="F165" s="179">
        <f>+F163+F164</f>
        <v>1474282353.8294508</v>
      </c>
      <c r="G165" s="125"/>
      <c r="H165" s="125"/>
      <c r="I165" s="125"/>
      <c r="J165" s="179">
        <f>+J163+J164</f>
        <v>1490061810.0263758</v>
      </c>
      <c r="K165" s="179">
        <f>+K163+K164</f>
        <v>2964344163.8558269</v>
      </c>
    </row>
    <row r="166" spans="1:11" ht="15" thickTop="1" x14ac:dyDescent="0.35">
      <c r="A166" s="178"/>
      <c r="B166" s="180"/>
      <c r="C166" s="119"/>
      <c r="D166" s="119"/>
      <c r="E166" s="119"/>
      <c r="F166" s="181"/>
      <c r="G166" s="119"/>
      <c r="H166" s="119"/>
      <c r="I166" s="119"/>
      <c r="J166" s="181"/>
      <c r="K166" s="181"/>
    </row>
    <row r="167" spans="1:11" x14ac:dyDescent="0.35">
      <c r="A167" s="126" t="s">
        <v>105</v>
      </c>
    </row>
    <row r="168" spans="1:11" x14ac:dyDescent="0.35">
      <c r="A168" s="126" t="s">
        <v>83</v>
      </c>
    </row>
    <row r="169" spans="1:11" x14ac:dyDescent="0.35">
      <c r="A169" s="119"/>
    </row>
    <row r="170" spans="1:11" x14ac:dyDescent="0.35">
      <c r="D170" s="218" t="str">
        <f>D10 &amp; " - Cop"</f>
        <v>2026 Test Year - Cop</v>
      </c>
      <c r="E170" s="218"/>
    </row>
    <row r="171" spans="1:11" x14ac:dyDescent="0.35">
      <c r="D171" s="130" t="s">
        <v>84</v>
      </c>
      <c r="E171" s="182">
        <f>K24</f>
        <v>1916917751.908761</v>
      </c>
    </row>
    <row r="172" spans="1:11" x14ac:dyDescent="0.35">
      <c r="D172" s="130" t="s">
        <v>85</v>
      </c>
      <c r="E172" s="142">
        <f>K44</f>
        <v>631739114.55584383</v>
      </c>
    </row>
    <row r="173" spans="1:11" x14ac:dyDescent="0.35">
      <c r="D173" s="130" t="s">
        <v>86</v>
      </c>
      <c r="E173" s="142">
        <f>(K89+K104+K119+K134)</f>
        <v>129288946.77336466</v>
      </c>
    </row>
    <row r="174" spans="1:11" x14ac:dyDescent="0.35">
      <c r="D174" s="130" t="s">
        <v>87</v>
      </c>
      <c r="E174" s="142">
        <f>K59</f>
        <v>273690972.07792813</v>
      </c>
    </row>
    <row r="175" spans="1:11" x14ac:dyDescent="0.35">
      <c r="D175" s="130" t="s">
        <v>88</v>
      </c>
      <c r="E175" s="142">
        <f>K74</f>
        <v>203367468.7635859</v>
      </c>
    </row>
    <row r="176" spans="1:11" x14ac:dyDescent="0.35">
      <c r="D176" s="130" t="s">
        <v>89</v>
      </c>
      <c r="E176" s="142">
        <f>K149</f>
        <v>700909.09109516558</v>
      </c>
    </row>
    <row r="177" spans="4:6" x14ac:dyDescent="0.35">
      <c r="D177" s="130" t="s">
        <v>90</v>
      </c>
      <c r="E177" s="142">
        <f>K161</f>
        <v>3985586.64</v>
      </c>
    </row>
    <row r="178" spans="4:6" x14ac:dyDescent="0.35">
      <c r="D178" s="130" t="s">
        <v>91</v>
      </c>
      <c r="E178" s="142">
        <f>+K164</f>
        <v>-195346585.9547517</v>
      </c>
    </row>
    <row r="179" spans="4:6" x14ac:dyDescent="0.35">
      <c r="D179" s="125" t="s">
        <v>46</v>
      </c>
      <c r="E179" s="184">
        <f>SUM(E171:E178)</f>
        <v>2964344163.8558269</v>
      </c>
    </row>
    <row r="180" spans="4:6" x14ac:dyDescent="0.35">
      <c r="E180" s="114">
        <f>+E179-K165</f>
        <v>0</v>
      </c>
      <c r="F180" s="149"/>
    </row>
    <row r="184" spans="4:6" x14ac:dyDescent="0.35">
      <c r="D184" s="151"/>
    </row>
  </sheetData>
  <mergeCells count="90">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0:E170"/>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BAF2-5761-4ED6-BC79-968B6E844A83}">
  <dimension ref="A1:AA72"/>
  <sheetViews>
    <sheetView showGridLines="0" zoomScale="90" zoomScaleNormal="90" workbookViewId="0"/>
  </sheetViews>
  <sheetFormatPr defaultColWidth="9.1796875" defaultRowHeight="14.5" outlineLevelRow="1" x14ac:dyDescent="0.35"/>
  <cols>
    <col min="1" max="1" width="9.1796875" style="1"/>
    <col min="2" max="2" width="43.1796875" style="1" customWidth="1"/>
    <col min="3" max="3" width="7.1796875" style="1" customWidth="1"/>
    <col min="4" max="4" width="10.1796875" style="1" customWidth="1"/>
    <col min="5" max="5" width="8.7265625" style="1" bestFit="1" customWidth="1"/>
    <col min="6" max="6" width="20.1796875" style="1" customWidth="1"/>
    <col min="7" max="7" width="14.54296875" style="1" customWidth="1"/>
    <col min="8" max="8" width="18.54296875" style="1" bestFit="1" customWidth="1"/>
    <col min="9" max="10" width="17.453125" style="1" customWidth="1"/>
    <col min="11" max="11" width="21.1796875" style="1" customWidth="1"/>
    <col min="12" max="12" width="16.54296875" style="1" customWidth="1"/>
    <col min="13" max="13" width="12.453125" style="1" bestFit="1" customWidth="1"/>
    <col min="14" max="14" width="16.81640625" style="1" bestFit="1" customWidth="1"/>
    <col min="15" max="15" width="14" style="1" bestFit="1" customWidth="1"/>
    <col min="16" max="16" width="15.7265625" style="1" bestFit="1" customWidth="1"/>
    <col min="17" max="16384" width="9.1796875" style="1"/>
  </cols>
  <sheetData>
    <row r="1" spans="1:27" x14ac:dyDescent="0.35">
      <c r="B1" s="2"/>
    </row>
    <row r="2" spans="1:27" x14ac:dyDescent="0.35">
      <c r="A2" s="3"/>
      <c r="B2" s="3"/>
      <c r="C2" s="3"/>
      <c r="D2" s="3"/>
      <c r="E2" s="3"/>
      <c r="K2" s="4" t="s">
        <v>0</v>
      </c>
      <c r="L2" s="5" t="str">
        <f>'App.2-ZA_2025 Com.Exp.Forecast'!L2</f>
        <v>EB-2023-0195</v>
      </c>
    </row>
    <row r="3" spans="1:27" ht="18" x14ac:dyDescent="0.35">
      <c r="A3" s="3"/>
      <c r="C3" s="6"/>
      <c r="D3" s="6"/>
      <c r="E3" s="6"/>
      <c r="F3" s="6"/>
      <c r="G3" s="6"/>
      <c r="H3" s="6"/>
      <c r="I3" s="6"/>
      <c r="J3" s="6"/>
      <c r="K3" s="4" t="s">
        <v>1</v>
      </c>
      <c r="L3" s="5" t="str">
        <f>'App.2-ZA_2025 Com.Exp.Forecast'!L3</f>
        <v>Settlement Proposal</v>
      </c>
    </row>
    <row r="4" spans="1:27" x14ac:dyDescent="0.35">
      <c r="B4" s="210" t="s">
        <v>2</v>
      </c>
      <c r="C4" s="210"/>
      <c r="D4" s="210"/>
      <c r="E4" s="210"/>
      <c r="F4" s="210"/>
      <c r="G4" s="210"/>
      <c r="H4" s="210"/>
      <c r="I4" s="210"/>
      <c r="K4" s="4" t="s">
        <v>3</v>
      </c>
      <c r="L4" s="5"/>
    </row>
    <row r="5" spans="1:27" ht="18" customHeight="1" x14ac:dyDescent="0.35">
      <c r="B5" s="210"/>
      <c r="C5" s="210"/>
      <c r="D5" s="210"/>
      <c r="E5" s="210"/>
      <c r="F5" s="210"/>
      <c r="G5" s="210"/>
      <c r="H5" s="210"/>
      <c r="I5" s="210"/>
      <c r="J5" s="6"/>
      <c r="K5" s="4" t="s">
        <v>4</v>
      </c>
      <c r="L5" s="5">
        <f>'App.2-ZA_2025 Com.Exp.Forecast'!L5</f>
        <v>7</v>
      </c>
    </row>
    <row r="6" spans="1:27" ht="15" customHeight="1" x14ac:dyDescent="0.35">
      <c r="B6" s="210"/>
      <c r="C6" s="210"/>
      <c r="D6" s="210"/>
      <c r="E6" s="210"/>
      <c r="F6" s="210"/>
      <c r="G6" s="210"/>
      <c r="H6" s="210"/>
      <c r="I6" s="210"/>
      <c r="J6" s="6"/>
      <c r="K6" s="4" t="s">
        <v>5</v>
      </c>
      <c r="L6" s="5">
        <v>5</v>
      </c>
    </row>
    <row r="7" spans="1:27" x14ac:dyDescent="0.35">
      <c r="B7" s="195"/>
      <c r="K7" s="4"/>
      <c r="L7" s="4"/>
    </row>
    <row r="8" spans="1:27" x14ac:dyDescent="0.35">
      <c r="B8" s="195"/>
      <c r="K8" s="4" t="s">
        <v>6</v>
      </c>
      <c r="L8" s="201">
        <f>'App.2-ZA_2025 Com.Exp.Forecast'!L8</f>
        <v>45520</v>
      </c>
    </row>
    <row r="9" spans="1:27" x14ac:dyDescent="0.35">
      <c r="B9" s="195"/>
    </row>
    <row r="10" spans="1:27" ht="15" thickBot="1" x14ac:dyDescent="0.4">
      <c r="A10" s="10"/>
      <c r="B10" s="11"/>
      <c r="C10" s="12"/>
      <c r="D10" s="13"/>
      <c r="E10" s="13"/>
      <c r="F10" s="13"/>
      <c r="G10" s="10"/>
      <c r="H10" s="10"/>
      <c r="I10" s="10"/>
      <c r="J10" s="10"/>
      <c r="K10" s="10"/>
      <c r="L10" s="13"/>
      <c r="Q10" s="14"/>
      <c r="R10" s="14"/>
      <c r="S10" s="14"/>
      <c r="T10" s="14"/>
      <c r="U10" s="14"/>
      <c r="V10" s="14"/>
      <c r="Y10" s="15"/>
      <c r="Z10" s="15"/>
      <c r="AA10" s="15"/>
    </row>
    <row r="11" spans="1:27" ht="15.5" x14ac:dyDescent="0.35">
      <c r="A11" s="16"/>
      <c r="B11" s="17"/>
      <c r="C11" s="14"/>
      <c r="D11" s="14"/>
      <c r="E11" s="14"/>
      <c r="F11" s="14"/>
      <c r="G11" s="15"/>
      <c r="H11" s="14"/>
      <c r="I11" s="14"/>
      <c r="J11" s="14"/>
      <c r="K11" s="14"/>
      <c r="L11" s="18"/>
      <c r="M11" s="19"/>
      <c r="N11" s="17"/>
      <c r="O11" s="14"/>
      <c r="P11" s="14"/>
      <c r="Q11" s="14"/>
      <c r="R11" s="14"/>
      <c r="S11" s="14"/>
      <c r="T11" s="14"/>
      <c r="U11" s="14"/>
      <c r="V11" s="14"/>
      <c r="Y11" s="15"/>
      <c r="Z11" s="15"/>
      <c r="AA11" s="15"/>
    </row>
    <row r="12" spans="1:27" ht="15.5" x14ac:dyDescent="0.35">
      <c r="A12" s="18" t="s">
        <v>7</v>
      </c>
      <c r="B12" s="19" t="s">
        <v>8</v>
      </c>
      <c r="C12" s="17"/>
      <c r="D12" s="14"/>
      <c r="E12" s="14"/>
      <c r="F12" s="14"/>
      <c r="G12" s="15"/>
      <c r="H12" s="14"/>
      <c r="I12" s="14"/>
      <c r="J12" s="14"/>
      <c r="K12" s="14"/>
      <c r="L12" s="18"/>
      <c r="M12" s="19"/>
      <c r="N12" s="17"/>
      <c r="O12" s="14"/>
      <c r="P12" s="14"/>
      <c r="Q12" s="14"/>
      <c r="R12" s="14"/>
      <c r="S12" s="14"/>
      <c r="T12" s="14"/>
      <c r="U12" s="14"/>
      <c r="V12" s="14"/>
      <c r="Y12" s="15"/>
      <c r="Z12" s="15"/>
      <c r="AA12" s="15"/>
    </row>
    <row r="13" spans="1:27" ht="16" thickBot="1" x14ac:dyDescent="0.4">
      <c r="A13" s="16"/>
      <c r="B13" s="17"/>
      <c r="C13" s="14"/>
      <c r="D13" s="14"/>
      <c r="E13" s="14"/>
      <c r="F13" s="14"/>
      <c r="G13" s="15"/>
      <c r="H13" s="14"/>
      <c r="I13" s="14"/>
      <c r="J13" s="14"/>
      <c r="K13" s="14"/>
      <c r="L13" s="18"/>
      <c r="M13" s="19"/>
      <c r="N13" s="17"/>
      <c r="O13" s="14"/>
      <c r="P13" s="14"/>
      <c r="Q13" s="14"/>
      <c r="R13" s="14"/>
      <c r="S13" s="14"/>
      <c r="T13" s="14"/>
      <c r="U13" s="14"/>
      <c r="V13" s="14"/>
      <c r="Y13" s="15"/>
      <c r="Z13" s="15"/>
      <c r="AA13" s="15"/>
    </row>
    <row r="14" spans="1:27" ht="15" thickBot="1" x14ac:dyDescent="0.4">
      <c r="A14" s="15"/>
      <c r="B14" s="15" t="s">
        <v>9</v>
      </c>
      <c r="C14" s="15"/>
      <c r="D14" s="15"/>
      <c r="E14" s="15"/>
      <c r="F14" s="15"/>
      <c r="G14" s="20"/>
      <c r="H14" s="21"/>
      <c r="J14" s="22"/>
      <c r="K14" s="22"/>
      <c r="N14" s="23"/>
      <c r="O14" s="23"/>
      <c r="P14" s="15"/>
    </row>
    <row r="15" spans="1:27" x14ac:dyDescent="0.35">
      <c r="A15" s="18"/>
      <c r="B15" s="24" t="s">
        <v>10</v>
      </c>
      <c r="C15" s="15" t="s">
        <v>11</v>
      </c>
      <c r="D15" s="15"/>
      <c r="E15" s="15"/>
      <c r="F15" s="15"/>
      <c r="G15" s="25" t="s">
        <v>12</v>
      </c>
      <c r="H15" s="26" t="s">
        <v>13</v>
      </c>
      <c r="J15" s="27"/>
      <c r="K15" s="27"/>
      <c r="N15" s="23"/>
      <c r="O15" s="23"/>
      <c r="P15" s="15"/>
    </row>
    <row r="16" spans="1:27" ht="15" thickBot="1" x14ac:dyDescent="0.4">
      <c r="A16" s="15"/>
      <c r="B16" s="28"/>
      <c r="C16" s="15"/>
      <c r="D16" s="15"/>
      <c r="E16" s="15"/>
      <c r="F16" s="15"/>
      <c r="G16" s="29"/>
      <c r="H16" s="30"/>
      <c r="J16" s="27"/>
      <c r="K16" s="27"/>
      <c r="N16" s="23"/>
      <c r="O16" s="23"/>
      <c r="P16" s="15"/>
    </row>
    <row r="17" spans="1:16" ht="29.25" customHeight="1" x14ac:dyDescent="0.35">
      <c r="A17" s="15"/>
      <c r="B17" s="31" t="s">
        <v>14</v>
      </c>
      <c r="C17" s="211" t="s">
        <v>15</v>
      </c>
      <c r="D17" s="212"/>
      <c r="E17" s="213"/>
      <c r="F17" s="32"/>
      <c r="G17" s="33">
        <v>63.138267892800002</v>
      </c>
      <c r="H17" s="34">
        <f>G17</f>
        <v>63.138267892800002</v>
      </c>
      <c r="J17" s="35"/>
      <c r="K17" s="35"/>
      <c r="N17" s="15"/>
      <c r="O17" s="15"/>
      <c r="P17" s="15"/>
    </row>
    <row r="18" spans="1:16" ht="32.25" customHeight="1" x14ac:dyDescent="0.35">
      <c r="A18" s="15"/>
      <c r="B18" s="31" t="s">
        <v>16</v>
      </c>
      <c r="C18" s="211" t="s">
        <v>17</v>
      </c>
      <c r="D18" s="212"/>
      <c r="E18" s="213"/>
      <c r="F18" s="36"/>
      <c r="G18" s="37">
        <v>42.258151526399999</v>
      </c>
      <c r="H18" s="38">
        <f>G18</f>
        <v>42.258151526399999</v>
      </c>
      <c r="J18" s="35"/>
      <c r="K18" s="35"/>
      <c r="N18" s="15"/>
      <c r="O18" s="15"/>
      <c r="P18" s="15"/>
    </row>
    <row r="19" spans="1:16" x14ac:dyDescent="0.35">
      <c r="A19" s="15"/>
      <c r="B19" s="31" t="s">
        <v>18</v>
      </c>
      <c r="C19" s="214"/>
      <c r="D19" s="215"/>
      <c r="E19" s="216"/>
      <c r="F19" s="36"/>
      <c r="G19" s="39"/>
      <c r="H19" s="38"/>
      <c r="J19" s="40"/>
      <c r="K19" s="35"/>
      <c r="N19" s="15"/>
      <c r="O19" s="15"/>
      <c r="P19" s="15"/>
    </row>
    <row r="20" spans="1:16" ht="40.75" customHeight="1" x14ac:dyDescent="0.35">
      <c r="A20" s="15"/>
      <c r="B20" s="41" t="s">
        <v>19</v>
      </c>
      <c r="C20" s="211" t="s">
        <v>20</v>
      </c>
      <c r="D20" s="212"/>
      <c r="E20" s="213"/>
      <c r="F20" s="36"/>
      <c r="G20" s="42">
        <f>SUM(G17:G18)</f>
        <v>105.3964194192</v>
      </c>
      <c r="H20" s="43">
        <f>SUM(H17:H18)</f>
        <v>105.3964194192</v>
      </c>
      <c r="J20" s="44"/>
      <c r="K20" s="44"/>
      <c r="N20" s="15"/>
      <c r="O20" s="15"/>
      <c r="P20" s="15"/>
    </row>
    <row r="21" spans="1:16" ht="15" thickBot="1" x14ac:dyDescent="0.4">
      <c r="A21" s="10"/>
      <c r="B21" s="10"/>
      <c r="C21" s="10"/>
      <c r="D21" s="10"/>
      <c r="E21" s="10"/>
      <c r="F21" s="10"/>
      <c r="G21" s="10"/>
      <c r="H21" s="10"/>
      <c r="I21" s="10"/>
      <c r="J21" s="10"/>
      <c r="K21" s="10"/>
      <c r="L21" s="10"/>
      <c r="M21" s="15"/>
      <c r="N21" s="15"/>
      <c r="O21" s="15"/>
      <c r="P21" s="15"/>
    </row>
    <row r="22" spans="1:16" x14ac:dyDescent="0.35">
      <c r="A22" s="15"/>
      <c r="B22" s="15"/>
      <c r="C22" s="15"/>
      <c r="D22" s="15"/>
      <c r="E22" s="15"/>
      <c r="F22" s="15"/>
      <c r="G22" s="15"/>
      <c r="H22" s="15"/>
      <c r="I22" s="15"/>
      <c r="J22" s="15"/>
      <c r="K22" s="15"/>
      <c r="L22" s="15"/>
      <c r="M22" s="15"/>
      <c r="N22" s="15"/>
      <c r="O22" s="15"/>
      <c r="P22" s="15"/>
    </row>
    <row r="23" spans="1:16" ht="15.75" customHeight="1" outlineLevel="1" x14ac:dyDescent="0.35">
      <c r="A23" s="18" t="s">
        <v>21</v>
      </c>
      <c r="B23" s="19" t="s">
        <v>22</v>
      </c>
      <c r="C23" s="15"/>
      <c r="D23" s="15"/>
      <c r="E23" s="15"/>
      <c r="F23" s="15"/>
      <c r="G23" s="15"/>
      <c r="H23" s="15"/>
      <c r="I23" s="15"/>
      <c r="J23" s="15"/>
      <c r="K23" s="15"/>
      <c r="L23" s="15"/>
      <c r="M23" s="15"/>
      <c r="N23" s="15"/>
      <c r="O23" s="15"/>
      <c r="P23" s="15"/>
    </row>
    <row r="24" spans="1:16" ht="15" customHeight="1" outlineLevel="1" x14ac:dyDescent="0.35">
      <c r="A24" s="15"/>
      <c r="B24" s="45" t="s">
        <v>23</v>
      </c>
      <c r="C24" s="15"/>
      <c r="D24" s="15"/>
      <c r="E24" s="15"/>
      <c r="F24" s="15"/>
      <c r="G24" s="15"/>
      <c r="H24" s="15"/>
      <c r="I24" s="15"/>
      <c r="J24" s="15"/>
      <c r="K24" s="15"/>
      <c r="L24" s="15"/>
      <c r="M24" s="15"/>
      <c r="N24" s="15"/>
      <c r="O24" s="15"/>
      <c r="P24" s="15"/>
    </row>
    <row r="25" spans="1:16" ht="15" customHeight="1" outlineLevel="1" x14ac:dyDescent="0.35">
      <c r="A25" s="15"/>
      <c r="B25" s="45"/>
      <c r="C25" s="15"/>
      <c r="D25" s="15"/>
      <c r="E25" s="15"/>
      <c r="F25" s="15"/>
      <c r="G25" s="15"/>
      <c r="H25" s="15"/>
      <c r="I25" s="15"/>
      <c r="J25" s="15"/>
      <c r="K25" s="15"/>
      <c r="L25" s="15"/>
      <c r="M25" s="15"/>
      <c r="N25" s="15"/>
      <c r="O25" s="15"/>
      <c r="P25" s="15"/>
    </row>
    <row r="26" spans="1:16" ht="15" customHeight="1" outlineLevel="1" x14ac:dyDescent="0.35">
      <c r="A26" s="15"/>
      <c r="B26" s="46" t="s">
        <v>24</v>
      </c>
      <c r="E26" s="47"/>
      <c r="F26" s="48"/>
      <c r="G26" s="209" t="s">
        <v>106</v>
      </c>
      <c r="H26" s="209"/>
      <c r="I26" s="209"/>
      <c r="J26" s="209"/>
      <c r="K26" s="209"/>
      <c r="L26" s="209"/>
      <c r="M26" s="15"/>
      <c r="N26" s="15"/>
      <c r="O26" s="15"/>
      <c r="P26" s="15"/>
    </row>
    <row r="27" spans="1:16" ht="15" customHeight="1" outlineLevel="1" x14ac:dyDescent="0.35">
      <c r="A27" s="15"/>
      <c r="B27" s="49" t="s">
        <v>25</v>
      </c>
      <c r="C27" s="50"/>
      <c r="D27" s="50" t="s">
        <v>26</v>
      </c>
      <c r="E27" s="51" t="s">
        <v>27</v>
      </c>
      <c r="F27" s="52"/>
      <c r="G27" s="52"/>
      <c r="H27" s="52"/>
      <c r="I27" s="52"/>
      <c r="J27" s="52"/>
      <c r="K27" s="52"/>
      <c r="L27" s="52"/>
      <c r="M27" s="15"/>
      <c r="N27" s="15"/>
      <c r="O27" s="15"/>
      <c r="P27" s="15"/>
    </row>
    <row r="28" spans="1:16" ht="42.75" customHeight="1" outlineLevel="1" x14ac:dyDescent="0.35">
      <c r="A28" s="15"/>
      <c r="B28" s="53" t="s">
        <v>28</v>
      </c>
      <c r="C28" s="54" t="s">
        <v>29</v>
      </c>
      <c r="D28" s="54" t="s">
        <v>30</v>
      </c>
      <c r="E28" s="55" t="s">
        <v>30</v>
      </c>
      <c r="F28" s="56" t="s">
        <v>31</v>
      </c>
      <c r="G28" s="56"/>
      <c r="H28" s="56" t="s">
        <v>32</v>
      </c>
      <c r="I28" s="56" t="s">
        <v>33</v>
      </c>
      <c r="J28" s="56" t="s">
        <v>34</v>
      </c>
      <c r="K28" s="56" t="s">
        <v>35</v>
      </c>
      <c r="L28" s="196" t="s">
        <v>36</v>
      </c>
      <c r="M28" s="15"/>
      <c r="N28" s="15"/>
      <c r="O28" s="15"/>
      <c r="P28" s="15"/>
    </row>
    <row r="29" spans="1:16" ht="15" customHeight="1" outlineLevel="1" x14ac:dyDescent="0.35">
      <c r="A29" s="15"/>
      <c r="B29" s="58" t="s">
        <v>37</v>
      </c>
      <c r="C29" s="59" t="s">
        <v>38</v>
      </c>
      <c r="D29" s="59">
        <v>4006</v>
      </c>
      <c r="E29" s="60">
        <v>4705</v>
      </c>
      <c r="F29" s="61">
        <v>0</v>
      </c>
      <c r="G29" s="62"/>
      <c r="H29" s="61">
        <v>64576775.91136761</v>
      </c>
      <c r="I29" s="61">
        <v>5206959894.715416</v>
      </c>
      <c r="J29" s="63">
        <f t="shared" ref="J29:J39" si="0">+$G$17/1000</f>
        <v>6.3138267892799999E-2</v>
      </c>
      <c r="K29" s="63">
        <f t="shared" ref="K29:K39" si="1">+$H$20/1000</f>
        <v>0.1053964194192</v>
      </c>
      <c r="L29" s="64">
        <f t="shared" ref="L29:L39" si="2">(+F29+H29)*J29+(I29*K29)</f>
        <v>552872194.73952472</v>
      </c>
      <c r="M29" s="15"/>
      <c r="N29" s="65"/>
      <c r="O29" s="66"/>
      <c r="P29" s="66"/>
    </row>
    <row r="30" spans="1:16" ht="15" customHeight="1" outlineLevel="1" x14ac:dyDescent="0.35">
      <c r="A30" s="15"/>
      <c r="B30" s="58" t="s">
        <v>39</v>
      </c>
      <c r="C30" s="59" t="s">
        <v>38</v>
      </c>
      <c r="D30" s="59">
        <v>4006</v>
      </c>
      <c r="E30" s="60">
        <v>4705</v>
      </c>
      <c r="F30" s="61">
        <v>0</v>
      </c>
      <c r="G30" s="62"/>
      <c r="H30" s="61">
        <v>452004.72975581611</v>
      </c>
      <c r="I30" s="61">
        <v>334607637.3979255</v>
      </c>
      <c r="J30" s="63">
        <f t="shared" si="0"/>
        <v>6.3138267892799999E-2</v>
      </c>
      <c r="K30" s="63">
        <f t="shared" si="1"/>
        <v>0.1053964194192</v>
      </c>
      <c r="L30" s="64">
        <f t="shared" si="2"/>
        <v>35294985.687775485</v>
      </c>
      <c r="M30" s="15"/>
      <c r="N30" s="65"/>
      <c r="O30" s="66"/>
      <c r="P30" s="66"/>
    </row>
    <row r="31" spans="1:16" ht="15" customHeight="1" outlineLevel="1" x14ac:dyDescent="0.35">
      <c r="A31" s="15"/>
      <c r="B31" s="58" t="s">
        <v>40</v>
      </c>
      <c r="C31" s="59" t="s">
        <v>38</v>
      </c>
      <c r="D31" s="59">
        <v>4010</v>
      </c>
      <c r="E31" s="60">
        <v>4705</v>
      </c>
      <c r="F31" s="61">
        <v>307545.45492376579</v>
      </c>
      <c r="G31" s="62"/>
      <c r="H31" s="61">
        <v>320923796.0064438</v>
      </c>
      <c r="I31" s="61">
        <v>2058168023.7798076</v>
      </c>
      <c r="J31" s="63">
        <f t="shared" si="0"/>
        <v>6.3138267892799999E-2</v>
      </c>
      <c r="K31" s="63">
        <f t="shared" si="1"/>
        <v>0.1053964194192</v>
      </c>
      <c r="L31" s="64">
        <f t="shared" si="2"/>
        <v>237205530.76223391</v>
      </c>
      <c r="M31" s="15"/>
      <c r="N31" s="65"/>
      <c r="O31" s="66"/>
      <c r="P31" s="66"/>
    </row>
    <row r="32" spans="1:16" ht="15" customHeight="1" outlineLevel="1" x14ac:dyDescent="0.35">
      <c r="A32" s="15"/>
      <c r="B32" s="58" t="s">
        <v>41</v>
      </c>
      <c r="C32" s="59" t="s">
        <v>38</v>
      </c>
      <c r="D32" s="59">
        <v>4035</v>
      </c>
      <c r="E32" s="60">
        <v>4705</v>
      </c>
      <c r="F32" s="61">
        <v>679260684.09757888</v>
      </c>
      <c r="G32" s="62"/>
      <c r="H32" s="61">
        <v>5485072336.8546495</v>
      </c>
      <c r="I32" s="61">
        <v>3198629347.4892263</v>
      </c>
      <c r="J32" s="63">
        <f t="shared" si="0"/>
        <v>6.3138267892799999E-2</v>
      </c>
      <c r="K32" s="63">
        <f t="shared" si="1"/>
        <v>0.1053964194192</v>
      </c>
      <c r="L32" s="64">
        <f t="shared" si="2"/>
        <v>726329389.93185139</v>
      </c>
      <c r="M32" s="15"/>
      <c r="N32" s="65"/>
      <c r="O32" s="66"/>
      <c r="P32" s="66"/>
    </row>
    <row r="33" spans="1:16" ht="15" customHeight="1" outlineLevel="1" x14ac:dyDescent="0.35">
      <c r="A33" s="15"/>
      <c r="B33" s="58" t="s">
        <v>42</v>
      </c>
      <c r="C33" s="59" t="s">
        <v>38</v>
      </c>
      <c r="D33" s="59">
        <v>4035</v>
      </c>
      <c r="E33" s="60">
        <v>4705</v>
      </c>
      <c r="F33" s="61">
        <v>3574750919.5486617</v>
      </c>
      <c r="G33" s="62"/>
      <c r="H33" s="61">
        <v>710044788.69544625</v>
      </c>
      <c r="I33" s="61">
        <v>116741214.14788672</v>
      </c>
      <c r="J33" s="63">
        <f t="shared" si="0"/>
        <v>6.3138267892799999E-2</v>
      </c>
      <c r="K33" s="63">
        <f t="shared" si="1"/>
        <v>0.1053964194192</v>
      </c>
      <c r="L33" s="64">
        <f t="shared" si="2"/>
        <v>282838685.26287353</v>
      </c>
      <c r="M33" s="15"/>
      <c r="N33" s="65"/>
      <c r="O33" s="66"/>
      <c r="P33" s="66"/>
    </row>
    <row r="34" spans="1:16" ht="15" customHeight="1" outlineLevel="1" x14ac:dyDescent="0.35">
      <c r="A34" s="15"/>
      <c r="B34" s="58" t="s">
        <v>43</v>
      </c>
      <c r="C34" s="59" t="s">
        <v>38</v>
      </c>
      <c r="D34" s="59">
        <v>4020</v>
      </c>
      <c r="E34" s="60">
        <v>4705</v>
      </c>
      <c r="F34" s="61">
        <v>1603669738.1058865</v>
      </c>
      <c r="G34" s="62"/>
      <c r="H34" s="61">
        <v>214761309.59733081</v>
      </c>
      <c r="I34" s="61">
        <v>3.1846622123571956E-2</v>
      </c>
      <c r="J34" s="63">
        <f t="shared" si="0"/>
        <v>6.3138267892799999E-2</v>
      </c>
      <c r="K34" s="63">
        <f t="shared" si="1"/>
        <v>0.1053964194192</v>
      </c>
      <c r="L34" s="64">
        <f t="shared" si="2"/>
        <v>114812586.63782722</v>
      </c>
      <c r="M34" s="15"/>
      <c r="N34" s="65"/>
      <c r="O34" s="66"/>
      <c r="P34" s="66"/>
    </row>
    <row r="35" spans="1:16" ht="15" customHeight="1" outlineLevel="1" x14ac:dyDescent="0.35">
      <c r="A35" s="15"/>
      <c r="B35" s="58" t="s">
        <v>44</v>
      </c>
      <c r="C35" s="59" t="s">
        <v>38</v>
      </c>
      <c r="D35" s="59">
        <v>4025</v>
      </c>
      <c r="E35" s="60">
        <v>4705</v>
      </c>
      <c r="F35" s="61">
        <v>0</v>
      </c>
      <c r="G35" s="62"/>
      <c r="H35" s="61">
        <v>108848580.45617668</v>
      </c>
      <c r="I35" s="61">
        <v>0</v>
      </c>
      <c r="J35" s="63">
        <f t="shared" si="0"/>
        <v>6.3138267892799999E-2</v>
      </c>
      <c r="K35" s="63">
        <f t="shared" si="1"/>
        <v>0.1053964194192</v>
      </c>
      <c r="L35" s="64">
        <f t="shared" si="2"/>
        <v>6872510.8325930778</v>
      </c>
      <c r="M35" s="15"/>
      <c r="N35" s="65"/>
      <c r="O35" s="66"/>
      <c r="P35" s="66"/>
    </row>
    <row r="36" spans="1:16" ht="15" customHeight="1" outlineLevel="1" x14ac:dyDescent="0.35">
      <c r="A36" s="15"/>
      <c r="B36" s="58" t="s">
        <v>45</v>
      </c>
      <c r="C36" s="59" t="s">
        <v>38</v>
      </c>
      <c r="D36" s="59">
        <v>4025</v>
      </c>
      <c r="E36" s="60">
        <v>4705</v>
      </c>
      <c r="F36" s="61">
        <v>0</v>
      </c>
      <c r="G36" s="62"/>
      <c r="H36" s="61">
        <v>27951.585348026354</v>
      </c>
      <c r="I36" s="61">
        <v>44044698.664968751</v>
      </c>
      <c r="J36" s="63">
        <f t="shared" si="0"/>
        <v>6.3138267892799999E-2</v>
      </c>
      <c r="K36" s="63">
        <f t="shared" si="1"/>
        <v>0.1053964194192</v>
      </c>
      <c r="L36" s="64">
        <f t="shared" si="2"/>
        <v>4643918.3483690573</v>
      </c>
      <c r="M36" s="15"/>
      <c r="N36" s="65"/>
      <c r="O36" s="66"/>
      <c r="P36" s="66"/>
    </row>
    <row r="37" spans="1:16" ht="15" customHeight="1" outlineLevel="1" x14ac:dyDescent="0.35">
      <c r="A37" s="15"/>
      <c r="B37" s="58"/>
      <c r="C37" s="59" t="s">
        <v>38</v>
      </c>
      <c r="D37" s="59">
        <v>4025</v>
      </c>
      <c r="E37" s="60">
        <v>4705</v>
      </c>
      <c r="F37" s="61"/>
      <c r="G37" s="62"/>
      <c r="H37" s="61"/>
      <c r="I37" s="61"/>
      <c r="J37" s="63">
        <f t="shared" si="0"/>
        <v>6.3138267892799999E-2</v>
      </c>
      <c r="K37" s="63">
        <f t="shared" si="1"/>
        <v>0.1053964194192</v>
      </c>
      <c r="L37" s="64">
        <f t="shared" si="2"/>
        <v>0</v>
      </c>
      <c r="M37" s="15"/>
      <c r="N37" s="65"/>
      <c r="O37" s="66"/>
      <c r="P37" s="66"/>
    </row>
    <row r="38" spans="1:16" ht="15" customHeight="1" outlineLevel="1" x14ac:dyDescent="0.35">
      <c r="A38" s="15"/>
      <c r="B38" s="58"/>
      <c r="C38" s="59" t="s">
        <v>38</v>
      </c>
      <c r="D38" s="59">
        <v>4025</v>
      </c>
      <c r="E38" s="60">
        <v>4705</v>
      </c>
      <c r="F38" s="61"/>
      <c r="G38" s="62"/>
      <c r="H38" s="61"/>
      <c r="I38" s="61"/>
      <c r="J38" s="63">
        <f t="shared" si="0"/>
        <v>6.3138267892799999E-2</v>
      </c>
      <c r="K38" s="63">
        <f t="shared" si="1"/>
        <v>0.1053964194192</v>
      </c>
      <c r="L38" s="64">
        <f t="shared" si="2"/>
        <v>0</v>
      </c>
      <c r="M38" s="15"/>
      <c r="N38" s="65"/>
      <c r="O38" s="66"/>
      <c r="P38" s="66"/>
    </row>
    <row r="39" spans="1:16" ht="15" customHeight="1" outlineLevel="1" x14ac:dyDescent="0.35">
      <c r="A39" s="15"/>
      <c r="B39" s="58"/>
      <c r="C39" s="59" t="s">
        <v>38</v>
      </c>
      <c r="D39" s="59">
        <v>4025</v>
      </c>
      <c r="E39" s="60">
        <v>4705</v>
      </c>
      <c r="F39" s="61"/>
      <c r="G39" s="62"/>
      <c r="H39" s="61"/>
      <c r="I39" s="61"/>
      <c r="J39" s="63">
        <f t="shared" si="0"/>
        <v>6.3138267892799999E-2</v>
      </c>
      <c r="K39" s="63">
        <f t="shared" si="1"/>
        <v>0.1053964194192</v>
      </c>
      <c r="L39" s="64">
        <f t="shared" si="2"/>
        <v>0</v>
      </c>
      <c r="M39" s="15"/>
      <c r="N39" s="65"/>
      <c r="O39" s="66"/>
      <c r="P39" s="66"/>
    </row>
    <row r="40" spans="1:16" ht="15" customHeight="1" outlineLevel="1" x14ac:dyDescent="0.35">
      <c r="A40" s="15"/>
      <c r="B40" s="67" t="s">
        <v>46</v>
      </c>
      <c r="C40" s="68"/>
      <c r="D40" s="69"/>
      <c r="E40" s="70"/>
      <c r="F40" s="71">
        <f>SUM(F29:F39)</f>
        <v>5857988887.2070503</v>
      </c>
      <c r="G40" s="206">
        <f>F40*J29</f>
        <v>369863271.67352408</v>
      </c>
      <c r="H40" s="71">
        <f>SUM(H29:H39)</f>
        <v>6904707543.8365183</v>
      </c>
      <c r="I40" s="71">
        <f>SUM(I29:I39)</f>
        <v>10959150816.227076</v>
      </c>
      <c r="J40" s="73"/>
      <c r="K40" s="71"/>
      <c r="L40" s="72">
        <f>SUM(L29:L39)</f>
        <v>1960869802.2030485</v>
      </c>
      <c r="M40" s="15"/>
      <c r="N40" s="65"/>
      <c r="O40" s="66"/>
      <c r="P40" s="66"/>
    </row>
    <row r="41" spans="1:16" ht="15" customHeight="1" outlineLevel="1" x14ac:dyDescent="0.35">
      <c r="A41" s="15"/>
      <c r="B41" s="45"/>
      <c r="C41" s="15"/>
      <c r="D41" s="15"/>
      <c r="E41" s="15"/>
      <c r="F41" s="74"/>
      <c r="G41" s="15"/>
      <c r="H41" s="207">
        <f>H40*J29</f>
        <v>435951274.62418717</v>
      </c>
      <c r="I41" s="15"/>
      <c r="J41" s="15"/>
      <c r="K41" s="15"/>
      <c r="L41" s="15"/>
      <c r="M41" s="15"/>
      <c r="N41" s="15"/>
      <c r="O41" s="15"/>
      <c r="P41" s="15"/>
    </row>
    <row r="42" spans="1:16" ht="15" customHeight="1" outlineLevel="1" x14ac:dyDescent="0.35">
      <c r="A42" s="15"/>
      <c r="B42" s="28"/>
      <c r="C42" s="15"/>
      <c r="D42" s="15"/>
      <c r="E42" s="15"/>
      <c r="F42" s="75"/>
      <c r="G42" s="75"/>
      <c r="H42" s="15"/>
      <c r="I42" s="15"/>
      <c r="J42" s="15"/>
      <c r="K42" s="15"/>
      <c r="L42" s="15"/>
      <c r="M42" s="15"/>
      <c r="N42" s="15"/>
      <c r="O42" s="15"/>
      <c r="P42" s="15"/>
    </row>
    <row r="43" spans="1:16" ht="15.75" customHeight="1" outlineLevel="1" x14ac:dyDescent="0.35">
      <c r="A43" s="15"/>
      <c r="B43" s="46" t="s">
        <v>47</v>
      </c>
      <c r="E43" s="47"/>
      <c r="F43" s="76"/>
      <c r="G43" s="209">
        <v>2027</v>
      </c>
      <c r="H43" s="209"/>
      <c r="I43" s="209"/>
      <c r="J43" s="209"/>
      <c r="K43" s="209"/>
      <c r="L43" s="209"/>
      <c r="M43" s="15"/>
      <c r="N43" s="15"/>
      <c r="O43" s="15"/>
      <c r="P43" s="15"/>
    </row>
    <row r="44" spans="1:16" ht="15" customHeight="1" outlineLevel="1" x14ac:dyDescent="0.35">
      <c r="A44" s="15"/>
      <c r="B44" s="49" t="s">
        <v>25</v>
      </c>
      <c r="C44" s="54"/>
      <c r="D44" s="50" t="s">
        <v>26</v>
      </c>
      <c r="E44" s="51" t="s">
        <v>27</v>
      </c>
      <c r="F44" s="77"/>
      <c r="G44" s="78" t="s">
        <v>48</v>
      </c>
      <c r="H44" s="79"/>
      <c r="I44" s="79"/>
      <c r="J44" s="80"/>
      <c r="K44" s="81" t="s">
        <v>49</v>
      </c>
      <c r="L44" s="82" t="s">
        <v>36</v>
      </c>
      <c r="M44" s="15"/>
      <c r="N44" s="15"/>
      <c r="O44" s="15"/>
      <c r="P44" s="15"/>
    </row>
    <row r="45" spans="1:16" ht="15" customHeight="1" outlineLevel="1" x14ac:dyDescent="0.35">
      <c r="A45" s="15"/>
      <c r="B45" s="58" t="str">
        <f>+B31</f>
        <v>GS&lt;50 kW</v>
      </c>
      <c r="C45" s="59"/>
      <c r="D45" s="59">
        <f>+D32</f>
        <v>4035</v>
      </c>
      <c r="E45" s="60">
        <v>4707</v>
      </c>
      <c r="F45" s="83"/>
      <c r="G45" s="84">
        <f>F31</f>
        <v>307545.45492376579</v>
      </c>
      <c r="H45" s="79"/>
      <c r="I45" s="79"/>
      <c r="J45" s="85"/>
      <c r="K45" s="86">
        <v>6.0507957744000002E-2</v>
      </c>
      <c r="L45" s="87">
        <f>+K45*G45</f>
        <v>18608.947390886478</v>
      </c>
      <c r="M45" s="15"/>
      <c r="N45" s="88"/>
      <c r="O45" s="15"/>
      <c r="P45" s="15"/>
    </row>
    <row r="46" spans="1:16" ht="15" customHeight="1" outlineLevel="1" x14ac:dyDescent="0.35">
      <c r="A46" s="15"/>
      <c r="B46" s="58" t="str">
        <f t="shared" ref="B46:B48" si="3">+B32</f>
        <v>GS 50-999 kW</v>
      </c>
      <c r="C46" s="59"/>
      <c r="D46" s="59">
        <f>+D33</f>
        <v>4035</v>
      </c>
      <c r="E46" s="60">
        <v>4707</v>
      </c>
      <c r="F46" s="83"/>
      <c r="G46" s="84">
        <f t="shared" ref="G46:G48" si="4">F32</f>
        <v>679260684.09757888</v>
      </c>
      <c r="H46" s="79"/>
      <c r="I46" s="79"/>
      <c r="J46" s="85"/>
      <c r="K46" s="86">
        <f>+K45</f>
        <v>6.0507957744000002E-2</v>
      </c>
      <c r="L46" s="87">
        <f>+K46*G46</f>
        <v>41100676.77053684</v>
      </c>
      <c r="M46" s="15"/>
      <c r="N46" s="88"/>
      <c r="O46" s="15"/>
      <c r="P46" s="15"/>
    </row>
    <row r="47" spans="1:16" ht="15" customHeight="1" outlineLevel="1" x14ac:dyDescent="0.35">
      <c r="A47" s="15"/>
      <c r="B47" s="58" t="str">
        <f t="shared" si="3"/>
        <v>GS 1,000-4,999 kW</v>
      </c>
      <c r="C47" s="59"/>
      <c r="D47" s="59">
        <f>+D34</f>
        <v>4020</v>
      </c>
      <c r="E47" s="60">
        <v>4707</v>
      </c>
      <c r="F47" s="83"/>
      <c r="G47" s="84">
        <f t="shared" si="4"/>
        <v>3574750919.5486617</v>
      </c>
      <c r="H47" s="79"/>
      <c r="I47" s="79"/>
      <c r="J47" s="85"/>
      <c r="K47" s="86">
        <f>+K46</f>
        <v>6.0507957744000002E-2</v>
      </c>
      <c r="L47" s="87">
        <f>+K47*G47</f>
        <v>216300877.58537558</v>
      </c>
      <c r="M47" s="15"/>
      <c r="N47" s="88"/>
      <c r="O47" s="15"/>
      <c r="P47" s="15"/>
    </row>
    <row r="48" spans="1:16" ht="15" customHeight="1" outlineLevel="1" x14ac:dyDescent="0.35">
      <c r="A48" s="15"/>
      <c r="B48" s="58" t="str">
        <f t="shared" si="3"/>
        <v>Large User</v>
      </c>
      <c r="C48" s="59"/>
      <c r="D48" s="59">
        <v>4010</v>
      </c>
      <c r="E48" s="60">
        <v>4707</v>
      </c>
      <c r="F48" s="83"/>
      <c r="G48" s="84">
        <f t="shared" si="4"/>
        <v>1603669738.1058865</v>
      </c>
      <c r="H48" s="79"/>
      <c r="I48" s="79"/>
      <c r="J48" s="85"/>
      <c r="K48" s="86">
        <f>+K47</f>
        <v>6.0507957744000002E-2</v>
      </c>
      <c r="L48" s="87">
        <f>+K48*G48</f>
        <v>97034780.748642534</v>
      </c>
      <c r="M48" s="15"/>
      <c r="N48" s="15"/>
      <c r="O48" s="15"/>
      <c r="P48" s="15"/>
    </row>
    <row r="49" spans="1:16" ht="15" customHeight="1" outlineLevel="1" x14ac:dyDescent="0.35">
      <c r="A49" s="15"/>
      <c r="B49" s="58"/>
      <c r="C49" s="59"/>
      <c r="D49" s="59">
        <v>4010</v>
      </c>
      <c r="E49" s="60">
        <v>4707</v>
      </c>
      <c r="F49" s="83"/>
      <c r="G49" s="84"/>
      <c r="H49" s="79"/>
      <c r="I49" s="79"/>
      <c r="J49" s="89"/>
      <c r="K49" s="58"/>
      <c r="L49" s="87">
        <f>+K49*G49</f>
        <v>0</v>
      </c>
      <c r="M49" s="15"/>
      <c r="N49" s="15"/>
      <c r="O49" s="15"/>
      <c r="P49" s="15"/>
    </row>
    <row r="50" spans="1:16" ht="15" customHeight="1" outlineLevel="1" x14ac:dyDescent="0.35">
      <c r="A50" s="15"/>
      <c r="F50" s="90">
        <f>+F45+F46</f>
        <v>0</v>
      </c>
      <c r="G50" s="91">
        <f>SUM(G45:G49)</f>
        <v>5857988887.2070503</v>
      </c>
      <c r="H50" s="79"/>
      <c r="I50" s="79"/>
      <c r="J50" s="92"/>
      <c r="K50" s="93"/>
      <c r="L50" s="94">
        <f>SUM(L45:L49)</f>
        <v>354454944.05194581</v>
      </c>
      <c r="M50" s="15"/>
      <c r="N50" s="15"/>
      <c r="O50" s="15"/>
      <c r="P50" s="15"/>
    </row>
    <row r="51" spans="1:16" ht="15" customHeight="1" outlineLevel="1" x14ac:dyDescent="0.35">
      <c r="A51" s="15"/>
      <c r="B51" s="15"/>
      <c r="C51" s="15"/>
      <c r="D51" s="15"/>
      <c r="E51" s="15"/>
      <c r="F51" s="15"/>
      <c r="G51" s="15"/>
      <c r="H51" s="15"/>
      <c r="I51" s="15"/>
      <c r="J51" s="15"/>
      <c r="K51" s="15"/>
      <c r="L51" s="15"/>
      <c r="M51" s="15"/>
      <c r="N51" s="15"/>
      <c r="O51" s="15"/>
      <c r="P51" s="15"/>
    </row>
    <row r="52" spans="1:16" ht="15.75" customHeight="1" outlineLevel="1" x14ac:dyDescent="0.35">
      <c r="B52" s="46" t="s">
        <v>50</v>
      </c>
      <c r="E52" s="47"/>
      <c r="F52" s="48"/>
      <c r="G52" s="209">
        <f>G43</f>
        <v>2027</v>
      </c>
      <c r="H52" s="209"/>
      <c r="I52" s="209"/>
      <c r="J52" s="209"/>
      <c r="K52" s="209"/>
      <c r="L52" s="209"/>
    </row>
    <row r="53" spans="1:16" ht="15" customHeight="1" outlineLevel="1" x14ac:dyDescent="0.35">
      <c r="A53" s="95"/>
      <c r="B53" s="49" t="s">
        <v>25</v>
      </c>
      <c r="C53" s="50"/>
      <c r="D53" s="50" t="s">
        <v>26</v>
      </c>
      <c r="E53" s="51" t="s">
        <v>27</v>
      </c>
      <c r="F53" s="52"/>
      <c r="G53" s="52"/>
      <c r="H53" s="52"/>
      <c r="I53" s="52"/>
      <c r="J53" s="52"/>
      <c r="K53" s="52"/>
      <c r="L53" s="196" t="s">
        <v>36</v>
      </c>
      <c r="M53" s="95"/>
      <c r="N53" s="95"/>
      <c r="O53" s="95"/>
      <c r="P53" s="95"/>
    </row>
    <row r="54" spans="1:16" ht="30.75" customHeight="1" outlineLevel="1" x14ac:dyDescent="0.35">
      <c r="B54" s="53" t="s">
        <v>28</v>
      </c>
      <c r="C54" s="54" t="s">
        <v>29</v>
      </c>
      <c r="D54" s="54" t="s">
        <v>30</v>
      </c>
      <c r="E54" s="55" t="s">
        <v>30</v>
      </c>
      <c r="F54" s="96"/>
      <c r="G54" s="96"/>
      <c r="H54" s="56" t="s">
        <v>51</v>
      </c>
      <c r="I54" s="97"/>
      <c r="J54" s="97"/>
      <c r="K54" s="96" t="s">
        <v>52</v>
      </c>
    </row>
    <row r="55" spans="1:16" ht="15" customHeight="1" outlineLevel="1" x14ac:dyDescent="0.35">
      <c r="B55" s="98" t="str">
        <f>IF(B29=0,"",B29)</f>
        <v>Residential</v>
      </c>
      <c r="C55" s="59" t="s">
        <v>38</v>
      </c>
      <c r="D55" s="59">
        <f t="shared" ref="D55:D62" si="5">+D29</f>
        <v>4006</v>
      </c>
      <c r="E55" s="59">
        <v>4707</v>
      </c>
      <c r="F55" s="99"/>
      <c r="G55" s="99"/>
      <c r="H55" s="100">
        <f>+H29</f>
        <v>64576775.91136761</v>
      </c>
      <c r="I55" s="99"/>
      <c r="J55" s="99"/>
      <c r="K55" s="101">
        <f>+$G$18/1000</f>
        <v>4.2258151526400001E-2</v>
      </c>
      <c r="L55" s="64">
        <f t="shared" ref="L55:L65" si="6">+K55*H55</f>
        <v>2728895.1815489498</v>
      </c>
    </row>
    <row r="56" spans="1:16" ht="15" customHeight="1" outlineLevel="1" x14ac:dyDescent="0.35">
      <c r="B56" s="98" t="str">
        <f t="shared" ref="B56:B65" si="7">IF(B30=0,"",B30)</f>
        <v>CSMUR</v>
      </c>
      <c r="C56" s="59" t="s">
        <v>38</v>
      </c>
      <c r="D56" s="59">
        <f t="shared" si="5"/>
        <v>4006</v>
      </c>
      <c r="E56" s="59">
        <v>4707</v>
      </c>
      <c r="F56" s="99"/>
      <c r="G56" s="99"/>
      <c r="H56" s="100">
        <f t="shared" ref="H56:H63" si="8">+H30</f>
        <v>452004.72975581611</v>
      </c>
      <c r="I56" s="99"/>
      <c r="J56" s="99"/>
      <c r="K56" s="101">
        <f>+$G$18/1000</f>
        <v>4.2258151526400001E-2</v>
      </c>
      <c r="L56" s="64">
        <f t="shared" si="6"/>
        <v>19100.88436067076</v>
      </c>
    </row>
    <row r="57" spans="1:16" ht="15" customHeight="1" outlineLevel="1" x14ac:dyDescent="0.35">
      <c r="B57" s="98" t="str">
        <f t="shared" si="7"/>
        <v>GS&lt;50 kW</v>
      </c>
      <c r="C57" s="59" t="s">
        <v>38</v>
      </c>
      <c r="D57" s="59">
        <f t="shared" si="5"/>
        <v>4010</v>
      </c>
      <c r="E57" s="59">
        <v>4707</v>
      </c>
      <c r="F57" s="99"/>
      <c r="G57" s="99"/>
      <c r="H57" s="100">
        <f>+H31</f>
        <v>320923796.0064438</v>
      </c>
      <c r="I57" s="99"/>
      <c r="J57" s="99"/>
      <c r="K57" s="101">
        <f>+$G$18/1000</f>
        <v>4.2258151526400001E-2</v>
      </c>
      <c r="L57" s="64">
        <f>+K57*H57</f>
        <v>13561646.400067786</v>
      </c>
    </row>
    <row r="58" spans="1:16" ht="15" customHeight="1" outlineLevel="1" x14ac:dyDescent="0.35">
      <c r="B58" s="98" t="str">
        <f>IF(B32=0,"",B32)</f>
        <v>GS 50-999 kW</v>
      </c>
      <c r="C58" s="59" t="s">
        <v>38</v>
      </c>
      <c r="D58" s="59">
        <f t="shared" si="5"/>
        <v>4035</v>
      </c>
      <c r="E58" s="59">
        <v>4707</v>
      </c>
      <c r="F58" s="99"/>
      <c r="G58" s="99"/>
      <c r="H58" s="100">
        <f t="shared" si="8"/>
        <v>5485072336.8546495</v>
      </c>
      <c r="I58" s="99"/>
      <c r="J58" s="99"/>
      <c r="K58" s="101">
        <f t="shared" ref="K58:K65" si="9">+$G$18/1000</f>
        <v>4.2258151526400001E-2</v>
      </c>
      <c r="L58" s="64">
        <f t="shared" si="6"/>
        <v>231789017.94406873</v>
      </c>
    </row>
    <row r="59" spans="1:16" ht="15" customHeight="1" outlineLevel="1" x14ac:dyDescent="0.35">
      <c r="B59" s="98" t="str">
        <f>IF(B33=0,"",B33)</f>
        <v>GS 1,000-4,999 kW</v>
      </c>
      <c r="C59" s="59" t="s">
        <v>38</v>
      </c>
      <c r="D59" s="59">
        <f t="shared" si="5"/>
        <v>4035</v>
      </c>
      <c r="E59" s="59">
        <v>4707</v>
      </c>
      <c r="F59" s="99"/>
      <c r="G59" s="99"/>
      <c r="H59" s="100">
        <f>+H33</f>
        <v>710044788.69544625</v>
      </c>
      <c r="I59" s="99"/>
      <c r="J59" s="99"/>
      <c r="K59" s="101">
        <f>+$G$18/1000</f>
        <v>4.2258151526400001E-2</v>
      </c>
      <c r="L59" s="64">
        <f t="shared" si="6"/>
        <v>30005180.271222837</v>
      </c>
    </row>
    <row r="60" spans="1:16" ht="15" customHeight="1" outlineLevel="1" x14ac:dyDescent="0.35">
      <c r="B60" s="98" t="str">
        <f t="shared" si="7"/>
        <v>Large User</v>
      </c>
      <c r="C60" s="59" t="s">
        <v>38</v>
      </c>
      <c r="D60" s="59">
        <f t="shared" si="5"/>
        <v>4020</v>
      </c>
      <c r="E60" s="59">
        <v>4707</v>
      </c>
      <c r="F60" s="99"/>
      <c r="G60" s="99"/>
      <c r="H60" s="100">
        <f t="shared" si="8"/>
        <v>214761309.59733081</v>
      </c>
      <c r="I60" s="99"/>
      <c r="J60" s="99"/>
      <c r="K60" s="101">
        <f t="shared" si="9"/>
        <v>4.2258151526400001E-2</v>
      </c>
      <c r="L60" s="64">
        <f t="shared" si="6"/>
        <v>9075415.9629721083</v>
      </c>
    </row>
    <row r="61" spans="1:16" ht="15" customHeight="1" outlineLevel="1" x14ac:dyDescent="0.35">
      <c r="B61" s="98" t="str">
        <f t="shared" si="7"/>
        <v>Streetlighting</v>
      </c>
      <c r="C61" s="59" t="s">
        <v>38</v>
      </c>
      <c r="D61" s="59">
        <f t="shared" si="5"/>
        <v>4025</v>
      </c>
      <c r="E61" s="59">
        <v>4707</v>
      </c>
      <c r="F61" s="99"/>
      <c r="G61" s="99"/>
      <c r="H61" s="100">
        <f t="shared" si="8"/>
        <v>108848580.45617668</v>
      </c>
      <c r="I61" s="99"/>
      <c r="J61" s="99"/>
      <c r="K61" s="101">
        <f t="shared" si="9"/>
        <v>4.2258151526400001E-2</v>
      </c>
      <c r="L61" s="64">
        <f t="shared" si="6"/>
        <v>4599739.8063506559</v>
      </c>
    </row>
    <row r="62" spans="1:16" ht="15" customHeight="1" outlineLevel="1" x14ac:dyDescent="0.35">
      <c r="B62" s="98" t="str">
        <f>IF(B36=0,"",B36)</f>
        <v>USL</v>
      </c>
      <c r="C62" s="59" t="s">
        <v>38</v>
      </c>
      <c r="D62" s="59">
        <f t="shared" si="5"/>
        <v>4025</v>
      </c>
      <c r="E62" s="59">
        <v>4707</v>
      </c>
      <c r="F62" s="99"/>
      <c r="G62" s="99"/>
      <c r="H62" s="100">
        <f>+H36</f>
        <v>27951.585348026354</v>
      </c>
      <c r="I62" s="99"/>
      <c r="J62" s="99"/>
      <c r="K62" s="101">
        <f t="shared" si="9"/>
        <v>4.2258151526400001E-2</v>
      </c>
      <c r="L62" s="64">
        <f t="shared" si="6"/>
        <v>1181.1823290399998</v>
      </c>
    </row>
    <row r="63" spans="1:16" ht="15" customHeight="1" outlineLevel="1" x14ac:dyDescent="0.35">
      <c r="B63" s="98" t="str">
        <f t="shared" si="7"/>
        <v/>
      </c>
      <c r="C63" s="59" t="s">
        <v>38</v>
      </c>
      <c r="D63" s="59">
        <v>4025</v>
      </c>
      <c r="E63" s="59">
        <v>4707</v>
      </c>
      <c r="F63" s="99"/>
      <c r="G63" s="99"/>
      <c r="H63" s="100">
        <f t="shared" si="8"/>
        <v>0</v>
      </c>
      <c r="I63" s="99"/>
      <c r="J63" s="99"/>
      <c r="K63" s="101">
        <f t="shared" si="9"/>
        <v>4.2258151526400001E-2</v>
      </c>
      <c r="L63" s="64">
        <f t="shared" si="6"/>
        <v>0</v>
      </c>
    </row>
    <row r="64" spans="1:16" ht="15" customHeight="1" outlineLevel="1" x14ac:dyDescent="0.35">
      <c r="B64" s="98" t="str">
        <f t="shared" si="7"/>
        <v/>
      </c>
      <c r="C64" s="59" t="s">
        <v>38</v>
      </c>
      <c r="D64" s="59">
        <v>4025</v>
      </c>
      <c r="E64" s="59">
        <v>4707</v>
      </c>
      <c r="F64" s="99"/>
      <c r="G64" s="99"/>
      <c r="H64" s="100">
        <f>+H38</f>
        <v>0</v>
      </c>
      <c r="I64" s="99"/>
      <c r="J64" s="99"/>
      <c r="K64" s="101">
        <f t="shared" si="9"/>
        <v>4.2258151526400001E-2</v>
      </c>
      <c r="L64" s="64">
        <f>+K64*H64</f>
        <v>0</v>
      </c>
    </row>
    <row r="65" spans="1:16" ht="15" customHeight="1" outlineLevel="1" x14ac:dyDescent="0.35">
      <c r="B65" s="98" t="str">
        <f t="shared" si="7"/>
        <v/>
      </c>
      <c r="C65" s="59" t="s">
        <v>38</v>
      </c>
      <c r="D65" s="59">
        <v>4025</v>
      </c>
      <c r="E65" s="59">
        <v>4707</v>
      </c>
      <c r="F65" s="99"/>
      <c r="G65" s="99"/>
      <c r="H65" s="100">
        <f>+H39</f>
        <v>0</v>
      </c>
      <c r="I65" s="99"/>
      <c r="J65" s="99"/>
      <c r="K65" s="101">
        <f t="shared" si="9"/>
        <v>4.2258151526400001E-2</v>
      </c>
      <c r="L65" s="64">
        <f t="shared" si="6"/>
        <v>0</v>
      </c>
    </row>
    <row r="66" spans="1:16" ht="15" customHeight="1" outlineLevel="1" x14ac:dyDescent="0.35">
      <c r="B66" s="98" t="s">
        <v>53</v>
      </c>
      <c r="C66" s="54"/>
      <c r="D66" s="54"/>
      <c r="E66" s="55"/>
      <c r="F66" s="102"/>
      <c r="G66" s="102"/>
      <c r="H66" s="103">
        <f>SUM(H55:H65)</f>
        <v>6904707543.8365183</v>
      </c>
      <c r="I66" s="102"/>
      <c r="J66" s="102"/>
      <c r="K66" s="104"/>
      <c r="L66" s="72"/>
      <c r="P66" s="105"/>
    </row>
    <row r="67" spans="1:16" ht="15" customHeight="1" outlineLevel="1" x14ac:dyDescent="0.35">
      <c r="B67" s="49" t="s">
        <v>46</v>
      </c>
      <c r="C67" s="106"/>
      <c r="D67" s="50"/>
      <c r="E67" s="51"/>
      <c r="F67" s="107"/>
      <c r="G67" s="107"/>
      <c r="H67" s="107"/>
      <c r="I67" s="107"/>
      <c r="J67" s="107"/>
      <c r="K67" s="71"/>
      <c r="L67" s="108">
        <f>SUM(L55:L65)</f>
        <v>291780177.6329208</v>
      </c>
    </row>
    <row r="68" spans="1:16" ht="15" customHeight="1" outlineLevel="1" x14ac:dyDescent="0.35">
      <c r="B68" s="95"/>
      <c r="C68" s="109"/>
      <c r="D68" s="110"/>
      <c r="E68" s="110"/>
      <c r="F68" s="111"/>
      <c r="G68" s="111"/>
      <c r="H68" s="111"/>
      <c r="I68" s="111"/>
      <c r="J68" s="111"/>
      <c r="K68" s="111"/>
      <c r="L68" s="195"/>
    </row>
    <row r="69" spans="1:16" ht="15" customHeight="1" outlineLevel="1" x14ac:dyDescent="0.35">
      <c r="L69" s="112"/>
    </row>
    <row r="70" spans="1:16" ht="22.5" x14ac:dyDescent="0.9">
      <c r="A70" s="1" t="s">
        <v>99</v>
      </c>
      <c r="F70" s="113"/>
      <c r="G70" s="113"/>
      <c r="H70" s="113"/>
      <c r="I70" s="113"/>
      <c r="J70" s="113"/>
      <c r="K70" s="113"/>
    </row>
    <row r="71" spans="1:16" x14ac:dyDescent="0.35">
      <c r="A71" s="1" t="s">
        <v>100</v>
      </c>
      <c r="G71" s="114"/>
      <c r="H71" s="114"/>
      <c r="I71" s="114"/>
      <c r="J71" s="114"/>
      <c r="K71" s="114"/>
    </row>
    <row r="72" spans="1:16" x14ac:dyDescent="0.35">
      <c r="A72" s="1" t="s">
        <v>101</v>
      </c>
    </row>
  </sheetData>
  <mergeCells count="8">
    <mergeCell ref="G43:L43"/>
    <mergeCell ref="G52:L52"/>
    <mergeCell ref="B4:I6"/>
    <mergeCell ref="C17:E17"/>
    <mergeCell ref="C18:E18"/>
    <mergeCell ref="C19:E19"/>
    <mergeCell ref="C20:E20"/>
    <mergeCell ref="G26:L26"/>
  </mergeCells>
  <conditionalFormatting sqref="B1">
    <cfRule type="expression" dxfId="2" priority="1" stopIfTrue="1">
      <formula>LEFT($C1,6)="Macros"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5857-D8ED-4E8A-BE02-620DDF61B887}">
  <sheetPr>
    <pageSetUpPr fitToPage="1"/>
  </sheetPr>
  <dimension ref="A1:L184"/>
  <sheetViews>
    <sheetView showGridLines="0" zoomScaleNormal="100" workbookViewId="0">
      <selection sqref="A1:J1"/>
    </sheetView>
  </sheetViews>
  <sheetFormatPr defaultColWidth="9.1796875" defaultRowHeight="14.5" x14ac:dyDescent="0.35"/>
  <cols>
    <col min="1" max="1" width="37" style="1" customWidth="1"/>
    <col min="2" max="2" width="8" style="1" bestFit="1" customWidth="1"/>
    <col min="3" max="3" width="1.54296875" style="1" customWidth="1"/>
    <col min="4" max="4" width="23.1796875" style="1" bestFit="1" customWidth="1"/>
    <col min="5" max="5" width="16.81640625" style="1" bestFit="1" customWidth="1"/>
    <col min="6" max="6" width="15.26953125" style="1" bestFit="1" customWidth="1"/>
    <col min="7" max="7" width="2.1796875" style="1" customWidth="1"/>
    <col min="8" max="8" width="19.1796875" style="1" customWidth="1"/>
    <col min="9" max="9" width="11.1796875" style="1" customWidth="1"/>
    <col min="10" max="10" width="14.26953125" style="1" bestFit="1" customWidth="1"/>
    <col min="11" max="11" width="16.1796875" style="1" bestFit="1" customWidth="1"/>
    <col min="12" max="12" width="13.453125" style="1" bestFit="1" customWidth="1"/>
    <col min="13" max="16384" width="9.1796875" style="1"/>
  </cols>
  <sheetData>
    <row r="1" spans="1:11" ht="21" x14ac:dyDescent="0.5">
      <c r="A1" s="233" t="s">
        <v>54</v>
      </c>
      <c r="B1" s="233"/>
      <c r="C1" s="233"/>
      <c r="D1" s="233"/>
      <c r="E1" s="233"/>
      <c r="F1" s="233"/>
      <c r="G1" s="233"/>
      <c r="H1" s="233"/>
      <c r="I1" s="233"/>
      <c r="J1" s="233"/>
    </row>
    <row r="2" spans="1:11" x14ac:dyDescent="0.35">
      <c r="A2" s="115"/>
      <c r="B2" s="115"/>
      <c r="C2" s="115"/>
      <c r="D2" s="115"/>
      <c r="E2" s="115"/>
      <c r="F2" s="115"/>
      <c r="G2" s="115"/>
      <c r="H2" s="115"/>
      <c r="I2" s="115"/>
      <c r="J2" s="4" t="s">
        <v>0</v>
      </c>
      <c r="K2" s="5" t="str">
        <f>'App.2-ZA_2025 Com.Exp.Forecast'!L2</f>
        <v>EB-2023-0195</v>
      </c>
    </row>
    <row r="3" spans="1:11" x14ac:dyDescent="0.35">
      <c r="A3" s="115"/>
      <c r="B3" s="115"/>
      <c r="C3" s="115"/>
      <c r="D3" s="115"/>
      <c r="E3" s="115"/>
      <c r="F3" s="115"/>
      <c r="G3" s="115"/>
      <c r="H3" s="115"/>
      <c r="I3" s="115"/>
      <c r="J3" s="4" t="s">
        <v>1</v>
      </c>
      <c r="K3" s="5" t="str">
        <f>'App.2-ZA_2025 Com.Exp.Forecast'!L3</f>
        <v>Settlement Proposal</v>
      </c>
    </row>
    <row r="4" spans="1:11" x14ac:dyDescent="0.35">
      <c r="A4" s="115"/>
      <c r="B4" s="115"/>
      <c r="C4" s="115"/>
      <c r="D4" s="115"/>
      <c r="E4" s="115"/>
      <c r="F4" s="115"/>
      <c r="G4" s="115"/>
      <c r="H4" s="115"/>
      <c r="I4" s="115"/>
      <c r="J4" s="4" t="s">
        <v>3</v>
      </c>
      <c r="K4" s="5"/>
    </row>
    <row r="5" spans="1:11" x14ac:dyDescent="0.35">
      <c r="A5" s="115"/>
      <c r="B5" s="115"/>
      <c r="C5" s="115"/>
      <c r="D5" s="115"/>
      <c r="E5" s="115"/>
      <c r="F5" s="115"/>
      <c r="G5" s="115"/>
      <c r="H5" s="115"/>
      <c r="I5" s="115"/>
      <c r="J5" s="4" t="s">
        <v>4</v>
      </c>
      <c r="K5" s="5">
        <f>'App.2-ZA_2025 Com.Exp.Forecast'!L5</f>
        <v>7</v>
      </c>
    </row>
    <row r="6" spans="1:11" x14ac:dyDescent="0.35">
      <c r="A6" s="115"/>
      <c r="B6" s="115"/>
      <c r="C6" s="115"/>
      <c r="D6" s="115"/>
      <c r="E6" s="115"/>
      <c r="F6" s="115"/>
      <c r="G6" s="115"/>
      <c r="H6" s="115"/>
      <c r="I6" s="115"/>
      <c r="J6" s="4" t="s">
        <v>5</v>
      </c>
      <c r="K6" s="5">
        <v>6</v>
      </c>
    </row>
    <row r="7" spans="1:11" x14ac:dyDescent="0.35">
      <c r="A7" s="1" t="s">
        <v>55</v>
      </c>
      <c r="J7" s="4"/>
      <c r="K7" s="9"/>
    </row>
    <row r="8" spans="1:11" x14ac:dyDescent="0.35">
      <c r="A8" s="1" t="s">
        <v>56</v>
      </c>
      <c r="J8" s="4" t="s">
        <v>6</v>
      </c>
      <c r="K8" s="201">
        <f>'App.2-ZA_2025 Com.Exp.Forecast'!L8</f>
        <v>45520</v>
      </c>
    </row>
    <row r="9" spans="1:11" x14ac:dyDescent="0.35">
      <c r="A9" s="1" t="s">
        <v>57</v>
      </c>
      <c r="E9" s="217"/>
      <c r="F9" s="217"/>
      <c r="G9" s="195"/>
      <c r="H9" s="195"/>
      <c r="I9" s="217"/>
      <c r="J9" s="217"/>
    </row>
    <row r="10" spans="1:11" x14ac:dyDescent="0.35">
      <c r="B10" s="116"/>
      <c r="C10" s="117"/>
      <c r="D10" s="200" t="s">
        <v>106</v>
      </c>
      <c r="E10" s="234" t="s">
        <v>13</v>
      </c>
      <c r="F10" s="234"/>
      <c r="G10" s="119"/>
      <c r="H10" s="200" t="str">
        <f>D10</f>
        <v>2027 Test Year</v>
      </c>
      <c r="I10" s="234" t="s">
        <v>12</v>
      </c>
      <c r="J10" s="234"/>
      <c r="K10" s="120" t="s">
        <v>58</v>
      </c>
    </row>
    <row r="11" spans="1:11" x14ac:dyDescent="0.35">
      <c r="A11" s="121" t="s">
        <v>59</v>
      </c>
      <c r="B11" s="230" t="s">
        <v>60</v>
      </c>
      <c r="C11" s="122"/>
      <c r="D11" s="123" t="s">
        <v>61</v>
      </c>
      <c r="E11" s="123" t="s">
        <v>62</v>
      </c>
      <c r="F11" s="196" t="s">
        <v>63</v>
      </c>
      <c r="G11" s="195"/>
      <c r="H11" s="123" t="s">
        <v>61</v>
      </c>
      <c r="I11" s="123" t="s">
        <v>62</v>
      </c>
      <c r="J11" s="196" t="s">
        <v>63</v>
      </c>
      <c r="K11" s="124" t="s">
        <v>64</v>
      </c>
    </row>
    <row r="12" spans="1:11" x14ac:dyDescent="0.35">
      <c r="A12" s="125" t="s">
        <v>65</v>
      </c>
      <c r="B12" s="231"/>
      <c r="C12" s="126"/>
      <c r="D12" s="127"/>
      <c r="E12" s="128"/>
      <c r="F12" s="129"/>
      <c r="H12" s="127"/>
      <c r="I12" s="128"/>
      <c r="J12" s="129"/>
      <c r="K12" s="219"/>
    </row>
    <row r="13" spans="1:11" x14ac:dyDescent="0.35">
      <c r="A13" s="130" t="s">
        <v>37</v>
      </c>
      <c r="B13" s="131" t="s">
        <v>38</v>
      </c>
      <c r="C13" s="126"/>
      <c r="D13" s="127">
        <v>5206959894.715416</v>
      </c>
      <c r="E13" s="132"/>
      <c r="F13" s="133">
        <v>548794928.96237946</v>
      </c>
      <c r="H13" s="127">
        <v>64576775.91136761</v>
      </c>
      <c r="I13" s="134"/>
      <c r="J13" s="129">
        <v>4077265.7771452419</v>
      </c>
      <c r="K13" s="219"/>
    </row>
    <row r="14" spans="1:11" x14ac:dyDescent="0.35">
      <c r="A14" s="130" t="s">
        <v>39</v>
      </c>
      <c r="B14" s="135" t="s">
        <v>38</v>
      </c>
      <c r="C14" s="126"/>
      <c r="D14" s="127">
        <v>334607637.3979255</v>
      </c>
      <c r="E14" s="132"/>
      <c r="F14" s="133">
        <v>35266446.892059349</v>
      </c>
      <c r="H14" s="127">
        <v>452004.72975581611</v>
      </c>
      <c r="I14" s="134"/>
      <c r="J14" s="129">
        <v>28538.795716135384</v>
      </c>
      <c r="K14" s="219"/>
    </row>
    <row r="15" spans="1:11" x14ac:dyDescent="0.35">
      <c r="A15" s="130" t="s">
        <v>40</v>
      </c>
      <c r="B15" s="135" t="s">
        <v>38</v>
      </c>
      <c r="C15" s="126"/>
      <c r="D15" s="127">
        <v>2058168023.7798076</v>
      </c>
      <c r="E15" s="132"/>
      <c r="F15" s="133">
        <v>216923540.26948258</v>
      </c>
      <c r="H15" s="127">
        <v>321231341.46136755</v>
      </c>
      <c r="I15" s="134"/>
      <c r="J15" s="129">
        <v>20281990.492751334</v>
      </c>
      <c r="K15" s="219"/>
    </row>
    <row r="16" spans="1:11" x14ac:dyDescent="0.35">
      <c r="A16" s="130" t="s">
        <v>41</v>
      </c>
      <c r="B16" s="135" t="s">
        <v>38</v>
      </c>
      <c r="C16" s="126"/>
      <c r="D16" s="127">
        <v>3198629347.4892263</v>
      </c>
      <c r="E16" s="132"/>
      <c r="F16" s="133">
        <v>337124080.27453649</v>
      </c>
      <c r="H16" s="127">
        <v>6164333020.9522285</v>
      </c>
      <c r="I16" s="134"/>
      <c r="J16" s="129">
        <v>389205309.6573149</v>
      </c>
      <c r="K16" s="219"/>
    </row>
    <row r="17" spans="1:12" x14ac:dyDescent="0.35">
      <c r="A17" s="130" t="s">
        <v>42</v>
      </c>
      <c r="B17" s="135" t="s">
        <v>38</v>
      </c>
      <c r="C17" s="126"/>
      <c r="D17" s="127">
        <v>116741214.14788672</v>
      </c>
      <c r="E17" s="132"/>
      <c r="F17" s="133">
        <v>12304105.969837314</v>
      </c>
      <c r="H17" s="127">
        <v>4284795708.2441082</v>
      </c>
      <c r="I17" s="134"/>
      <c r="J17" s="129">
        <v>270534579.29303622</v>
      </c>
      <c r="K17" s="219"/>
    </row>
    <row r="18" spans="1:12" x14ac:dyDescent="0.35">
      <c r="A18" s="130" t="s">
        <v>43</v>
      </c>
      <c r="B18" s="135" t="s">
        <v>38</v>
      </c>
      <c r="C18" s="126"/>
      <c r="D18" s="127">
        <v>3.1846622123571956E-2</v>
      </c>
      <c r="E18" s="132"/>
      <c r="F18" s="133">
        <v>3.3565199424207635E-3</v>
      </c>
      <c r="H18" s="127">
        <v>1818431047.7032173</v>
      </c>
      <c r="I18" s="134"/>
      <c r="J18" s="129">
        <v>114812586.6344707</v>
      </c>
      <c r="K18" s="219"/>
    </row>
    <row r="19" spans="1:12" x14ac:dyDescent="0.35">
      <c r="A19" s="130" t="s">
        <v>44</v>
      </c>
      <c r="B19" s="135" t="s">
        <v>38</v>
      </c>
      <c r="C19" s="126"/>
      <c r="D19" s="127">
        <v>0</v>
      </c>
      <c r="E19" s="132"/>
      <c r="F19" s="133">
        <v>0</v>
      </c>
      <c r="H19" s="127">
        <v>108848580.45617668</v>
      </c>
      <c r="I19" s="134"/>
      <c r="J19" s="129">
        <v>6872510.8325930778</v>
      </c>
      <c r="K19" s="219"/>
    </row>
    <row r="20" spans="1:12" x14ac:dyDescent="0.35">
      <c r="A20" s="130" t="s">
        <v>45</v>
      </c>
      <c r="B20" s="135" t="s">
        <v>38</v>
      </c>
      <c r="C20" s="126"/>
      <c r="D20" s="127">
        <v>44044698.664968751</v>
      </c>
      <c r="E20" s="132"/>
      <c r="F20" s="133">
        <v>4642153.5336853247</v>
      </c>
      <c r="H20" s="127">
        <v>27951.585348026354</v>
      </c>
      <c r="I20" s="134"/>
      <c r="J20" s="129">
        <v>1764.8146837321513</v>
      </c>
      <c r="K20" s="219"/>
    </row>
    <row r="21" spans="1:12" x14ac:dyDescent="0.35">
      <c r="A21" s="130" t="s">
        <v>93</v>
      </c>
      <c r="B21" s="136"/>
      <c r="C21" s="126"/>
      <c r="D21" s="127">
        <v>0</v>
      </c>
      <c r="E21" s="132"/>
      <c r="F21" s="133">
        <v>0</v>
      </c>
      <c r="H21" s="127">
        <v>0</v>
      </c>
      <c r="I21" s="134"/>
      <c r="J21" s="129">
        <v>0</v>
      </c>
      <c r="K21" s="219"/>
    </row>
    <row r="22" spans="1:12" x14ac:dyDescent="0.35">
      <c r="A22" s="130" t="s">
        <v>93</v>
      </c>
      <c r="B22" s="136"/>
      <c r="C22" s="137"/>
      <c r="D22" s="127">
        <v>0</v>
      </c>
      <c r="E22" s="132"/>
      <c r="F22" s="133">
        <v>0</v>
      </c>
      <c r="H22" s="127">
        <v>0</v>
      </c>
      <c r="I22" s="134"/>
      <c r="J22" s="129">
        <v>0</v>
      </c>
      <c r="K22" s="219"/>
    </row>
    <row r="23" spans="1:12" x14ac:dyDescent="0.35">
      <c r="A23" s="130" t="s">
        <v>93</v>
      </c>
      <c r="B23" s="138"/>
      <c r="C23" s="126"/>
      <c r="D23" s="127">
        <v>0</v>
      </c>
      <c r="E23" s="132"/>
      <c r="F23" s="133">
        <v>0</v>
      </c>
      <c r="H23" s="127">
        <v>0</v>
      </c>
      <c r="I23" s="134"/>
      <c r="J23" s="129">
        <v>0</v>
      </c>
      <c r="K23" s="219"/>
    </row>
    <row r="24" spans="1:12" x14ac:dyDescent="0.35">
      <c r="A24" s="125" t="s">
        <v>66</v>
      </c>
      <c r="B24" s="130"/>
      <c r="C24" s="126"/>
      <c r="D24" s="127"/>
      <c r="E24" s="139"/>
      <c r="F24" s="133">
        <f>SUM(F13:F23)</f>
        <v>1155055255.9053371</v>
      </c>
      <c r="G24" s="130"/>
      <c r="H24" s="127"/>
      <c r="I24" s="140"/>
      <c r="J24" s="141">
        <f>SUM(J13:J23)</f>
        <v>805814546.29771125</v>
      </c>
      <c r="K24" s="142">
        <f>F24+J24</f>
        <v>1960869802.2030482</v>
      </c>
      <c r="L24" s="1" t="s">
        <v>94</v>
      </c>
    </row>
    <row r="25" spans="1:12" ht="7.5" customHeight="1" x14ac:dyDescent="0.35">
      <c r="D25" s="143"/>
      <c r="I25" s="229"/>
      <c r="J25" s="228"/>
    </row>
    <row r="26" spans="1:12" x14ac:dyDescent="0.35">
      <c r="A26" s="121" t="s">
        <v>67</v>
      </c>
      <c r="B26" s="230" t="s">
        <v>60</v>
      </c>
      <c r="C26" s="122"/>
      <c r="D26" s="224" t="s">
        <v>61</v>
      </c>
      <c r="E26" s="220" t="s">
        <v>62</v>
      </c>
      <c r="F26" s="222" t="s">
        <v>63</v>
      </c>
      <c r="G26" s="195"/>
      <c r="H26" s="226" t="s">
        <v>61</v>
      </c>
      <c r="I26" s="220" t="s">
        <v>62</v>
      </c>
      <c r="J26" s="222" t="s">
        <v>63</v>
      </c>
      <c r="K26" s="224" t="s">
        <v>58</v>
      </c>
    </row>
    <row r="27" spans="1:12" x14ac:dyDescent="0.35">
      <c r="A27" s="125" t="s">
        <v>68</v>
      </c>
      <c r="B27" s="231"/>
      <c r="C27" s="122"/>
      <c r="D27" s="229"/>
      <c r="E27" s="228"/>
      <c r="F27" s="223"/>
      <c r="G27" s="195"/>
      <c r="H27" s="232"/>
      <c r="I27" s="228"/>
      <c r="J27" s="223"/>
      <c r="K27" s="225"/>
    </row>
    <row r="28" spans="1:12" x14ac:dyDescent="0.35">
      <c r="A28" s="130" t="str">
        <f>IF(A13="","",A13 &amp; " - Class B")</f>
        <v>Residential - Class B</v>
      </c>
      <c r="B28" s="131" t="s">
        <v>38</v>
      </c>
      <c r="C28" s="126"/>
      <c r="D28" s="79"/>
      <c r="E28" s="79"/>
      <c r="F28" s="144">
        <f>D28*E28</f>
        <v>0</v>
      </c>
      <c r="H28" s="145"/>
      <c r="I28" s="79"/>
      <c r="J28" s="129">
        <v>2728895.1815489498</v>
      </c>
      <c r="K28" s="219"/>
    </row>
    <row r="29" spans="1:12" x14ac:dyDescent="0.35">
      <c r="A29" s="130" t="str">
        <f t="shared" ref="A29:A38" si="0">IF(A14="","",A14 &amp; " - Class B")</f>
        <v>CSMUR - Class B</v>
      </c>
      <c r="B29" s="135" t="s">
        <v>38</v>
      </c>
      <c r="C29" s="126"/>
      <c r="D29" s="79"/>
      <c r="E29" s="79"/>
      <c r="F29" s="144">
        <f t="shared" ref="F29:F38" si="1">D29*E29</f>
        <v>0</v>
      </c>
      <c r="H29" s="145"/>
      <c r="I29" s="79"/>
      <c r="J29" s="129">
        <v>19100.88436067076</v>
      </c>
      <c r="K29" s="219"/>
    </row>
    <row r="30" spans="1:12" x14ac:dyDescent="0.35">
      <c r="A30" s="130" t="str">
        <f t="shared" si="0"/>
        <v>GS&lt;50 kW - Class B</v>
      </c>
      <c r="B30" s="135" t="s">
        <v>38</v>
      </c>
      <c r="C30" s="126"/>
      <c r="D30" s="79"/>
      <c r="E30" s="79"/>
      <c r="F30" s="144">
        <f t="shared" si="1"/>
        <v>0</v>
      </c>
      <c r="H30" s="145"/>
      <c r="I30" s="79"/>
      <c r="J30" s="129">
        <v>13561646.400067786</v>
      </c>
      <c r="K30" s="219"/>
    </row>
    <row r="31" spans="1:12" x14ac:dyDescent="0.35">
      <c r="A31" s="130" t="str">
        <f t="shared" si="0"/>
        <v>GS 50-999 kW - Class B</v>
      </c>
      <c r="B31" s="135" t="s">
        <v>38</v>
      </c>
      <c r="C31" s="126"/>
      <c r="D31" s="79"/>
      <c r="E31" s="79"/>
      <c r="F31" s="144">
        <f t="shared" si="1"/>
        <v>0</v>
      </c>
      <c r="H31" s="145"/>
      <c r="I31" s="79"/>
      <c r="J31" s="129">
        <v>231789017.94406873</v>
      </c>
      <c r="K31" s="219"/>
    </row>
    <row r="32" spans="1:12" x14ac:dyDescent="0.35">
      <c r="A32" s="130" t="str">
        <f t="shared" si="0"/>
        <v>GS 1,000-4,999 kW - Class B</v>
      </c>
      <c r="B32" s="135" t="s">
        <v>38</v>
      </c>
      <c r="C32" s="126"/>
      <c r="D32" s="79"/>
      <c r="E32" s="79"/>
      <c r="F32" s="144">
        <f t="shared" si="1"/>
        <v>0</v>
      </c>
      <c r="H32" s="145"/>
      <c r="I32" s="79"/>
      <c r="J32" s="129">
        <v>30005180.271222837</v>
      </c>
      <c r="K32" s="219"/>
    </row>
    <row r="33" spans="1:12" x14ac:dyDescent="0.35">
      <c r="A33" s="130" t="str">
        <f t="shared" si="0"/>
        <v>Large User - Class B</v>
      </c>
      <c r="B33" s="135" t="s">
        <v>38</v>
      </c>
      <c r="C33" s="126"/>
      <c r="D33" s="79"/>
      <c r="E33" s="79"/>
      <c r="F33" s="144">
        <f t="shared" si="1"/>
        <v>0</v>
      </c>
      <c r="H33" s="145"/>
      <c r="I33" s="79"/>
      <c r="J33" s="129">
        <v>9075415.9629721083</v>
      </c>
      <c r="K33" s="219"/>
    </row>
    <row r="34" spans="1:12" x14ac:dyDescent="0.35">
      <c r="A34" s="130" t="str">
        <f t="shared" si="0"/>
        <v>Streetlighting - Class B</v>
      </c>
      <c r="B34" s="135" t="s">
        <v>38</v>
      </c>
      <c r="C34" s="126"/>
      <c r="D34" s="79"/>
      <c r="E34" s="79"/>
      <c r="F34" s="144">
        <f t="shared" si="1"/>
        <v>0</v>
      </c>
      <c r="H34" s="145"/>
      <c r="I34" s="79"/>
      <c r="J34" s="129">
        <v>4599739.8063506559</v>
      </c>
      <c r="K34" s="219"/>
    </row>
    <row r="35" spans="1:12" x14ac:dyDescent="0.35">
      <c r="A35" s="130" t="str">
        <f t="shared" si="0"/>
        <v>USL - Class B</v>
      </c>
      <c r="B35" s="135" t="s">
        <v>38</v>
      </c>
      <c r="C35" s="126"/>
      <c r="D35" s="79"/>
      <c r="E35" s="79"/>
      <c r="F35" s="144">
        <f t="shared" si="1"/>
        <v>0</v>
      </c>
      <c r="H35" s="145"/>
      <c r="I35" s="79"/>
      <c r="J35" s="129">
        <v>1181.1823290399998</v>
      </c>
      <c r="K35" s="219"/>
    </row>
    <row r="36" spans="1:12" x14ac:dyDescent="0.35">
      <c r="A36" s="130" t="str">
        <f t="shared" si="0"/>
        <v/>
      </c>
      <c r="B36" s="146"/>
      <c r="C36" s="126"/>
      <c r="D36" s="79"/>
      <c r="E36" s="79"/>
      <c r="F36" s="144">
        <f t="shared" si="1"/>
        <v>0</v>
      </c>
      <c r="H36" s="145"/>
      <c r="I36" s="79"/>
      <c r="J36" s="129">
        <v>0</v>
      </c>
      <c r="K36" s="219"/>
    </row>
    <row r="37" spans="1:12" x14ac:dyDescent="0.35">
      <c r="A37" s="130" t="str">
        <f t="shared" si="0"/>
        <v/>
      </c>
      <c r="B37" s="146"/>
      <c r="C37" s="126"/>
      <c r="D37" s="79"/>
      <c r="E37" s="79"/>
      <c r="F37" s="144">
        <f t="shared" si="1"/>
        <v>0</v>
      </c>
      <c r="H37" s="145"/>
      <c r="I37" s="79"/>
      <c r="J37" s="129">
        <v>0</v>
      </c>
      <c r="K37" s="219"/>
    </row>
    <row r="38" spans="1:12" x14ac:dyDescent="0.35">
      <c r="A38" s="130" t="str">
        <f t="shared" si="0"/>
        <v/>
      </c>
      <c r="B38" s="146"/>
      <c r="C38" s="126"/>
      <c r="D38" s="79"/>
      <c r="E38" s="79"/>
      <c r="F38" s="144">
        <f t="shared" si="1"/>
        <v>0</v>
      </c>
      <c r="H38" s="145"/>
      <c r="I38" s="79"/>
      <c r="J38" s="129">
        <v>0</v>
      </c>
      <c r="K38" s="219"/>
    </row>
    <row r="39" spans="1:12" x14ac:dyDescent="0.35">
      <c r="A39" s="130" t="s">
        <v>95</v>
      </c>
      <c r="B39" s="146"/>
      <c r="C39" s="126"/>
      <c r="D39" s="79"/>
      <c r="E39" s="79"/>
      <c r="F39" s="144">
        <f>D39*E39</f>
        <v>0</v>
      </c>
      <c r="H39" s="145"/>
      <c r="I39" s="79"/>
      <c r="J39" s="129">
        <v>18608.947390886478</v>
      </c>
      <c r="K39" s="219"/>
    </row>
    <row r="40" spans="1:12" x14ac:dyDescent="0.35">
      <c r="A40" s="130" t="s">
        <v>96</v>
      </c>
      <c r="B40" s="146"/>
      <c r="C40" s="126"/>
      <c r="D40" s="79"/>
      <c r="E40" s="79"/>
      <c r="F40" s="144">
        <f>D40*E40</f>
        <v>0</v>
      </c>
      <c r="H40" s="145"/>
      <c r="I40" s="79"/>
      <c r="J40" s="129">
        <v>41100676.77053684</v>
      </c>
      <c r="K40" s="219"/>
    </row>
    <row r="41" spans="1:12" x14ac:dyDescent="0.35">
      <c r="A41" s="130" t="s">
        <v>97</v>
      </c>
      <c r="B41" s="146"/>
      <c r="C41" s="126"/>
      <c r="D41" s="79"/>
      <c r="E41" s="79"/>
      <c r="F41" s="144">
        <f>D41*E41</f>
        <v>0</v>
      </c>
      <c r="H41" s="145"/>
      <c r="I41" s="79"/>
      <c r="J41" s="129">
        <v>216300877.58537558</v>
      </c>
      <c r="K41" s="219"/>
      <c r="L41" s="195"/>
    </row>
    <row r="42" spans="1:12" x14ac:dyDescent="0.35">
      <c r="A42" s="130" t="s">
        <v>98</v>
      </c>
      <c r="B42" s="146"/>
      <c r="C42" s="126"/>
      <c r="D42" s="79"/>
      <c r="E42" s="79"/>
      <c r="F42" s="144">
        <f>D42*E42</f>
        <v>0</v>
      </c>
      <c r="H42" s="145"/>
      <c r="I42" s="79"/>
      <c r="J42" s="129">
        <v>97034780.748642534</v>
      </c>
      <c r="K42" s="219"/>
    </row>
    <row r="43" spans="1:12" x14ac:dyDescent="0.35">
      <c r="A43" s="130" t="s">
        <v>93</v>
      </c>
      <c r="B43" s="146"/>
      <c r="C43" s="126"/>
      <c r="D43" s="79"/>
      <c r="E43" s="79"/>
      <c r="F43" s="144">
        <f>D43*E43</f>
        <v>0</v>
      </c>
      <c r="H43" s="145"/>
      <c r="I43" s="79"/>
      <c r="J43" s="129">
        <v>0</v>
      </c>
      <c r="K43" s="219"/>
    </row>
    <row r="44" spans="1:12" x14ac:dyDescent="0.35">
      <c r="A44" s="125" t="s">
        <v>66</v>
      </c>
      <c r="B44" s="147"/>
      <c r="C44" s="126"/>
      <c r="D44" s="140"/>
      <c r="E44" s="139"/>
      <c r="F44" s="130">
        <f>SUM(F28:F43)</f>
        <v>0</v>
      </c>
      <c r="G44" s="130"/>
      <c r="H44" s="139"/>
      <c r="I44" s="139"/>
      <c r="J44" s="148">
        <f>SUM(J28:J43)</f>
        <v>646235121.68486667</v>
      </c>
      <c r="K44" s="142">
        <f>F44+J44</f>
        <v>646235121.68486667</v>
      </c>
      <c r="L44" s="149"/>
    </row>
    <row r="45" spans="1:12" ht="8.25" customHeight="1" x14ac:dyDescent="0.35">
      <c r="B45" s="143"/>
      <c r="D45" s="143"/>
    </row>
    <row r="46" spans="1:12" x14ac:dyDescent="0.35">
      <c r="A46" s="121" t="s">
        <v>69</v>
      </c>
      <c r="B46" s="228"/>
      <c r="C46" s="122"/>
      <c r="D46" s="229" t="s">
        <v>70</v>
      </c>
      <c r="E46" s="219" t="s">
        <v>62</v>
      </c>
      <c r="F46" s="222" t="s">
        <v>63</v>
      </c>
      <c r="G46" s="195"/>
      <c r="H46" s="226" t="s">
        <v>61</v>
      </c>
      <c r="I46" s="219" t="s">
        <v>62</v>
      </c>
      <c r="J46" s="222" t="s">
        <v>63</v>
      </c>
      <c r="K46" s="224" t="s">
        <v>58</v>
      </c>
    </row>
    <row r="47" spans="1:12" x14ac:dyDescent="0.35">
      <c r="A47" s="125" t="s">
        <v>68</v>
      </c>
      <c r="B47" s="221"/>
      <c r="C47" s="198"/>
      <c r="D47" s="225"/>
      <c r="E47" s="219"/>
      <c r="F47" s="223"/>
      <c r="G47" s="195"/>
      <c r="H47" s="227"/>
      <c r="I47" s="219"/>
      <c r="J47" s="223"/>
      <c r="K47" s="225"/>
    </row>
    <row r="48" spans="1:12" x14ac:dyDescent="0.35">
      <c r="A48" s="130" t="str">
        <f>IF(A13="","",A13)</f>
        <v>Residential</v>
      </c>
      <c r="B48" s="131" t="s">
        <v>72</v>
      </c>
      <c r="C48" s="126"/>
      <c r="D48" s="152">
        <v>9033979.7513890434</v>
      </c>
      <c r="E48" s="153">
        <v>6.6105534546417148</v>
      </c>
      <c r="F48" s="154">
        <f>D48*E48</f>
        <v>59719606.054708138</v>
      </c>
      <c r="H48" s="152"/>
      <c r="I48" s="153"/>
      <c r="J48" s="154">
        <f>H48*I48</f>
        <v>0</v>
      </c>
      <c r="K48" s="219"/>
    </row>
    <row r="49" spans="1:11" x14ac:dyDescent="0.35">
      <c r="A49" s="130" t="str">
        <f t="shared" ref="A49:A58" si="2">IF(A14="","",A14)</f>
        <v>CSMUR</v>
      </c>
      <c r="B49" s="135" t="str">
        <f>+B48</f>
        <v>kW</v>
      </c>
      <c r="C49" s="137"/>
      <c r="D49" s="152">
        <v>922172.8656017934</v>
      </c>
      <c r="E49" s="153">
        <f>E48</f>
        <v>6.6105534546417148</v>
      </c>
      <c r="F49" s="154">
        <f t="shared" ref="F49:F57" si="3">D49*E49</f>
        <v>6096073.0224807849</v>
      </c>
      <c r="H49" s="152"/>
      <c r="I49" s="153"/>
      <c r="J49" s="154">
        <f t="shared" ref="J49:J57" si="4">H49*I49</f>
        <v>0</v>
      </c>
      <c r="K49" s="219"/>
    </row>
    <row r="50" spans="1:11" x14ac:dyDescent="0.35">
      <c r="A50" s="130" t="str">
        <f t="shared" si="2"/>
        <v>GS&lt;50 kW</v>
      </c>
      <c r="B50" s="135" t="str">
        <f t="shared" ref="B50:B55" si="5">+B49</f>
        <v>kW</v>
      </c>
      <c r="C50" s="137"/>
      <c r="D50" s="152">
        <v>6477881.7152709793</v>
      </c>
      <c r="E50" s="153">
        <f t="shared" ref="E50:E55" si="6">E49</f>
        <v>6.6105534546417148</v>
      </c>
      <c r="F50" s="154">
        <f t="shared" si="3"/>
        <v>42822383.35164497</v>
      </c>
      <c r="H50" s="152"/>
      <c r="I50" s="153"/>
      <c r="J50" s="154">
        <f t="shared" si="4"/>
        <v>0</v>
      </c>
      <c r="K50" s="219"/>
    </row>
    <row r="51" spans="1:11" x14ac:dyDescent="0.35">
      <c r="A51" s="130" t="str">
        <f t="shared" si="2"/>
        <v>GS 50-999 kW</v>
      </c>
      <c r="B51" s="135" t="str">
        <f t="shared" si="5"/>
        <v>kW</v>
      </c>
      <c r="C51" s="137"/>
      <c r="D51" s="152">
        <v>15937706.601612592</v>
      </c>
      <c r="E51" s="153">
        <f t="shared" si="6"/>
        <v>6.6105534546417148</v>
      </c>
      <c r="F51" s="154">
        <f t="shared" si="3"/>
        <v>105357061.43435618</v>
      </c>
      <c r="H51" s="152"/>
      <c r="I51" s="153"/>
      <c r="J51" s="154">
        <f t="shared" si="4"/>
        <v>0</v>
      </c>
      <c r="K51" s="219"/>
    </row>
    <row r="52" spans="1:11" x14ac:dyDescent="0.35">
      <c r="A52" s="130" t="str">
        <f t="shared" si="2"/>
        <v>GS 1,000-4,999 kW</v>
      </c>
      <c r="B52" s="135" t="str">
        <f t="shared" si="5"/>
        <v>kW</v>
      </c>
      <c r="C52" s="137"/>
      <c r="D52" s="152">
        <v>7209970.6683257073</v>
      </c>
      <c r="E52" s="153">
        <f t="shared" si="6"/>
        <v>6.6105534546417148</v>
      </c>
      <c r="F52" s="154">
        <f t="shared" si="3"/>
        <v>47661896.509365939</v>
      </c>
      <c r="H52" s="152"/>
      <c r="I52" s="153"/>
      <c r="J52" s="154">
        <f t="shared" si="4"/>
        <v>0</v>
      </c>
      <c r="K52" s="219"/>
    </row>
    <row r="53" spans="1:11" x14ac:dyDescent="0.35">
      <c r="A53" s="130" t="str">
        <f t="shared" si="2"/>
        <v>Large User</v>
      </c>
      <c r="B53" s="135" t="str">
        <f t="shared" si="5"/>
        <v>kW</v>
      </c>
      <c r="C53" s="137"/>
      <c r="D53" s="152">
        <v>3311538.360785692</v>
      </c>
      <c r="E53" s="153">
        <f t="shared" si="6"/>
        <v>6.6105534546417148</v>
      </c>
      <c r="F53" s="154">
        <f t="shared" si="3"/>
        <v>21891101.351070419</v>
      </c>
      <c r="H53" s="152"/>
      <c r="I53" s="153"/>
      <c r="J53" s="154">
        <f t="shared" si="4"/>
        <v>0</v>
      </c>
      <c r="K53" s="219"/>
    </row>
    <row r="54" spans="1:11" x14ac:dyDescent="0.35">
      <c r="A54" s="130" t="str">
        <f t="shared" si="2"/>
        <v>Streetlighting</v>
      </c>
      <c r="B54" s="135" t="str">
        <f t="shared" si="5"/>
        <v>kW</v>
      </c>
      <c r="C54" s="126"/>
      <c r="D54" s="152">
        <v>144568.40226028391</v>
      </c>
      <c r="E54" s="153">
        <f t="shared" si="6"/>
        <v>6.6105534546417148</v>
      </c>
      <c r="F54" s="154">
        <f t="shared" si="3"/>
        <v>955677.15099375288</v>
      </c>
      <c r="H54" s="152"/>
      <c r="I54" s="153"/>
      <c r="J54" s="154">
        <f t="shared" si="4"/>
        <v>0</v>
      </c>
      <c r="K54" s="219"/>
    </row>
    <row r="55" spans="1:11" x14ac:dyDescent="0.35">
      <c r="A55" s="130" t="str">
        <f t="shared" si="2"/>
        <v>USL</v>
      </c>
      <c r="B55" s="135" t="str">
        <f t="shared" si="5"/>
        <v>kW</v>
      </c>
      <c r="C55" s="126"/>
      <c r="D55" s="152">
        <v>61669.354919271987</v>
      </c>
      <c r="E55" s="153">
        <f t="shared" si="6"/>
        <v>6.6105534546417148</v>
      </c>
      <c r="F55" s="154">
        <f t="shared" si="3"/>
        <v>407668.56720711949</v>
      </c>
      <c r="H55" s="152"/>
      <c r="I55" s="153"/>
      <c r="J55" s="154">
        <f t="shared" si="4"/>
        <v>0</v>
      </c>
      <c r="K55" s="219"/>
    </row>
    <row r="56" spans="1:11" x14ac:dyDescent="0.35">
      <c r="A56" s="130" t="str">
        <f t="shared" si="2"/>
        <v/>
      </c>
      <c r="B56" s="146"/>
      <c r="C56" s="126"/>
      <c r="D56" s="156"/>
      <c r="E56" s="157"/>
      <c r="F56" s="154">
        <f t="shared" si="3"/>
        <v>0</v>
      </c>
      <c r="H56" s="156"/>
      <c r="I56" s="156"/>
      <c r="J56" s="154">
        <f t="shared" si="4"/>
        <v>0</v>
      </c>
      <c r="K56" s="219"/>
    </row>
    <row r="57" spans="1:11" x14ac:dyDescent="0.35">
      <c r="A57" s="130" t="str">
        <f t="shared" si="2"/>
        <v/>
      </c>
      <c r="B57" s="146"/>
      <c r="C57" s="126"/>
      <c r="D57" s="156"/>
      <c r="E57" s="157"/>
      <c r="F57" s="154">
        <f t="shared" si="3"/>
        <v>0</v>
      </c>
      <c r="H57" s="156"/>
      <c r="I57" s="156"/>
      <c r="J57" s="154">
        <f t="shared" si="4"/>
        <v>0</v>
      </c>
      <c r="K57" s="219"/>
    </row>
    <row r="58" spans="1:11" x14ac:dyDescent="0.35">
      <c r="A58" s="130" t="str">
        <f t="shared" si="2"/>
        <v/>
      </c>
      <c r="B58" s="146"/>
      <c r="C58" s="126"/>
      <c r="D58" s="156"/>
      <c r="E58" s="157"/>
      <c r="F58" s="154">
        <f>D58*E58</f>
        <v>0</v>
      </c>
      <c r="H58" s="156"/>
      <c r="I58" s="156"/>
      <c r="J58" s="154">
        <f>H58*I58</f>
        <v>0</v>
      </c>
      <c r="K58" s="219"/>
    </row>
    <row r="59" spans="1:11" x14ac:dyDescent="0.35">
      <c r="A59" s="125" t="s">
        <v>66</v>
      </c>
      <c r="B59" s="147"/>
      <c r="C59" s="126"/>
      <c r="D59" s="148">
        <f>SUM(D48:D58)</f>
        <v>43099487.720165357</v>
      </c>
      <c r="E59" s="158"/>
      <c r="F59" s="148">
        <f>SUM(F48:F58)</f>
        <v>284911467.4418273</v>
      </c>
      <c r="G59" s="130"/>
      <c r="H59" s="148">
        <f>SUM(H48:H58)</f>
        <v>0</v>
      </c>
      <c r="I59" s="130"/>
      <c r="J59" s="148">
        <f>SUM(J48:J58)</f>
        <v>0</v>
      </c>
      <c r="K59" s="154">
        <f>F59+J59</f>
        <v>284911467.4418273</v>
      </c>
    </row>
    <row r="60" spans="1:11" ht="5.25" customHeight="1" x14ac:dyDescent="0.35"/>
    <row r="61" spans="1:11" x14ac:dyDescent="0.35">
      <c r="A61" s="121" t="s">
        <v>73</v>
      </c>
      <c r="B61" s="220"/>
      <c r="C61" s="122"/>
      <c r="D61" s="224"/>
      <c r="E61" s="219"/>
      <c r="F61" s="222"/>
      <c r="G61" s="195"/>
      <c r="H61" s="226"/>
      <c r="I61" s="219"/>
      <c r="J61" s="222" t="s">
        <v>63</v>
      </c>
      <c r="K61" s="224" t="s">
        <v>58</v>
      </c>
    </row>
    <row r="62" spans="1:11" x14ac:dyDescent="0.35">
      <c r="A62" s="125" t="s">
        <v>68</v>
      </c>
      <c r="B62" s="221"/>
      <c r="C62" s="198"/>
      <c r="D62" s="225"/>
      <c r="E62" s="219"/>
      <c r="F62" s="223"/>
      <c r="G62" s="195"/>
      <c r="H62" s="227"/>
      <c r="I62" s="219"/>
      <c r="J62" s="223"/>
      <c r="K62" s="225"/>
    </row>
    <row r="63" spans="1:11" x14ac:dyDescent="0.35">
      <c r="A63" s="130" t="str">
        <f>IF(A48="","",A48)</f>
        <v>Residential</v>
      </c>
      <c r="B63" s="131" t="str">
        <f t="shared" ref="B63:B70" si="7">B48</f>
        <v>kW</v>
      </c>
      <c r="C63" s="126"/>
      <c r="D63" s="152">
        <v>9338690.1024300959</v>
      </c>
      <c r="E63" s="153">
        <v>4.7517391152888786</v>
      </c>
      <c r="F63" s="154">
        <f>D63*E63</f>
        <v>44375019.045278192</v>
      </c>
      <c r="H63" s="152"/>
      <c r="I63" s="153"/>
      <c r="J63" s="154"/>
      <c r="K63" s="219"/>
    </row>
    <row r="64" spans="1:11" x14ac:dyDescent="0.35">
      <c r="A64" s="130" t="str">
        <f t="shared" ref="A64:A73" si="8">IF(A49="","",A49)</f>
        <v>CSMUR</v>
      </c>
      <c r="B64" s="135" t="str">
        <f t="shared" si="7"/>
        <v>kW</v>
      </c>
      <c r="C64" s="126"/>
      <c r="D64" s="152">
        <v>953277.16573649878</v>
      </c>
      <c r="E64" s="153">
        <f>+E63</f>
        <v>4.7517391152888786</v>
      </c>
      <c r="F64" s="154">
        <f t="shared" ref="F64:F70" si="9">D64*E64</f>
        <v>4529724.3961418401</v>
      </c>
      <c r="H64" s="152"/>
      <c r="I64" s="153"/>
      <c r="J64" s="154"/>
      <c r="K64" s="219"/>
    </row>
    <row r="65" spans="1:11" x14ac:dyDescent="0.35">
      <c r="A65" s="130" t="str">
        <f t="shared" si="8"/>
        <v>GS&lt;50 kW</v>
      </c>
      <c r="B65" s="135" t="str">
        <f t="shared" si="7"/>
        <v>kW</v>
      </c>
      <c r="C65" s="126"/>
      <c r="D65" s="152">
        <v>6696376.516652301</v>
      </c>
      <c r="E65" s="153">
        <f t="shared" ref="E65:E70" si="10">+E64</f>
        <v>4.7517391152888786</v>
      </c>
      <c r="F65" s="154">
        <f t="shared" si="9"/>
        <v>31819434.224878628</v>
      </c>
      <c r="H65" s="152"/>
      <c r="I65" s="153"/>
      <c r="J65" s="154"/>
      <c r="K65" s="219"/>
    </row>
    <row r="66" spans="1:11" x14ac:dyDescent="0.35">
      <c r="A66" s="130" t="str">
        <f t="shared" si="8"/>
        <v>GS 50-999 kW</v>
      </c>
      <c r="B66" s="135" t="str">
        <f t="shared" si="7"/>
        <v>kW</v>
      </c>
      <c r="C66" s="126"/>
      <c r="D66" s="152">
        <v>16475275.237696812</v>
      </c>
      <c r="E66" s="153">
        <f t="shared" si="10"/>
        <v>4.7517391152888786</v>
      </c>
      <c r="F66" s="154">
        <f t="shared" si="9"/>
        <v>78286209.782114223</v>
      </c>
      <c r="H66" s="152"/>
      <c r="I66" s="153"/>
      <c r="J66" s="154"/>
      <c r="K66" s="219"/>
    </row>
    <row r="67" spans="1:11" x14ac:dyDescent="0.35">
      <c r="A67" s="130" t="str">
        <f t="shared" si="8"/>
        <v>GS 1,000-4,999 kW</v>
      </c>
      <c r="B67" s="135" t="str">
        <f t="shared" si="7"/>
        <v>kW</v>
      </c>
      <c r="C67" s="126"/>
      <c r="D67" s="152">
        <v>7453158.3612141507</v>
      </c>
      <c r="E67" s="153">
        <f t="shared" si="10"/>
        <v>4.7517391152888786</v>
      </c>
      <c r="F67" s="154">
        <f t="shared" si="9"/>
        <v>35415464.117423639</v>
      </c>
      <c r="H67" s="152"/>
      <c r="I67" s="153"/>
      <c r="J67" s="154"/>
      <c r="K67" s="219"/>
    </row>
    <row r="68" spans="1:11" x14ac:dyDescent="0.35">
      <c r="A68" s="130" t="str">
        <f t="shared" si="8"/>
        <v>Large User</v>
      </c>
      <c r="B68" s="135" t="str">
        <f t="shared" si="7"/>
        <v>kW</v>
      </c>
      <c r="C68" s="139"/>
      <c r="D68" s="152">
        <v>3423234.4287612448</v>
      </c>
      <c r="E68" s="153">
        <f t="shared" si="10"/>
        <v>4.7517391152888786</v>
      </c>
      <c r="F68" s="154">
        <f t="shared" si="9"/>
        <v>16266316.935948387</v>
      </c>
      <c r="H68" s="152"/>
      <c r="I68" s="153"/>
      <c r="J68" s="154"/>
      <c r="K68" s="219"/>
    </row>
    <row r="69" spans="1:11" x14ac:dyDescent="0.35">
      <c r="A69" s="130" t="str">
        <f t="shared" si="8"/>
        <v>Streetlighting</v>
      </c>
      <c r="B69" s="135" t="str">
        <f t="shared" si="7"/>
        <v>kW</v>
      </c>
      <c r="C69" s="159"/>
      <c r="D69" s="152">
        <v>149444.6018771141</v>
      </c>
      <c r="E69" s="153">
        <f t="shared" si="10"/>
        <v>4.7517391152888786</v>
      </c>
      <c r="F69" s="154">
        <f t="shared" si="9"/>
        <v>710121.76030825684</v>
      </c>
      <c r="H69" s="152"/>
      <c r="I69" s="153"/>
      <c r="J69" s="154"/>
      <c r="K69" s="219"/>
    </row>
    <row r="70" spans="1:11" x14ac:dyDescent="0.35">
      <c r="A70" s="130" t="str">
        <f t="shared" si="8"/>
        <v>USL</v>
      </c>
      <c r="B70" s="135" t="str">
        <f t="shared" si="7"/>
        <v>kW</v>
      </c>
      <c r="C70" s="159"/>
      <c r="D70" s="152">
        <v>63749.422763461844</v>
      </c>
      <c r="E70" s="153">
        <f t="shared" si="10"/>
        <v>4.7517391152888786</v>
      </c>
      <c r="F70" s="154">
        <f t="shared" si="9"/>
        <v>302920.6257222289</v>
      </c>
      <c r="H70" s="152"/>
      <c r="I70" s="153"/>
      <c r="J70" s="154"/>
      <c r="K70" s="219"/>
    </row>
    <row r="71" spans="1:11" x14ac:dyDescent="0.35">
      <c r="A71" s="130" t="str">
        <f t="shared" si="8"/>
        <v/>
      </c>
      <c r="B71" s="146"/>
      <c r="C71" s="159"/>
      <c r="D71" s="152"/>
      <c r="E71" s="157"/>
      <c r="F71" s="154">
        <f>D71*E71</f>
        <v>0</v>
      </c>
      <c r="H71" s="156"/>
      <c r="I71" s="153"/>
      <c r="J71" s="154"/>
      <c r="K71" s="219"/>
    </row>
    <row r="72" spans="1:11" x14ac:dyDescent="0.35">
      <c r="A72" s="130" t="str">
        <f t="shared" si="8"/>
        <v/>
      </c>
      <c r="B72" s="146"/>
      <c r="C72" s="159"/>
      <c r="D72" s="156"/>
      <c r="E72" s="156"/>
      <c r="F72" s="154">
        <f>D72*E72</f>
        <v>0</v>
      </c>
      <c r="H72" s="156"/>
      <c r="I72" s="153"/>
      <c r="J72" s="154">
        <f>H72*I72</f>
        <v>0</v>
      </c>
      <c r="K72" s="219"/>
    </row>
    <row r="73" spans="1:11" x14ac:dyDescent="0.35">
      <c r="A73" s="130" t="str">
        <f t="shared" si="8"/>
        <v/>
      </c>
      <c r="B73" s="146"/>
      <c r="C73" s="159"/>
      <c r="D73" s="156"/>
      <c r="E73" s="156"/>
      <c r="F73" s="154">
        <f>D73*E73</f>
        <v>0</v>
      </c>
      <c r="H73" s="156"/>
      <c r="I73" s="153"/>
      <c r="J73" s="154">
        <f>H73*I73</f>
        <v>0</v>
      </c>
      <c r="K73" s="219"/>
    </row>
    <row r="74" spans="1:11" x14ac:dyDescent="0.35">
      <c r="A74" s="125" t="s">
        <v>66</v>
      </c>
      <c r="B74" s="147"/>
      <c r="C74" s="160"/>
      <c r="D74" s="148"/>
      <c r="E74" s="130"/>
      <c r="F74" s="148">
        <f>SUM(F63:F73)</f>
        <v>211705210.88781542</v>
      </c>
      <c r="G74" s="130"/>
      <c r="H74" s="130"/>
      <c r="I74" s="130"/>
      <c r="J74" s="148">
        <f>SUM(J63:J73)</f>
        <v>0</v>
      </c>
      <c r="K74" s="154">
        <f>F74+J74</f>
        <v>211705210.88781542</v>
      </c>
    </row>
    <row r="75" spans="1:11" ht="7.5" customHeight="1" x14ac:dyDescent="0.35"/>
    <row r="76" spans="1:11" x14ac:dyDescent="0.35">
      <c r="A76" s="121" t="s">
        <v>74</v>
      </c>
      <c r="B76" s="224"/>
      <c r="C76" s="199"/>
      <c r="D76" s="224"/>
      <c r="E76" s="219"/>
      <c r="F76" s="222"/>
      <c r="G76" s="195"/>
      <c r="H76" s="226"/>
      <c r="I76" s="219"/>
      <c r="J76" s="219" t="s">
        <v>63</v>
      </c>
      <c r="K76" s="224" t="s">
        <v>58</v>
      </c>
    </row>
    <row r="77" spans="1:11" x14ac:dyDescent="0.35">
      <c r="A77" s="125" t="s">
        <v>68</v>
      </c>
      <c r="B77" s="225"/>
      <c r="C77" s="195"/>
      <c r="D77" s="225"/>
      <c r="E77" s="219"/>
      <c r="F77" s="223"/>
      <c r="G77" s="195"/>
      <c r="H77" s="227"/>
      <c r="I77" s="219"/>
      <c r="J77" s="219"/>
      <c r="K77" s="225"/>
    </row>
    <row r="78" spans="1:11" x14ac:dyDescent="0.35">
      <c r="A78" s="130" t="str">
        <f t="shared" ref="A78:A83" si="11">IF(A63="","",A63)</f>
        <v>Residential</v>
      </c>
      <c r="B78" s="146" t="s">
        <v>38</v>
      </c>
      <c r="C78" s="126"/>
      <c r="D78" s="152">
        <v>5093698502.3929672</v>
      </c>
      <c r="E78" s="153">
        <v>4.4379718560000015E-3</v>
      </c>
      <c r="F78" s="154">
        <f>D78*E78</f>
        <v>22605690.596569344</v>
      </c>
      <c r="H78" s="152">
        <v>70196293.676013589</v>
      </c>
      <c r="I78" s="153">
        <f>E78</f>
        <v>4.4379718560000015E-3</v>
      </c>
      <c r="J78" s="154">
        <f>H78*I78</f>
        <v>311529.17572965921</v>
      </c>
      <c r="K78" s="219"/>
    </row>
    <row r="79" spans="1:11" x14ac:dyDescent="0.35">
      <c r="A79" s="130" t="str">
        <f t="shared" si="11"/>
        <v>CSMUR</v>
      </c>
      <c r="B79" s="146" t="s">
        <v>38</v>
      </c>
      <c r="C79" s="126"/>
      <c r="D79" s="152">
        <v>327329277.72938317</v>
      </c>
      <c r="E79" s="153">
        <f>E78</f>
        <v>4.4379718560000015E-3</v>
      </c>
      <c r="F79" s="154">
        <f t="shared" ref="F79:F86" si="12">D79*E79</f>
        <v>1452678.1222078106</v>
      </c>
      <c r="H79" s="152">
        <v>491338.50838937721</v>
      </c>
      <c r="I79" s="153">
        <f>I78</f>
        <v>4.4379718560000015E-3</v>
      </c>
      <c r="J79" s="154">
        <f t="shared" ref="J79:J86" si="13">H79*I79</f>
        <v>2180.5464720010768</v>
      </c>
      <c r="K79" s="219"/>
    </row>
    <row r="80" spans="1:11" x14ac:dyDescent="0.35">
      <c r="A80" s="130" t="str">
        <f t="shared" si="11"/>
        <v>GS&lt;50 kW</v>
      </c>
      <c r="B80" s="146" t="s">
        <v>38</v>
      </c>
      <c r="C80" s="126"/>
      <c r="D80" s="152">
        <v>2013398910.7617812</v>
      </c>
      <c r="E80" s="153">
        <f t="shared" ref="E80:E85" si="14">E79</f>
        <v>4.4379718560000015E-3</v>
      </c>
      <c r="F80" s="154">
        <f t="shared" si="12"/>
        <v>8935407.7008618433</v>
      </c>
      <c r="H80" s="152">
        <v>349139332.65455621</v>
      </c>
      <c r="I80" s="153">
        <f t="shared" ref="I80:I85" si="15">I79</f>
        <v>4.4379718560000015E-3</v>
      </c>
      <c r="J80" s="154">
        <f t="shared" si="13"/>
        <v>1549470.5321435428</v>
      </c>
      <c r="K80" s="219"/>
    </row>
    <row r="81" spans="1:11" x14ac:dyDescent="0.35">
      <c r="A81" s="130" t="str">
        <f t="shared" si="11"/>
        <v>GS 50-999 kW</v>
      </c>
      <c r="B81" s="146" t="s">
        <v>38</v>
      </c>
      <c r="C81" s="126"/>
      <c r="D81" s="152">
        <v>3129053007.2167077</v>
      </c>
      <c r="E81" s="153">
        <f t="shared" si="14"/>
        <v>4.4379718560000015E-3</v>
      </c>
      <c r="F81" s="154">
        <f t="shared" si="12"/>
        <v>13886649.181959918</v>
      </c>
      <c r="H81" s="152">
        <v>6599617920.7426243</v>
      </c>
      <c r="I81" s="153">
        <f t="shared" si="15"/>
        <v>4.4379718560000015E-3</v>
      </c>
      <c r="J81" s="154">
        <f t="shared" si="13"/>
        <v>29288918.592609014</v>
      </c>
      <c r="K81" s="219"/>
    </row>
    <row r="82" spans="1:11" x14ac:dyDescent="0.35">
      <c r="A82" s="130" t="str">
        <f t="shared" si="11"/>
        <v>GS 1,000-4,999 kW</v>
      </c>
      <c r="B82" s="146" t="s">
        <v>38</v>
      </c>
      <c r="C82" s="126"/>
      <c r="D82" s="152">
        <v>114201868.2103038</v>
      </c>
      <c r="E82" s="153">
        <f t="shared" si="14"/>
        <v>4.4379718560000015E-3</v>
      </c>
      <c r="F82" s="154">
        <f t="shared" si="12"/>
        <v>506824.67701994954</v>
      </c>
      <c r="H82" s="152">
        <v>4125392349.4408269</v>
      </c>
      <c r="I82" s="153">
        <f t="shared" si="15"/>
        <v>4.4379718560000015E-3</v>
      </c>
      <c r="J82" s="154">
        <f t="shared" si="13"/>
        <v>18308375.141776115</v>
      </c>
      <c r="K82" s="219"/>
    </row>
    <row r="83" spans="1:11" x14ac:dyDescent="0.35">
      <c r="A83" s="130" t="str">
        <f t="shared" si="11"/>
        <v>Large User</v>
      </c>
      <c r="B83" s="146" t="s">
        <v>38</v>
      </c>
      <c r="C83" s="126"/>
      <c r="D83" s="152">
        <v>3.1153896841369679E-2</v>
      </c>
      <c r="E83" s="153">
        <f t="shared" si="14"/>
        <v>4.4379718560000015E-3</v>
      </c>
      <c r="F83" s="154">
        <f t="shared" si="12"/>
        <v>1.3826011738672598E-4</v>
      </c>
      <c r="H83" s="152">
        <v>1737890757.5107458</v>
      </c>
      <c r="I83" s="153">
        <f t="shared" si="15"/>
        <v>4.4379718560000015E-3</v>
      </c>
      <c r="J83" s="154">
        <f t="shared" si="13"/>
        <v>7712710.2706352128</v>
      </c>
      <c r="K83" s="219"/>
    </row>
    <row r="84" spans="1:11" x14ac:dyDescent="0.35">
      <c r="A84" s="130" t="str">
        <f>IF(A69="","",A69)</f>
        <v>Streetlighting</v>
      </c>
      <c r="B84" s="146" t="s">
        <v>38</v>
      </c>
      <c r="C84" s="126"/>
      <c r="D84" s="152">
        <v>0</v>
      </c>
      <c r="E84" s="153">
        <f t="shared" si="14"/>
        <v>4.4379718560000015E-3</v>
      </c>
      <c r="F84" s="154">
        <f t="shared" si="12"/>
        <v>0</v>
      </c>
      <c r="H84" s="152">
        <v>118320662.68539041</v>
      </c>
      <c r="I84" s="153">
        <f t="shared" si="15"/>
        <v>4.4379718560000015E-3</v>
      </c>
      <c r="J84" s="154">
        <f t="shared" si="13"/>
        <v>525103.77098103217</v>
      </c>
      <c r="K84" s="219"/>
    </row>
    <row r="85" spans="1:11" x14ac:dyDescent="0.35">
      <c r="A85" s="130" t="str">
        <f>IF(A70="","",A70)</f>
        <v>USL</v>
      </c>
      <c r="B85" s="146" t="s">
        <v>38</v>
      </c>
      <c r="C85" s="126"/>
      <c r="D85" s="152">
        <v>43086641.757274881</v>
      </c>
      <c r="E85" s="153">
        <f t="shared" si="14"/>
        <v>4.4379718560000015E-3</v>
      </c>
      <c r="F85" s="154">
        <f t="shared" si="12"/>
        <v>191217.30348834037</v>
      </c>
      <c r="H85" s="152">
        <v>30383.952529516475</v>
      </c>
      <c r="I85" s="153">
        <f t="shared" si="15"/>
        <v>4.4379718560000015E-3</v>
      </c>
      <c r="J85" s="154">
        <f t="shared" si="13"/>
        <v>134.84312620003416</v>
      </c>
      <c r="K85" s="219"/>
    </row>
    <row r="86" spans="1:11" x14ac:dyDescent="0.35">
      <c r="A86" s="130" t="str">
        <f>IF(A71="","",A71)</f>
        <v/>
      </c>
      <c r="B86" s="146"/>
      <c r="C86" s="126"/>
      <c r="D86" s="156"/>
      <c r="E86" s="156"/>
      <c r="F86" s="154">
        <f t="shared" si="12"/>
        <v>0</v>
      </c>
      <c r="H86" s="156"/>
      <c r="I86" s="156"/>
      <c r="J86" s="154">
        <f t="shared" si="13"/>
        <v>0</v>
      </c>
      <c r="K86" s="219"/>
    </row>
    <row r="87" spans="1:11" x14ac:dyDescent="0.35">
      <c r="A87" s="130" t="str">
        <f>IF(A72="","",A72)</f>
        <v/>
      </c>
      <c r="B87" s="146"/>
      <c r="C87" s="126"/>
      <c r="D87" s="156"/>
      <c r="E87" s="156"/>
      <c r="F87" s="154">
        <f>D87*E87</f>
        <v>0</v>
      </c>
      <c r="H87" s="156"/>
      <c r="I87" s="156"/>
      <c r="J87" s="154">
        <f>H87*I87</f>
        <v>0</v>
      </c>
      <c r="K87" s="219"/>
    </row>
    <row r="88" spans="1:11" x14ac:dyDescent="0.35">
      <c r="A88" s="130" t="str">
        <f>IF(A73="","",A73)</f>
        <v/>
      </c>
      <c r="B88" s="146"/>
      <c r="C88" s="126"/>
      <c r="D88" s="156"/>
      <c r="E88" s="156"/>
      <c r="F88" s="154">
        <f>D88*E88</f>
        <v>0</v>
      </c>
      <c r="H88" s="156"/>
      <c r="I88" s="156"/>
      <c r="J88" s="154">
        <f>H88*I88</f>
        <v>0</v>
      </c>
      <c r="K88" s="219"/>
    </row>
    <row r="89" spans="1:11" x14ac:dyDescent="0.35">
      <c r="A89" s="125" t="s">
        <v>66</v>
      </c>
      <c r="B89" s="147"/>
      <c r="C89" s="126"/>
      <c r="D89" s="148">
        <f>SUM(D78:D88)</f>
        <v>10720768208.099573</v>
      </c>
      <c r="E89" s="130"/>
      <c r="F89" s="148">
        <f>SUM(F78:F88)</f>
        <v>47578467.582245469</v>
      </c>
      <c r="G89" s="130"/>
      <c r="H89" s="148">
        <f>SUM(H78:H88)</f>
        <v>13001079039.171076</v>
      </c>
      <c r="I89" s="130"/>
      <c r="J89" s="148">
        <f>SUM(J78:J88)</f>
        <v>57698422.873472773</v>
      </c>
      <c r="K89" s="154">
        <f>F89+J89</f>
        <v>105276890.45571825</v>
      </c>
    </row>
    <row r="90" spans="1:11" ht="6.75" customHeight="1" x14ac:dyDescent="0.35"/>
    <row r="91" spans="1:11" x14ac:dyDescent="0.35">
      <c r="A91" s="121" t="s">
        <v>75</v>
      </c>
      <c r="B91" s="224"/>
      <c r="C91" s="199"/>
      <c r="D91" s="224"/>
      <c r="E91" s="219"/>
      <c r="F91" s="222"/>
      <c r="G91" s="195"/>
      <c r="H91" s="226"/>
      <c r="I91" s="219"/>
      <c r="J91" s="219" t="s">
        <v>63</v>
      </c>
      <c r="K91" s="224" t="s">
        <v>58</v>
      </c>
    </row>
    <row r="92" spans="1:11" x14ac:dyDescent="0.35">
      <c r="A92" s="125" t="s">
        <v>68</v>
      </c>
      <c r="B92" s="225"/>
      <c r="C92" s="195"/>
      <c r="D92" s="225"/>
      <c r="E92" s="219"/>
      <c r="F92" s="223"/>
      <c r="G92" s="195"/>
      <c r="H92" s="227"/>
      <c r="I92" s="219"/>
      <c r="J92" s="219"/>
      <c r="K92" s="225"/>
    </row>
    <row r="93" spans="1:11" x14ac:dyDescent="0.35">
      <c r="A93" s="130" t="str">
        <f t="shared" ref="A93:A98" si="16">IF(A78="","",A78)</f>
        <v>Residential</v>
      </c>
      <c r="B93" s="146" t="s">
        <v>38</v>
      </c>
      <c r="C93" s="126"/>
      <c r="D93" s="156"/>
      <c r="E93" s="157"/>
      <c r="F93" s="154">
        <f>D93*E93</f>
        <v>0</v>
      </c>
      <c r="H93" s="156">
        <v>0</v>
      </c>
      <c r="I93" s="157">
        <v>2.1648643200000001E-4</v>
      </c>
      <c r="J93" s="154">
        <f>H93*I93</f>
        <v>0</v>
      </c>
      <c r="K93" s="219"/>
    </row>
    <row r="94" spans="1:11" x14ac:dyDescent="0.35">
      <c r="A94" s="130" t="str">
        <f t="shared" si="16"/>
        <v>CSMUR</v>
      </c>
      <c r="B94" s="146" t="s">
        <v>38</v>
      </c>
      <c r="C94" s="126"/>
      <c r="D94" s="156"/>
      <c r="E94" s="157"/>
      <c r="F94" s="154">
        <f t="shared" ref="F94:F101" si="17">D94*E94</f>
        <v>0</v>
      </c>
      <c r="H94" s="156">
        <v>0</v>
      </c>
      <c r="I94" s="157">
        <f>+I93</f>
        <v>2.1648643200000001E-4</v>
      </c>
      <c r="J94" s="154">
        <f t="shared" ref="J94:J101" si="18">H94*I94</f>
        <v>0</v>
      </c>
      <c r="K94" s="219"/>
    </row>
    <row r="95" spans="1:11" x14ac:dyDescent="0.35">
      <c r="A95" s="130" t="str">
        <f t="shared" si="16"/>
        <v>GS&lt;50 kW</v>
      </c>
      <c r="B95" s="146" t="s">
        <v>38</v>
      </c>
      <c r="C95" s="126"/>
      <c r="D95" s="156"/>
      <c r="E95" s="157"/>
      <c r="F95" s="154">
        <f t="shared" si="17"/>
        <v>0</v>
      </c>
      <c r="H95" s="156">
        <v>307545.45492376579</v>
      </c>
      <c r="I95" s="157">
        <f t="shared" ref="I95:I100" si="19">+I94</f>
        <v>2.1648643200000001E-4</v>
      </c>
      <c r="J95" s="154">
        <f t="shared" si="18"/>
        <v>66.579418214262887</v>
      </c>
      <c r="K95" s="219"/>
    </row>
    <row r="96" spans="1:11" x14ac:dyDescent="0.35">
      <c r="A96" s="130" t="str">
        <f t="shared" si="16"/>
        <v>GS 50-999 kW</v>
      </c>
      <c r="B96" s="146" t="s">
        <v>38</v>
      </c>
      <c r="C96" s="126"/>
      <c r="D96" s="156"/>
      <c r="E96" s="157"/>
      <c r="F96" s="154">
        <f t="shared" si="17"/>
        <v>0</v>
      </c>
      <c r="H96" s="156">
        <v>679260684.09757888</v>
      </c>
      <c r="I96" s="157">
        <f t="shared" si="19"/>
        <v>2.1648643200000001E-4</v>
      </c>
      <c r="J96" s="154">
        <f t="shared" si="18"/>
        <v>147050.72189816399</v>
      </c>
      <c r="K96" s="219"/>
    </row>
    <row r="97" spans="1:11" x14ac:dyDescent="0.35">
      <c r="A97" s="130" t="str">
        <f t="shared" si="16"/>
        <v>GS 1,000-4,999 kW</v>
      </c>
      <c r="B97" s="146" t="s">
        <v>38</v>
      </c>
      <c r="C97" s="126"/>
      <c r="D97" s="156"/>
      <c r="E97" s="157"/>
      <c r="F97" s="154">
        <f t="shared" si="17"/>
        <v>0</v>
      </c>
      <c r="H97" s="156">
        <v>3574750919.5486617</v>
      </c>
      <c r="I97" s="157">
        <f t="shared" si="19"/>
        <v>2.1648643200000001E-4</v>
      </c>
      <c r="J97" s="154">
        <f t="shared" si="18"/>
        <v>773885.07186180889</v>
      </c>
      <c r="K97" s="219"/>
    </row>
    <row r="98" spans="1:11" x14ac:dyDescent="0.35">
      <c r="A98" s="130" t="str">
        <f t="shared" si="16"/>
        <v>Large User</v>
      </c>
      <c r="B98" s="146" t="s">
        <v>38</v>
      </c>
      <c r="C98" s="126"/>
      <c r="D98" s="156"/>
      <c r="E98" s="157"/>
      <c r="F98" s="154">
        <f t="shared" si="17"/>
        <v>0</v>
      </c>
      <c r="H98" s="156">
        <v>1603669738.1058865</v>
      </c>
      <c r="I98" s="157">
        <f t="shared" si="19"/>
        <v>2.1648643200000001E-4</v>
      </c>
      <c r="J98" s="154">
        <f t="shared" si="18"/>
        <v>347172.7397089178</v>
      </c>
      <c r="K98" s="219"/>
    </row>
    <row r="99" spans="1:11" x14ac:dyDescent="0.35">
      <c r="A99" s="130" t="str">
        <f>IF(A84="","",A84)</f>
        <v>Streetlighting</v>
      </c>
      <c r="B99" s="146" t="s">
        <v>38</v>
      </c>
      <c r="C99" s="126"/>
      <c r="D99" s="156"/>
      <c r="E99" s="157"/>
      <c r="F99" s="154">
        <f t="shared" si="17"/>
        <v>0</v>
      </c>
      <c r="H99" s="156">
        <v>0</v>
      </c>
      <c r="I99" s="157">
        <f t="shared" si="19"/>
        <v>2.1648643200000001E-4</v>
      </c>
      <c r="J99" s="154">
        <f t="shared" si="18"/>
        <v>0</v>
      </c>
      <c r="K99" s="219"/>
    </row>
    <row r="100" spans="1:11" x14ac:dyDescent="0.35">
      <c r="A100" s="130" t="str">
        <f>IF(A85="","",A85)</f>
        <v>USL</v>
      </c>
      <c r="B100" s="146" t="s">
        <v>38</v>
      </c>
      <c r="C100" s="126"/>
      <c r="D100" s="156"/>
      <c r="E100" s="157"/>
      <c r="F100" s="154">
        <f t="shared" si="17"/>
        <v>0</v>
      </c>
      <c r="H100" s="156">
        <v>0</v>
      </c>
      <c r="I100" s="157">
        <f t="shared" si="19"/>
        <v>2.1648643200000001E-4</v>
      </c>
      <c r="J100" s="154">
        <f t="shared" si="18"/>
        <v>0</v>
      </c>
      <c r="K100" s="219"/>
    </row>
    <row r="101" spans="1:11" x14ac:dyDescent="0.35">
      <c r="A101" s="130" t="str">
        <f>IF(A86="","",A86)</f>
        <v/>
      </c>
      <c r="B101" s="146"/>
      <c r="C101" s="126"/>
      <c r="D101" s="156"/>
      <c r="E101" s="156"/>
      <c r="F101" s="154">
        <f t="shared" si="17"/>
        <v>0</v>
      </c>
      <c r="H101" s="156"/>
      <c r="I101" s="156"/>
      <c r="J101" s="154">
        <f t="shared" si="18"/>
        <v>0</v>
      </c>
      <c r="K101" s="219"/>
    </row>
    <row r="102" spans="1:11" x14ac:dyDescent="0.35">
      <c r="A102" s="130" t="str">
        <f>IF(A87="","",A87)</f>
        <v/>
      </c>
      <c r="B102" s="146"/>
      <c r="C102" s="126"/>
      <c r="D102" s="156"/>
      <c r="E102" s="156"/>
      <c r="F102" s="154">
        <f>D102*E102</f>
        <v>0</v>
      </c>
      <c r="H102" s="156"/>
      <c r="I102" s="156"/>
      <c r="J102" s="154">
        <f>H102*I102</f>
        <v>0</v>
      </c>
      <c r="K102" s="219"/>
    </row>
    <row r="103" spans="1:11" x14ac:dyDescent="0.35">
      <c r="A103" s="130" t="str">
        <f>IF(A88="","",A88)</f>
        <v/>
      </c>
      <c r="B103" s="146"/>
      <c r="C103" s="126"/>
      <c r="D103" s="156"/>
      <c r="E103" s="156"/>
      <c r="F103" s="154">
        <f>D103*E103</f>
        <v>0</v>
      </c>
      <c r="H103" s="156"/>
      <c r="I103" s="156"/>
      <c r="J103" s="154">
        <f>H103*I103</f>
        <v>0</v>
      </c>
      <c r="K103" s="219"/>
    </row>
    <row r="104" spans="1:11" x14ac:dyDescent="0.35">
      <c r="A104" s="125" t="s">
        <v>66</v>
      </c>
      <c r="B104" s="147"/>
      <c r="C104" s="126"/>
      <c r="D104" s="148">
        <f>SUM(D93:D103)</f>
        <v>0</v>
      </c>
      <c r="E104" s="130"/>
      <c r="F104" s="148">
        <f>SUM(F93:F103)</f>
        <v>0</v>
      </c>
      <c r="G104" s="130"/>
      <c r="H104" s="141">
        <f>SUM(H93:H103)</f>
        <v>5857988887.2070503</v>
      </c>
      <c r="I104" s="130"/>
      <c r="J104" s="148">
        <f>SUM(J93:J103)</f>
        <v>1268175.112887105</v>
      </c>
      <c r="K104" s="154">
        <f>F104+J104</f>
        <v>1268175.112887105</v>
      </c>
    </row>
    <row r="105" spans="1:11" ht="6.75" customHeight="1" x14ac:dyDescent="0.35">
      <c r="A105" s="125"/>
      <c r="B105" s="197"/>
      <c r="C105" s="126"/>
      <c r="D105" s="163"/>
      <c r="E105" s="160"/>
      <c r="F105" s="148"/>
      <c r="H105" s="128"/>
      <c r="I105" s="160"/>
      <c r="J105" s="148"/>
      <c r="K105" s="164"/>
    </row>
    <row r="106" spans="1:11" x14ac:dyDescent="0.35">
      <c r="A106" s="121" t="s">
        <v>76</v>
      </c>
      <c r="B106" s="224"/>
      <c r="C106" s="199"/>
      <c r="D106" s="224"/>
      <c r="E106" s="219"/>
      <c r="F106" s="222"/>
      <c r="G106" s="195"/>
      <c r="H106" s="226"/>
      <c r="I106" s="219"/>
      <c r="J106" s="219" t="s">
        <v>63</v>
      </c>
      <c r="K106" s="224" t="s">
        <v>58</v>
      </c>
    </row>
    <row r="107" spans="1:11" x14ac:dyDescent="0.35">
      <c r="A107" s="125" t="s">
        <v>68</v>
      </c>
      <c r="B107" s="225"/>
      <c r="C107" s="195"/>
      <c r="D107" s="225"/>
      <c r="E107" s="219"/>
      <c r="F107" s="223"/>
      <c r="G107" s="195"/>
      <c r="H107" s="227"/>
      <c r="I107" s="219"/>
      <c r="J107" s="219"/>
      <c r="K107" s="225"/>
    </row>
    <row r="108" spans="1:11" x14ac:dyDescent="0.35">
      <c r="A108" s="130" t="str">
        <f t="shared" ref="A108:A113" si="20">IF(A93="","",A93)</f>
        <v>Residential</v>
      </c>
      <c r="B108" s="146" t="s">
        <v>38</v>
      </c>
      <c r="C108" s="126"/>
      <c r="D108" s="152">
        <v>5206959894.715416</v>
      </c>
      <c r="E108" s="153">
        <v>4.3297286400000002E-4</v>
      </c>
      <c r="F108" s="154">
        <f>D108*E108</f>
        <v>2254472.338348072</v>
      </c>
      <c r="H108" s="152">
        <v>64576775.91136761</v>
      </c>
      <c r="I108" s="153">
        <f>E108</f>
        <v>4.3297286400000002E-4</v>
      </c>
      <c r="J108" s="154">
        <f>H108*I108</f>
        <v>27959.991614231047</v>
      </c>
      <c r="K108" s="219"/>
    </row>
    <row r="109" spans="1:11" x14ac:dyDescent="0.35">
      <c r="A109" s="130" t="str">
        <f t="shared" si="20"/>
        <v>CSMUR</v>
      </c>
      <c r="B109" s="146" t="s">
        <v>38</v>
      </c>
      <c r="C109" s="126"/>
      <c r="D109" s="152">
        <v>334607637.3979255</v>
      </c>
      <c r="E109" s="153">
        <f>+E108</f>
        <v>4.3297286400000002E-4</v>
      </c>
      <c r="F109" s="154">
        <f t="shared" ref="F109:F116" si="21">D109*E109</f>
        <v>144876.02708045332</v>
      </c>
      <c r="H109" s="152">
        <v>452004.72975581611</v>
      </c>
      <c r="I109" s="153">
        <f t="shared" ref="I109:I115" si="22">E109</f>
        <v>4.3297286400000002E-4</v>
      </c>
      <c r="J109" s="154">
        <f t="shared" ref="J109:J116" si="23">H109*I109</f>
        <v>195.70578238392173</v>
      </c>
      <c r="K109" s="219"/>
    </row>
    <row r="110" spans="1:11" x14ac:dyDescent="0.35">
      <c r="A110" s="130" t="str">
        <f t="shared" si="20"/>
        <v>GS&lt;50 kW</v>
      </c>
      <c r="B110" s="146" t="s">
        <v>38</v>
      </c>
      <c r="C110" s="126"/>
      <c r="D110" s="152">
        <v>2058168023.7798076</v>
      </c>
      <c r="E110" s="153">
        <f t="shared" ref="E110:E115" si="24">+E109</f>
        <v>4.3297286400000002E-4</v>
      </c>
      <c r="F110" s="154">
        <f t="shared" si="21"/>
        <v>891130.90384916344</v>
      </c>
      <c r="H110" s="152">
        <v>320923796.0064438</v>
      </c>
      <c r="I110" s="153">
        <f t="shared" si="22"/>
        <v>4.3297286400000002E-4</v>
      </c>
      <c r="J110" s="154">
        <f t="shared" si="23"/>
        <v>138951.29508266173</v>
      </c>
      <c r="K110" s="219"/>
    </row>
    <row r="111" spans="1:11" x14ac:dyDescent="0.35">
      <c r="A111" s="130" t="str">
        <f t="shared" si="20"/>
        <v>GS 50-999 kW</v>
      </c>
      <c r="B111" s="146" t="s">
        <v>38</v>
      </c>
      <c r="C111" s="126"/>
      <c r="D111" s="152">
        <v>3198629347.4892263</v>
      </c>
      <c r="E111" s="153">
        <f t="shared" si="24"/>
        <v>4.3297286400000002E-4</v>
      </c>
      <c r="F111" s="154">
        <f t="shared" si="21"/>
        <v>1384919.7094568615</v>
      </c>
      <c r="H111" s="152">
        <v>5485072336.8546495</v>
      </c>
      <c r="I111" s="153">
        <f t="shared" si="22"/>
        <v>4.3297286400000002E-4</v>
      </c>
      <c r="J111" s="154">
        <f t="shared" si="23"/>
        <v>2374887.4789351304</v>
      </c>
      <c r="K111" s="219"/>
    </row>
    <row r="112" spans="1:11" x14ac:dyDescent="0.35">
      <c r="A112" s="130" t="str">
        <f t="shared" si="20"/>
        <v>GS 1,000-4,999 kW</v>
      </c>
      <c r="B112" s="146" t="s">
        <v>38</v>
      </c>
      <c r="C112" s="126"/>
      <c r="D112" s="152">
        <v>116741214.14788672</v>
      </c>
      <c r="E112" s="153">
        <f t="shared" si="24"/>
        <v>4.3297286400000002E-4</v>
      </c>
      <c r="F112" s="154">
        <f t="shared" si="21"/>
        <v>50545.777836447836</v>
      </c>
      <c r="H112" s="152">
        <v>710044788.69544625</v>
      </c>
      <c r="I112" s="153">
        <f t="shared" si="22"/>
        <v>4.3297286400000002E-4</v>
      </c>
      <c r="J112" s="154">
        <f t="shared" si="23"/>
        <v>307430.12572974223</v>
      </c>
      <c r="K112" s="219"/>
    </row>
    <row r="113" spans="1:11" x14ac:dyDescent="0.35">
      <c r="A113" s="130" t="str">
        <f t="shared" si="20"/>
        <v>Large User</v>
      </c>
      <c r="B113" s="146" t="s">
        <v>38</v>
      </c>
      <c r="C113" s="126"/>
      <c r="D113" s="152">
        <v>3.1846622123571956E-2</v>
      </c>
      <c r="E113" s="153">
        <f t="shared" si="24"/>
        <v>4.3297286400000002E-4</v>
      </c>
      <c r="F113" s="154">
        <f t="shared" si="21"/>
        <v>1.3788723189568713E-5</v>
      </c>
      <c r="H113" s="152">
        <v>214761309.59733081</v>
      </c>
      <c r="I113" s="153">
        <f t="shared" si="22"/>
        <v>4.3297286400000002E-4</v>
      </c>
      <c r="J113" s="154">
        <f t="shared" si="23"/>
        <v>92985.819292747008</v>
      </c>
      <c r="K113" s="219"/>
    </row>
    <row r="114" spans="1:11" x14ac:dyDescent="0.35">
      <c r="A114" s="130" t="str">
        <f>IF(A99="","",A99)</f>
        <v>Streetlighting</v>
      </c>
      <c r="B114" s="146" t="s">
        <v>38</v>
      </c>
      <c r="C114" s="126"/>
      <c r="D114" s="152">
        <v>0</v>
      </c>
      <c r="E114" s="153">
        <f t="shared" si="24"/>
        <v>4.3297286400000002E-4</v>
      </c>
      <c r="F114" s="154">
        <f t="shared" si="21"/>
        <v>0</v>
      </c>
      <c r="H114" s="152">
        <v>108848580.45617668</v>
      </c>
      <c r="I114" s="153">
        <f t="shared" si="22"/>
        <v>4.3297286400000002E-4</v>
      </c>
      <c r="J114" s="154">
        <f t="shared" si="23"/>
        <v>47128.481622445244</v>
      </c>
      <c r="K114" s="219"/>
    </row>
    <row r="115" spans="1:11" x14ac:dyDescent="0.35">
      <c r="A115" s="130" t="str">
        <f>IF(A100="","",A100)</f>
        <v>USL</v>
      </c>
      <c r="B115" s="146" t="s">
        <v>38</v>
      </c>
      <c r="C115" s="126"/>
      <c r="D115" s="152">
        <v>44044698.664968751</v>
      </c>
      <c r="E115" s="153">
        <f t="shared" si="24"/>
        <v>4.3297286400000002E-4</v>
      </c>
      <c r="F115" s="154">
        <f t="shared" si="21"/>
        <v>19070.159324988497</v>
      </c>
      <c r="H115" s="152">
        <v>27951.585348026354</v>
      </c>
      <c r="I115" s="153">
        <f t="shared" si="22"/>
        <v>4.3297286400000002E-4</v>
      </c>
      <c r="J115" s="154">
        <f t="shared" si="23"/>
        <v>12.102277961475409</v>
      </c>
      <c r="K115" s="219"/>
    </row>
    <row r="116" spans="1:11" x14ac:dyDescent="0.35">
      <c r="A116" s="130" t="str">
        <f>IF(A101="","",A101)</f>
        <v/>
      </c>
      <c r="B116" s="146"/>
      <c r="C116" s="126"/>
      <c r="D116" s="156"/>
      <c r="E116" s="156"/>
      <c r="F116" s="154">
        <f t="shared" si="21"/>
        <v>0</v>
      </c>
      <c r="H116" s="156"/>
      <c r="I116" s="156"/>
      <c r="J116" s="154">
        <f t="shared" si="23"/>
        <v>0</v>
      </c>
      <c r="K116" s="219"/>
    </row>
    <row r="117" spans="1:11" x14ac:dyDescent="0.35">
      <c r="A117" s="130" t="str">
        <f>IF(A102="","",A102)</f>
        <v/>
      </c>
      <c r="B117" s="146"/>
      <c r="C117" s="126"/>
      <c r="D117" s="156"/>
      <c r="E117" s="156"/>
      <c r="F117" s="154">
        <f>D117*E117</f>
        <v>0</v>
      </c>
      <c r="H117" s="156"/>
      <c r="I117" s="156"/>
      <c r="J117" s="154">
        <f>H117*I117</f>
        <v>0</v>
      </c>
      <c r="K117" s="219"/>
    </row>
    <row r="118" spans="1:11" x14ac:dyDescent="0.35">
      <c r="A118" s="130" t="str">
        <f>IF(A103="","",A103)</f>
        <v/>
      </c>
      <c r="B118" s="146"/>
      <c r="C118" s="126"/>
      <c r="D118" s="156"/>
      <c r="E118" s="156"/>
      <c r="F118" s="154">
        <f>D118*E118</f>
        <v>0</v>
      </c>
      <c r="H118" s="156"/>
      <c r="I118" s="156"/>
      <c r="J118" s="154">
        <f>H118*I118</f>
        <v>0</v>
      </c>
      <c r="K118" s="219"/>
    </row>
    <row r="119" spans="1:11" x14ac:dyDescent="0.35">
      <c r="A119" s="125" t="s">
        <v>66</v>
      </c>
      <c r="B119" s="147"/>
      <c r="C119" s="126"/>
      <c r="D119" s="148">
        <f>SUM(D108:D118)</f>
        <v>10959150816.227076</v>
      </c>
      <c r="E119" s="130"/>
      <c r="F119" s="148">
        <f>SUM(F108:F118)</f>
        <v>4745014.9159097765</v>
      </c>
      <c r="G119" s="130"/>
      <c r="H119" s="148">
        <f>SUM(H108:H118)</f>
        <v>6904707543.8365183</v>
      </c>
      <c r="I119" s="130"/>
      <c r="J119" s="148">
        <f>SUM(J108:J118)</f>
        <v>2989551.0003373032</v>
      </c>
      <c r="K119" s="154">
        <f>F119+J119</f>
        <v>7734565.9162470791</v>
      </c>
    </row>
    <row r="120" spans="1:11" ht="6.75" customHeight="1" x14ac:dyDescent="0.35">
      <c r="A120" s="125"/>
      <c r="B120" s="197"/>
      <c r="C120" s="126"/>
      <c r="D120" s="163"/>
      <c r="E120" s="160"/>
      <c r="F120" s="148"/>
      <c r="H120" s="128"/>
      <c r="I120" s="160"/>
      <c r="J120" s="148"/>
      <c r="K120" s="164"/>
    </row>
    <row r="121" spans="1:11" ht="15" customHeight="1" x14ac:dyDescent="0.35">
      <c r="A121" s="121" t="s">
        <v>77</v>
      </c>
      <c r="B121" s="224"/>
      <c r="C121" s="122"/>
      <c r="D121" s="222"/>
      <c r="E121" s="220"/>
      <c r="F121" s="219"/>
      <c r="G121" s="195"/>
      <c r="H121" s="226"/>
      <c r="I121" s="220"/>
      <c r="J121" s="219" t="s">
        <v>63</v>
      </c>
      <c r="K121" s="224" t="s">
        <v>58</v>
      </c>
    </row>
    <row r="122" spans="1:11" x14ac:dyDescent="0.35">
      <c r="A122" s="125" t="s">
        <v>68</v>
      </c>
      <c r="B122" s="225"/>
      <c r="C122" s="122"/>
      <c r="D122" s="223"/>
      <c r="E122" s="221"/>
      <c r="F122" s="219"/>
      <c r="G122" s="195"/>
      <c r="H122" s="227"/>
      <c r="I122" s="221"/>
      <c r="J122" s="219"/>
      <c r="K122" s="225"/>
    </row>
    <row r="123" spans="1:11" x14ac:dyDescent="0.35">
      <c r="A123" s="130" t="str">
        <f t="shared" ref="A123:A128" si="25">IF(A108="","",A108)</f>
        <v>Residential</v>
      </c>
      <c r="B123" s="146" t="s">
        <v>38</v>
      </c>
      <c r="C123" s="126"/>
      <c r="D123" s="152">
        <f>+D78</f>
        <v>5093698502.3929672</v>
      </c>
      <c r="E123" s="153">
        <v>7.5770251199999998E-4</v>
      </c>
      <c r="F123" s="154">
        <f>D123*E123</f>
        <v>3859508.1506337891</v>
      </c>
      <c r="H123" s="152">
        <f>+H78</f>
        <v>70196293.676013589</v>
      </c>
      <c r="I123" s="153">
        <f>+E123</f>
        <v>7.5770251199999998E-4</v>
      </c>
      <c r="J123" s="154">
        <f>H123*I123</f>
        <v>53187.908051405211</v>
      </c>
      <c r="K123" s="219"/>
    </row>
    <row r="124" spans="1:11" x14ac:dyDescent="0.35">
      <c r="A124" s="130" t="str">
        <f t="shared" si="25"/>
        <v>CSMUR</v>
      </c>
      <c r="B124" s="146" t="s">
        <v>38</v>
      </c>
      <c r="C124" s="126"/>
      <c r="D124" s="152">
        <f t="shared" ref="D124:D130" si="26">+D79</f>
        <v>327329277.72938317</v>
      </c>
      <c r="E124" s="153">
        <f>E123</f>
        <v>7.5770251199999998E-4</v>
      </c>
      <c r="F124" s="154">
        <f t="shared" ref="F124:F131" si="27">D124*E124</f>
        <v>248018.21598669927</v>
      </c>
      <c r="H124" s="152">
        <f t="shared" ref="H124:H130" si="28">+H79</f>
        <v>491338.50838937721</v>
      </c>
      <c r="I124" s="153">
        <f t="shared" ref="I124:I130" si="29">+E124</f>
        <v>7.5770251199999998E-4</v>
      </c>
      <c r="J124" s="154">
        <f t="shared" ref="J124:J131" si="30">H124*I124</f>
        <v>372.28842204896415</v>
      </c>
      <c r="K124" s="219"/>
    </row>
    <row r="125" spans="1:11" x14ac:dyDescent="0.35">
      <c r="A125" s="130" t="str">
        <f t="shared" si="25"/>
        <v>GS&lt;50 kW</v>
      </c>
      <c r="B125" s="146" t="s">
        <v>38</v>
      </c>
      <c r="C125" s="126"/>
      <c r="D125" s="152">
        <f t="shared" si="26"/>
        <v>2013398910.7617812</v>
      </c>
      <c r="E125" s="153">
        <f t="shared" ref="E125:E130" si="31">E124</f>
        <v>7.5770251199999998E-4</v>
      </c>
      <c r="F125" s="154">
        <f t="shared" si="27"/>
        <v>1525557.4123422655</v>
      </c>
      <c r="H125" s="152">
        <f t="shared" si="28"/>
        <v>349139332.65455621</v>
      </c>
      <c r="I125" s="153">
        <f t="shared" si="29"/>
        <v>7.5770251199999998E-4</v>
      </c>
      <c r="J125" s="154">
        <f t="shared" si="30"/>
        <v>264543.74939036084</v>
      </c>
      <c r="K125" s="219"/>
    </row>
    <row r="126" spans="1:11" x14ac:dyDescent="0.35">
      <c r="A126" s="130" t="str">
        <f t="shared" si="25"/>
        <v>GS 50-999 kW</v>
      </c>
      <c r="B126" s="146" t="s">
        <v>38</v>
      </c>
      <c r="C126" s="126"/>
      <c r="D126" s="152">
        <f t="shared" si="26"/>
        <v>3129053007.2167077</v>
      </c>
      <c r="E126" s="153">
        <f t="shared" si="31"/>
        <v>7.5770251199999998E-4</v>
      </c>
      <c r="F126" s="154">
        <f t="shared" si="27"/>
        <v>2370891.3237492535</v>
      </c>
      <c r="H126" s="152">
        <f t="shared" si="28"/>
        <v>6599617920.7426243</v>
      </c>
      <c r="I126" s="153">
        <f t="shared" si="29"/>
        <v>7.5770251199999998E-4</v>
      </c>
      <c r="J126" s="154">
        <f t="shared" si="30"/>
        <v>5000547.0767869027</v>
      </c>
      <c r="K126" s="219"/>
    </row>
    <row r="127" spans="1:11" x14ac:dyDescent="0.35">
      <c r="A127" s="130" t="str">
        <f t="shared" si="25"/>
        <v>GS 1,000-4,999 kW</v>
      </c>
      <c r="B127" s="146" t="s">
        <v>38</v>
      </c>
      <c r="C127" s="126"/>
      <c r="D127" s="152">
        <f t="shared" si="26"/>
        <v>114201868.2103038</v>
      </c>
      <c r="E127" s="153">
        <f t="shared" si="31"/>
        <v>7.5770251199999998E-4</v>
      </c>
      <c r="F127" s="154">
        <f t="shared" si="27"/>
        <v>86531.042418040131</v>
      </c>
      <c r="H127" s="152">
        <f t="shared" si="28"/>
        <v>4125392349.4408269</v>
      </c>
      <c r="I127" s="153">
        <f t="shared" si="29"/>
        <v>7.5770251199999998E-4</v>
      </c>
      <c r="J127" s="154">
        <f t="shared" si="30"/>
        <v>3125820.1461568964</v>
      </c>
      <c r="K127" s="219"/>
    </row>
    <row r="128" spans="1:11" x14ac:dyDescent="0.35">
      <c r="A128" s="130" t="str">
        <f t="shared" si="25"/>
        <v>Large User</v>
      </c>
      <c r="B128" s="146" t="s">
        <v>38</v>
      </c>
      <c r="C128" s="126"/>
      <c r="D128" s="152">
        <f t="shared" si="26"/>
        <v>3.1153896841369679E-2</v>
      </c>
      <c r="E128" s="153">
        <f t="shared" si="31"/>
        <v>7.5770251199999998E-4</v>
      </c>
      <c r="F128" s="154">
        <f t="shared" si="27"/>
        <v>2.360538589529467E-5</v>
      </c>
      <c r="H128" s="152">
        <f t="shared" si="28"/>
        <v>1737890757.5107458</v>
      </c>
      <c r="I128" s="153">
        <f t="shared" si="29"/>
        <v>7.5770251199999998E-4</v>
      </c>
      <c r="J128" s="154">
        <f t="shared" si="30"/>
        <v>1316804.192547475</v>
      </c>
      <c r="K128" s="219"/>
    </row>
    <row r="129" spans="1:11" x14ac:dyDescent="0.35">
      <c r="A129" s="130" t="str">
        <f>IF(A114="","",A114)</f>
        <v>Streetlighting</v>
      </c>
      <c r="B129" s="146" t="s">
        <v>38</v>
      </c>
      <c r="C129" s="126"/>
      <c r="D129" s="152">
        <f t="shared" si="26"/>
        <v>0</v>
      </c>
      <c r="E129" s="153">
        <f t="shared" si="31"/>
        <v>7.5770251199999998E-4</v>
      </c>
      <c r="F129" s="154">
        <f t="shared" si="27"/>
        <v>0</v>
      </c>
      <c r="H129" s="152">
        <f t="shared" si="28"/>
        <v>118320662.68539041</v>
      </c>
      <c r="I129" s="153">
        <f t="shared" si="29"/>
        <v>7.5770251199999998E-4</v>
      </c>
      <c r="J129" s="154">
        <f t="shared" si="30"/>
        <v>89651.863338224983</v>
      </c>
      <c r="K129" s="219"/>
    </row>
    <row r="130" spans="1:11" x14ac:dyDescent="0.35">
      <c r="A130" s="130" t="str">
        <f>IF(A115="","",A115)</f>
        <v>USL</v>
      </c>
      <c r="B130" s="146" t="s">
        <v>38</v>
      </c>
      <c r="C130" s="126"/>
      <c r="D130" s="152">
        <f t="shared" si="26"/>
        <v>43086641.757274881</v>
      </c>
      <c r="E130" s="153">
        <f t="shared" si="31"/>
        <v>7.5770251199999998E-4</v>
      </c>
      <c r="F130" s="154">
        <f t="shared" si="27"/>
        <v>32646.856693131271</v>
      </c>
      <c r="H130" s="152">
        <f t="shared" si="28"/>
        <v>30383.952529516475</v>
      </c>
      <c r="I130" s="153">
        <f t="shared" si="29"/>
        <v>7.5770251199999998E-4</v>
      </c>
      <c r="J130" s="154">
        <f t="shared" si="30"/>
        <v>23.021997156103385</v>
      </c>
      <c r="K130" s="219"/>
    </row>
    <row r="131" spans="1:11" x14ac:dyDescent="0.35">
      <c r="A131" s="130" t="str">
        <f>IF(A116="","",A116)</f>
        <v/>
      </c>
      <c r="B131" s="146"/>
      <c r="C131" s="126"/>
      <c r="D131" s="156"/>
      <c r="E131" s="156"/>
      <c r="F131" s="154">
        <f t="shared" si="27"/>
        <v>0</v>
      </c>
      <c r="H131" s="156"/>
      <c r="I131" s="156"/>
      <c r="J131" s="154">
        <f t="shared" si="30"/>
        <v>0</v>
      </c>
      <c r="K131" s="219"/>
    </row>
    <row r="132" spans="1:11" x14ac:dyDescent="0.35">
      <c r="A132" s="130" t="str">
        <f>IF(A117="","",A117)</f>
        <v/>
      </c>
      <c r="B132" s="146"/>
      <c r="C132" s="126"/>
      <c r="D132" s="156"/>
      <c r="E132" s="156"/>
      <c r="F132" s="154">
        <f>D132*E132</f>
        <v>0</v>
      </c>
      <c r="H132" s="156"/>
      <c r="I132" s="156"/>
      <c r="J132" s="154">
        <f>H132*I132</f>
        <v>0</v>
      </c>
      <c r="K132" s="219"/>
    </row>
    <row r="133" spans="1:11" x14ac:dyDescent="0.35">
      <c r="A133" s="130" t="str">
        <f>IF(A118="","",A118)</f>
        <v/>
      </c>
      <c r="B133" s="146"/>
      <c r="C133" s="126"/>
      <c r="D133" s="156"/>
      <c r="E133" s="156"/>
      <c r="F133" s="154">
        <f>D133*E133</f>
        <v>0</v>
      </c>
      <c r="H133" s="156"/>
      <c r="I133" s="156"/>
      <c r="J133" s="154">
        <f>H133*I133</f>
        <v>0</v>
      </c>
      <c r="K133" s="219"/>
    </row>
    <row r="134" spans="1:11" x14ac:dyDescent="0.35">
      <c r="A134" s="125" t="s">
        <v>66</v>
      </c>
      <c r="B134" s="147"/>
      <c r="C134" s="137"/>
      <c r="D134" s="148">
        <f>SUM(D123:D133)</f>
        <v>10720768208.099573</v>
      </c>
      <c r="E134" s="130"/>
      <c r="F134" s="148">
        <f>SUM(F123:F133)</f>
        <v>8123153.0018467838</v>
      </c>
      <c r="G134" s="130"/>
      <c r="H134" s="148">
        <f>SUM(H123:H133)</f>
        <v>13001079039.171076</v>
      </c>
      <c r="I134" s="130"/>
      <c r="J134" s="148">
        <f>SUM(J123:J133)</f>
        <v>9850950.2466904689</v>
      </c>
      <c r="K134" s="154">
        <f>F134+J134</f>
        <v>17974103.248537254</v>
      </c>
    </row>
    <row r="135" spans="1:11" ht="6.75" customHeight="1" x14ac:dyDescent="0.35"/>
    <row r="136" spans="1:11" ht="15.75" customHeight="1" x14ac:dyDescent="0.35">
      <c r="A136" s="121" t="s">
        <v>78</v>
      </c>
      <c r="B136" s="224"/>
      <c r="C136" s="122"/>
      <c r="D136" s="222"/>
      <c r="E136" s="220"/>
      <c r="F136" s="219"/>
      <c r="G136" s="195"/>
      <c r="H136" s="226"/>
      <c r="I136" s="220"/>
      <c r="J136" s="219" t="s">
        <v>63</v>
      </c>
      <c r="K136" s="224" t="s">
        <v>58</v>
      </c>
    </row>
    <row r="137" spans="1:11" x14ac:dyDescent="0.35">
      <c r="A137" s="125" t="s">
        <v>68</v>
      </c>
      <c r="B137" s="225"/>
      <c r="C137" s="122"/>
      <c r="D137" s="223"/>
      <c r="E137" s="221"/>
      <c r="F137" s="219"/>
      <c r="G137" s="195"/>
      <c r="H137" s="227"/>
      <c r="I137" s="221"/>
      <c r="J137" s="219"/>
      <c r="K137" s="225"/>
    </row>
    <row r="138" spans="1:11" x14ac:dyDescent="0.35">
      <c r="A138" s="130" t="str">
        <f t="shared" ref="A138:A143" si="32">IF(A123="","",A123)</f>
        <v>Residential</v>
      </c>
      <c r="B138" s="146" t="s">
        <v>38</v>
      </c>
      <c r="C138" s="126"/>
      <c r="D138" s="165">
        <f>D123/102.95%</f>
        <v>4947740167.4531002</v>
      </c>
      <c r="E138" s="166">
        <v>3.1088633872793919E-5</v>
      </c>
      <c r="F138" s="154">
        <f>D138*E138</f>
        <v>153818.48256366552</v>
      </c>
      <c r="H138" s="165">
        <f>H123/102.95%</f>
        <v>68184840.870338589</v>
      </c>
      <c r="I138" s="166">
        <f>+E138</f>
        <v>3.1088633872793919E-5</v>
      </c>
      <c r="J138" s="154">
        <f>H138*I138</f>
        <v>2119.7735534926715</v>
      </c>
      <c r="K138" s="219"/>
    </row>
    <row r="139" spans="1:11" x14ac:dyDescent="0.35">
      <c r="A139" s="130" t="str">
        <f t="shared" si="32"/>
        <v>CSMUR</v>
      </c>
      <c r="B139" s="146" t="s">
        <v>38</v>
      </c>
      <c r="C139" s="126"/>
      <c r="D139" s="165">
        <f t="shared" ref="D139:D145" si="33">D124/102.95%</f>
        <v>317949759.8148452</v>
      </c>
      <c r="E139" s="166">
        <f>E138</f>
        <v>3.1088633872793919E-5</v>
      </c>
      <c r="F139" s="154">
        <f t="shared" ref="F139:F146" si="34">D139*E139</f>
        <v>9884.6236728264867</v>
      </c>
      <c r="H139" s="165">
        <f t="shared" ref="H139:H145" si="35">H124/102.95%</f>
        <v>477259.35734762234</v>
      </c>
      <c r="I139" s="166">
        <f t="shared" ref="I139:I145" si="36">+E139</f>
        <v>3.1088633872793919E-5</v>
      </c>
      <c r="J139" s="154">
        <f t="shared" ref="J139:J146" si="37">H139*I139</f>
        <v>14.837341422945149</v>
      </c>
      <c r="K139" s="219"/>
    </row>
    <row r="140" spans="1:11" x14ac:dyDescent="0.35">
      <c r="A140" s="130" t="str">
        <f t="shared" si="32"/>
        <v>GS&lt;50 kW</v>
      </c>
      <c r="B140" s="146" t="s">
        <v>38</v>
      </c>
      <c r="C140" s="126"/>
      <c r="D140" s="165">
        <f t="shared" si="33"/>
        <v>1955705595.6889567</v>
      </c>
      <c r="E140" s="166">
        <f t="shared" ref="E140:E145" si="38">E139</f>
        <v>3.1088633872793919E-5</v>
      </c>
      <c r="F140" s="154">
        <f t="shared" si="34"/>
        <v>60800.215227348308</v>
      </c>
      <c r="H140" s="165">
        <f t="shared" si="35"/>
        <v>339134854.44833046</v>
      </c>
      <c r="I140" s="166">
        <f t="shared" si="36"/>
        <v>3.1088633872793919E-5</v>
      </c>
      <c r="J140" s="154">
        <f t="shared" si="37"/>
        <v>10543.239323447402</v>
      </c>
      <c r="K140" s="219"/>
    </row>
    <row r="141" spans="1:11" x14ac:dyDescent="0.35">
      <c r="A141" s="130" t="str">
        <f t="shared" si="32"/>
        <v>GS 50-999 kW</v>
      </c>
      <c r="B141" s="146" t="s">
        <v>38</v>
      </c>
      <c r="C141" s="126"/>
      <c r="D141" s="165">
        <f t="shared" si="33"/>
        <v>3039390973.4985018</v>
      </c>
      <c r="E141" s="166">
        <f t="shared" si="38"/>
        <v>3.1088633872793919E-5</v>
      </c>
      <c r="F141" s="154">
        <f t="shared" si="34"/>
        <v>94490.513171369603</v>
      </c>
      <c r="H141" s="165">
        <f t="shared" si="35"/>
        <v>6410507936.6125536</v>
      </c>
      <c r="I141" s="166">
        <f t="shared" si="36"/>
        <v>3.1088633872793919E-5</v>
      </c>
      <c r="J141" s="154">
        <f t="shared" si="37"/>
        <v>199293.93417998729</v>
      </c>
      <c r="K141" s="219"/>
    </row>
    <row r="142" spans="1:11" x14ac:dyDescent="0.35">
      <c r="A142" s="130" t="str">
        <f t="shared" si="32"/>
        <v>GS 1,000-4,999 kW</v>
      </c>
      <c r="B142" s="146" t="s">
        <v>38</v>
      </c>
      <c r="C142" s="126"/>
      <c r="D142" s="165">
        <f t="shared" si="33"/>
        <v>110929449.45148498</v>
      </c>
      <c r="E142" s="166">
        <f t="shared" si="38"/>
        <v>3.1088633872793919E-5</v>
      </c>
      <c r="F142" s="154">
        <f t="shared" si="34"/>
        <v>3448.6450397078165</v>
      </c>
      <c r="H142" s="165">
        <f t="shared" si="35"/>
        <v>4007180523.9833188</v>
      </c>
      <c r="I142" s="166">
        <f t="shared" si="36"/>
        <v>3.1088633872793919E-5</v>
      </c>
      <c r="J142" s="154">
        <f t="shared" si="37"/>
        <v>124577.76817230789</v>
      </c>
      <c r="K142" s="219"/>
    </row>
    <row r="143" spans="1:11" x14ac:dyDescent="0.35">
      <c r="A143" s="130" t="str">
        <f t="shared" si="32"/>
        <v>Large User</v>
      </c>
      <c r="B143" s="146" t="s">
        <v>38</v>
      </c>
      <c r="C143" s="126"/>
      <c r="D143" s="165">
        <f>D128/101.72%</f>
        <v>3.0627110540080302E-2</v>
      </c>
      <c r="E143" s="166">
        <f t="shared" si="38"/>
        <v>3.1088633872793919E-5</v>
      </c>
      <c r="F143" s="154">
        <f t="shared" si="34"/>
        <v>9.5215502616214411E-7</v>
      </c>
      <c r="H143" s="165">
        <f>H128/101.72%</f>
        <v>1708504480.4470565</v>
      </c>
      <c r="I143" s="166">
        <f t="shared" si="36"/>
        <v>3.1088633872793919E-5</v>
      </c>
      <c r="J143" s="154">
        <f t="shared" si="37"/>
        <v>53115.070262646535</v>
      </c>
      <c r="K143" s="219"/>
    </row>
    <row r="144" spans="1:11" x14ac:dyDescent="0.35">
      <c r="A144" s="130" t="str">
        <f>IF(A129="","",A129)</f>
        <v>Streetlighting</v>
      </c>
      <c r="B144" s="135" t="s">
        <v>38</v>
      </c>
      <c r="C144" s="167"/>
      <c r="D144" s="165">
        <f t="shared" si="33"/>
        <v>0</v>
      </c>
      <c r="E144" s="166">
        <f t="shared" si="38"/>
        <v>3.1088633872793919E-5</v>
      </c>
      <c r="F144" s="154">
        <f t="shared" si="34"/>
        <v>0</v>
      </c>
      <c r="H144" s="165">
        <f t="shared" si="35"/>
        <v>114930221.16113687</v>
      </c>
      <c r="I144" s="166">
        <f t="shared" si="36"/>
        <v>3.1088633872793919E-5</v>
      </c>
      <c r="J144" s="154">
        <f t="shared" si="37"/>
        <v>3573.0235665978162</v>
      </c>
      <c r="K144" s="219"/>
    </row>
    <row r="145" spans="1:12" x14ac:dyDescent="0.35">
      <c r="A145" s="130" t="str">
        <f>IF(A130="","",A130)</f>
        <v>USL</v>
      </c>
      <c r="B145" s="135" t="s">
        <v>38</v>
      </c>
      <c r="C145" s="167"/>
      <c r="D145" s="165">
        <f t="shared" si="33"/>
        <v>41852007.534992598</v>
      </c>
      <c r="E145" s="166">
        <f t="shared" si="38"/>
        <v>3.1088633872793919E-5</v>
      </c>
      <c r="F145" s="154">
        <f t="shared" si="34"/>
        <v>1301.1217390967972</v>
      </c>
      <c r="H145" s="165">
        <f t="shared" si="35"/>
        <v>29513.309887825617</v>
      </c>
      <c r="I145" s="166">
        <f t="shared" si="36"/>
        <v>3.1088633872793919E-5</v>
      </c>
      <c r="J145" s="154">
        <f t="shared" si="37"/>
        <v>0.91752848547691912</v>
      </c>
      <c r="K145" s="219"/>
    </row>
    <row r="146" spans="1:12" x14ac:dyDescent="0.35">
      <c r="A146" s="130" t="str">
        <f>IF(A131="","",A131)</f>
        <v/>
      </c>
      <c r="B146" s="135"/>
      <c r="C146" s="167"/>
      <c r="D146" s="156"/>
      <c r="E146" s="156"/>
      <c r="F146" s="154">
        <f t="shared" si="34"/>
        <v>0</v>
      </c>
      <c r="H146" s="156"/>
      <c r="I146" s="153"/>
      <c r="J146" s="154">
        <f t="shared" si="37"/>
        <v>0</v>
      </c>
      <c r="K146" s="219"/>
    </row>
    <row r="147" spans="1:12" ht="14.25" customHeight="1" x14ac:dyDescent="0.35">
      <c r="A147" s="130" t="str">
        <f>IF(A132="","",A132)</f>
        <v/>
      </c>
      <c r="B147" s="135"/>
      <c r="C147" s="126"/>
      <c r="D147" s="156"/>
      <c r="E147" s="156"/>
      <c r="F147" s="154">
        <f>D147*E147</f>
        <v>0</v>
      </c>
      <c r="H147" s="156"/>
      <c r="I147" s="153"/>
      <c r="J147" s="154">
        <f>H147*I147</f>
        <v>0</v>
      </c>
      <c r="K147" s="219"/>
    </row>
    <row r="148" spans="1:12" x14ac:dyDescent="0.35">
      <c r="A148" s="130" t="str">
        <f>IF(A133="","",A133)</f>
        <v/>
      </c>
      <c r="B148" s="146"/>
      <c r="C148" s="126"/>
      <c r="D148" s="156"/>
      <c r="E148" s="156"/>
      <c r="F148" s="154">
        <f>D148*E148</f>
        <v>0</v>
      </c>
      <c r="H148" s="156"/>
      <c r="I148" s="153"/>
      <c r="J148" s="154">
        <f>H148*I148</f>
        <v>0</v>
      </c>
      <c r="K148" s="219"/>
    </row>
    <row r="149" spans="1:12" x14ac:dyDescent="0.35">
      <c r="A149" s="125" t="s">
        <v>66</v>
      </c>
      <c r="B149" s="147"/>
      <c r="C149" s="126"/>
      <c r="D149" s="168">
        <f>SUM(D138:D148)</f>
        <v>10413567953.472506</v>
      </c>
      <c r="E149" s="130"/>
      <c r="F149" s="154">
        <f>SUM(F138:F148)</f>
        <v>323743.60141496675</v>
      </c>
      <c r="G149" s="130"/>
      <c r="H149" s="130"/>
      <c r="I149" s="130"/>
      <c r="J149" s="154">
        <f>SUM(J138:J148)</f>
        <v>393238.56392838806</v>
      </c>
      <c r="K149" s="141">
        <f>F149+J149</f>
        <v>716982.16534335481</v>
      </c>
    </row>
    <row r="151" spans="1:12" x14ac:dyDescent="0.35">
      <c r="A151" s="121" t="s">
        <v>79</v>
      </c>
      <c r="B151" s="220"/>
      <c r="C151" s="122"/>
      <c r="D151" s="222"/>
      <c r="E151" s="220"/>
      <c r="F151" s="219"/>
      <c r="G151" s="195"/>
      <c r="H151" s="224"/>
      <c r="I151" s="220"/>
      <c r="J151" s="219" t="s">
        <v>63</v>
      </c>
      <c r="K151" s="222" t="s">
        <v>58</v>
      </c>
    </row>
    <row r="152" spans="1:12" x14ac:dyDescent="0.35">
      <c r="A152" s="125" t="s">
        <v>68</v>
      </c>
      <c r="B152" s="221"/>
      <c r="C152" s="122"/>
      <c r="D152" s="223"/>
      <c r="E152" s="221"/>
      <c r="F152" s="219"/>
      <c r="G152" s="195"/>
      <c r="H152" s="225"/>
      <c r="I152" s="221"/>
      <c r="J152" s="219"/>
      <c r="K152" s="217"/>
      <c r="L152" s="137"/>
    </row>
    <row r="153" spans="1:12" x14ac:dyDescent="0.35">
      <c r="A153" s="136" t="str">
        <f>+A138</f>
        <v>Residential</v>
      </c>
      <c r="B153" s="147"/>
      <c r="C153" s="126"/>
      <c r="D153" s="152">
        <v>616989</v>
      </c>
      <c r="E153" s="169">
        <v>0.42</v>
      </c>
      <c r="F153" s="154">
        <f>D153*E153*12</f>
        <v>3109624.56</v>
      </c>
      <c r="H153" s="156"/>
      <c r="I153" s="170"/>
      <c r="J153" s="154">
        <f>H153*I153*12</f>
        <v>0</v>
      </c>
      <c r="K153" s="217"/>
      <c r="L153" s="137"/>
    </row>
    <row r="154" spans="1:12" x14ac:dyDescent="0.35">
      <c r="A154" s="138" t="str">
        <f>+A139</f>
        <v>CSMUR</v>
      </c>
      <c r="B154" s="147"/>
      <c r="C154" s="126"/>
      <c r="D154" s="152">
        <v>100867</v>
      </c>
      <c r="E154" s="169">
        <f>+E153</f>
        <v>0.42</v>
      </c>
      <c r="F154" s="154">
        <f t="shared" ref="F154:F159" si="39">D154*E154*12</f>
        <v>508369.68</v>
      </c>
      <c r="H154" s="156"/>
      <c r="I154" s="170"/>
      <c r="J154" s="154">
        <f t="shared" ref="J154:J159" si="40">H154*I154*12</f>
        <v>0</v>
      </c>
      <c r="K154" s="217"/>
      <c r="L154" s="137"/>
    </row>
    <row r="155" spans="1:12" x14ac:dyDescent="0.35">
      <c r="A155" s="138" t="str">
        <f>+A140</f>
        <v>GS&lt;50 kW</v>
      </c>
      <c r="B155" s="147"/>
      <c r="C155" s="126"/>
      <c r="D155" s="156">
        <v>72935</v>
      </c>
      <c r="E155" s="170">
        <f>+E154</f>
        <v>0.42</v>
      </c>
      <c r="F155" s="154">
        <f t="shared" si="39"/>
        <v>367592.39999999997</v>
      </c>
      <c r="H155" s="156"/>
      <c r="I155" s="156"/>
      <c r="J155" s="154">
        <f t="shared" si="40"/>
        <v>0</v>
      </c>
      <c r="K155" s="217"/>
      <c r="L155" s="137"/>
    </row>
    <row r="156" spans="1:12" x14ac:dyDescent="0.35">
      <c r="A156" s="138"/>
      <c r="B156" s="147"/>
      <c r="C156" s="126"/>
      <c r="D156" s="156"/>
      <c r="E156" s="171"/>
      <c r="F156" s="154">
        <f t="shared" si="39"/>
        <v>0</v>
      </c>
      <c r="H156" s="156"/>
      <c r="I156" s="156"/>
      <c r="J156" s="154">
        <f t="shared" si="40"/>
        <v>0</v>
      </c>
      <c r="K156" s="217"/>
      <c r="L156" s="137"/>
    </row>
    <row r="157" spans="1:12" x14ac:dyDescent="0.35">
      <c r="A157" s="138"/>
      <c r="B157" s="147"/>
      <c r="C157" s="126"/>
      <c r="D157" s="156"/>
      <c r="E157" s="156"/>
      <c r="F157" s="154">
        <f t="shared" si="39"/>
        <v>0</v>
      </c>
      <c r="H157" s="156"/>
      <c r="I157" s="156"/>
      <c r="J157" s="154">
        <f t="shared" si="40"/>
        <v>0</v>
      </c>
      <c r="K157" s="217"/>
      <c r="L157" s="137"/>
    </row>
    <row r="158" spans="1:12" x14ac:dyDescent="0.35">
      <c r="A158" s="138"/>
      <c r="B158" s="147"/>
      <c r="C158" s="126"/>
      <c r="D158" s="156"/>
      <c r="E158" s="156"/>
      <c r="F158" s="154">
        <f t="shared" si="39"/>
        <v>0</v>
      </c>
      <c r="H158" s="156"/>
      <c r="I158" s="156"/>
      <c r="J158" s="154">
        <f t="shared" si="40"/>
        <v>0</v>
      </c>
      <c r="K158" s="217"/>
      <c r="L158" s="137"/>
    </row>
    <row r="159" spans="1:12" x14ac:dyDescent="0.35">
      <c r="A159" s="138"/>
      <c r="B159" s="147"/>
      <c r="C159" s="126"/>
      <c r="D159" s="156"/>
      <c r="E159" s="156"/>
      <c r="F159" s="154">
        <f t="shared" si="39"/>
        <v>0</v>
      </c>
      <c r="H159" s="156"/>
      <c r="I159" s="156"/>
      <c r="J159" s="154">
        <f t="shared" si="40"/>
        <v>0</v>
      </c>
      <c r="K159" s="217"/>
      <c r="L159" s="137"/>
    </row>
    <row r="160" spans="1:12" x14ac:dyDescent="0.35">
      <c r="A160" s="138"/>
      <c r="B160" s="147"/>
      <c r="C160" s="126"/>
      <c r="D160" s="156"/>
      <c r="E160" s="156"/>
      <c r="F160" s="154">
        <f>D160*E160*12</f>
        <v>0</v>
      </c>
      <c r="H160" s="156"/>
      <c r="I160" s="156"/>
      <c r="J160" s="154">
        <f>H160*I160*12</f>
        <v>0</v>
      </c>
      <c r="K160" s="172"/>
      <c r="L160" s="137"/>
    </row>
    <row r="161" spans="1:11" x14ac:dyDescent="0.35">
      <c r="A161" s="125" t="s">
        <v>66</v>
      </c>
      <c r="B161" s="147"/>
      <c r="C161" s="126"/>
      <c r="D161" s="130"/>
      <c r="E161" s="130"/>
      <c r="F161" s="154">
        <f>SUM(F153:F160)</f>
        <v>3985586.64</v>
      </c>
      <c r="G161" s="130"/>
      <c r="H161" s="130"/>
      <c r="I161" s="130"/>
      <c r="J161" s="154">
        <f>SUM(J153:J160)</f>
        <v>0</v>
      </c>
      <c r="K161" s="154">
        <f>F161+J161</f>
        <v>3985586.64</v>
      </c>
    </row>
    <row r="162" spans="1:11" x14ac:dyDescent="0.35">
      <c r="A162" s="130"/>
      <c r="B162" s="130"/>
      <c r="C162" s="126"/>
      <c r="D162" s="130"/>
      <c r="E162" s="130"/>
      <c r="F162" s="130"/>
      <c r="G162" s="130"/>
      <c r="H162" s="130"/>
      <c r="I162" s="130"/>
      <c r="J162" s="130"/>
    </row>
    <row r="163" spans="1:11" x14ac:dyDescent="0.35">
      <c r="A163" s="125" t="s">
        <v>80</v>
      </c>
      <c r="B163" s="130"/>
      <c r="C163" s="126"/>
      <c r="D163" s="130"/>
      <c r="E163" s="130"/>
      <c r="F163" s="154">
        <f>F24+F44+F59+F74+F89+F104+F119+F134+F149+F161</f>
        <v>1716427899.976397</v>
      </c>
      <c r="G163" s="130"/>
      <c r="H163" s="130"/>
      <c r="I163" s="130"/>
      <c r="J163" s="154">
        <f>J24+J44+J59+J74+J89+J104+J119+J134+J149+J161</f>
        <v>1524250005.7798939</v>
      </c>
      <c r="K163" s="141">
        <f>+F163+J163</f>
        <v>3240677905.7562909</v>
      </c>
    </row>
    <row r="164" spans="1:11" ht="15" thickBot="1" x14ac:dyDescent="0.4">
      <c r="A164" s="125" t="s">
        <v>81</v>
      </c>
      <c r="B164" s="173">
        <v>-0.11700000000000001</v>
      </c>
      <c r="C164" s="126"/>
      <c r="D164" s="174">
        <f>F163*100%</f>
        <v>1716427899.976397</v>
      </c>
      <c r="E164" s="156"/>
      <c r="F164" s="175">
        <f>+B164*D164</f>
        <v>-200822064.29723847</v>
      </c>
      <c r="G164" s="130"/>
      <c r="H164" s="156">
        <v>0</v>
      </c>
      <c r="I164" s="156"/>
      <c r="J164" s="176">
        <f>+H164*B164</f>
        <v>0</v>
      </c>
      <c r="K164" s="141">
        <f>+F164+J164</f>
        <v>-200822064.29723847</v>
      </c>
    </row>
    <row r="165" spans="1:11" ht="15" thickBot="1" x14ac:dyDescent="0.4">
      <c r="A165" s="125" t="s">
        <v>46</v>
      </c>
      <c r="B165" s="177"/>
      <c r="C165" s="178"/>
      <c r="D165" s="125"/>
      <c r="E165" s="125"/>
      <c r="F165" s="179">
        <f>+F163+F164</f>
        <v>1515605835.6791587</v>
      </c>
      <c r="G165" s="125"/>
      <c r="H165" s="125"/>
      <c r="I165" s="125"/>
      <c r="J165" s="179">
        <f>+J163+J164</f>
        <v>1524250005.7798939</v>
      </c>
      <c r="K165" s="179">
        <f>+K163+K164</f>
        <v>3039855841.4590526</v>
      </c>
    </row>
    <row r="166" spans="1:11" ht="15" thickTop="1" x14ac:dyDescent="0.35">
      <c r="A166" s="178"/>
      <c r="B166" s="180"/>
      <c r="C166" s="119"/>
      <c r="D166" s="119"/>
      <c r="E166" s="119"/>
      <c r="F166" s="181"/>
      <c r="G166" s="119"/>
      <c r="H166" s="119"/>
      <c r="I166" s="119"/>
      <c r="J166" s="181"/>
      <c r="K166" s="181"/>
    </row>
    <row r="167" spans="1:11" x14ac:dyDescent="0.35">
      <c r="A167" s="126" t="s">
        <v>82</v>
      </c>
    </row>
    <row r="168" spans="1:11" x14ac:dyDescent="0.35">
      <c r="A168" s="126" t="s">
        <v>83</v>
      </c>
    </row>
    <row r="169" spans="1:11" x14ac:dyDescent="0.35">
      <c r="A169" s="119"/>
    </row>
    <row r="170" spans="1:11" x14ac:dyDescent="0.35">
      <c r="D170" s="218" t="str">
        <f>D10 &amp; " - Cop"</f>
        <v>2027 Test Year - Cop</v>
      </c>
      <c r="E170" s="218"/>
    </row>
    <row r="171" spans="1:11" x14ac:dyDescent="0.35">
      <c r="D171" s="130" t="s">
        <v>84</v>
      </c>
      <c r="E171" s="182">
        <f>K24</f>
        <v>1960869802.2030482</v>
      </c>
    </row>
    <row r="172" spans="1:11" x14ac:dyDescent="0.35">
      <c r="D172" s="130" t="s">
        <v>85</v>
      </c>
      <c r="E172" s="142">
        <f>K44</f>
        <v>646235121.68486667</v>
      </c>
    </row>
    <row r="173" spans="1:11" x14ac:dyDescent="0.35">
      <c r="D173" s="130" t="s">
        <v>86</v>
      </c>
      <c r="E173" s="142">
        <f>(K89+K104+K119+K134)</f>
        <v>132253734.73338969</v>
      </c>
    </row>
    <row r="174" spans="1:11" x14ac:dyDescent="0.35">
      <c r="D174" s="130" t="s">
        <v>87</v>
      </c>
      <c r="E174" s="142">
        <f>K59</f>
        <v>284911467.4418273</v>
      </c>
    </row>
    <row r="175" spans="1:11" x14ac:dyDescent="0.35">
      <c r="D175" s="130" t="s">
        <v>88</v>
      </c>
      <c r="E175" s="142">
        <f>K74</f>
        <v>211705210.88781542</v>
      </c>
    </row>
    <row r="176" spans="1:11" x14ac:dyDescent="0.35">
      <c r="D176" s="130" t="s">
        <v>89</v>
      </c>
      <c r="E176" s="142">
        <f>K149</f>
        <v>716982.16534335481</v>
      </c>
    </row>
    <row r="177" spans="4:6" x14ac:dyDescent="0.35">
      <c r="D177" s="130" t="s">
        <v>90</v>
      </c>
      <c r="E177" s="142">
        <f>K161</f>
        <v>3985586.64</v>
      </c>
    </row>
    <row r="178" spans="4:6" x14ac:dyDescent="0.35">
      <c r="D178" s="130" t="s">
        <v>91</v>
      </c>
      <c r="E178" s="142">
        <f>+K164</f>
        <v>-200822064.29723847</v>
      </c>
    </row>
    <row r="179" spans="4:6" x14ac:dyDescent="0.35">
      <c r="D179" s="125" t="s">
        <v>46</v>
      </c>
      <c r="E179" s="184">
        <f>SUM(E171:E178)</f>
        <v>3039855841.4590521</v>
      </c>
    </row>
    <row r="180" spans="4:6" x14ac:dyDescent="0.35">
      <c r="E180" s="114">
        <f>+E179-K165</f>
        <v>0</v>
      </c>
      <c r="F180" s="149"/>
    </row>
    <row r="184" spans="4:6" x14ac:dyDescent="0.35">
      <c r="D184" s="151"/>
    </row>
  </sheetData>
  <mergeCells count="90">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0:E170"/>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F8EE-4A8C-45BC-8F24-AD8B2EEE7A81}">
  <dimension ref="A1:AA72"/>
  <sheetViews>
    <sheetView showGridLines="0" zoomScaleNormal="100" workbookViewId="0"/>
  </sheetViews>
  <sheetFormatPr defaultColWidth="9.1796875" defaultRowHeight="14.5" outlineLevelRow="1" x14ac:dyDescent="0.35"/>
  <cols>
    <col min="1" max="1" width="9.1796875" style="1"/>
    <col min="2" max="2" width="43.1796875" style="1" customWidth="1"/>
    <col min="3" max="3" width="7.1796875" style="1" customWidth="1"/>
    <col min="4" max="4" width="10.1796875" style="1" customWidth="1"/>
    <col min="5" max="5" width="8.7265625" style="1" bestFit="1" customWidth="1"/>
    <col min="6" max="6" width="20.1796875" style="1" customWidth="1"/>
    <col min="7" max="7" width="14.54296875" style="1" customWidth="1"/>
    <col min="8" max="8" width="18.1796875" style="1" bestFit="1" customWidth="1"/>
    <col min="9" max="10" width="17.453125" style="1" customWidth="1"/>
    <col min="11" max="11" width="21.1796875" style="1" customWidth="1"/>
    <col min="12" max="12" width="16.54296875" style="1" customWidth="1"/>
    <col min="13" max="13" width="12.453125" style="1" bestFit="1" customWidth="1"/>
    <col min="14" max="14" width="16.81640625" style="1" bestFit="1" customWidth="1"/>
    <col min="15" max="15" width="14" style="1" bestFit="1" customWidth="1"/>
    <col min="16" max="16" width="15.7265625" style="1" bestFit="1" customWidth="1"/>
    <col min="17" max="16384" width="9.1796875" style="1"/>
  </cols>
  <sheetData>
    <row r="1" spans="1:27" x14ac:dyDescent="0.35">
      <c r="B1" s="2"/>
    </row>
    <row r="2" spans="1:27" x14ac:dyDescent="0.35">
      <c r="A2" s="3"/>
      <c r="B2" s="3"/>
      <c r="C2" s="3"/>
      <c r="D2" s="3"/>
      <c r="E2" s="3"/>
      <c r="K2" s="4" t="s">
        <v>0</v>
      </c>
      <c r="L2" s="5" t="str">
        <f>'App.2-ZA_2025 Com.Exp.Forecast'!L2</f>
        <v>EB-2023-0195</v>
      </c>
    </row>
    <row r="3" spans="1:27" ht="18" x14ac:dyDescent="0.35">
      <c r="A3" s="3"/>
      <c r="C3" s="6"/>
      <c r="D3" s="6"/>
      <c r="E3" s="6"/>
      <c r="F3" s="6"/>
      <c r="G3" s="6"/>
      <c r="H3" s="6"/>
      <c r="I3" s="6"/>
      <c r="J3" s="6"/>
      <c r="K3" s="4" t="s">
        <v>1</v>
      </c>
      <c r="L3" s="5" t="str">
        <f>'App.2-ZA_2025 Com.Exp.Forecast'!L3</f>
        <v>Settlement Proposal</v>
      </c>
    </row>
    <row r="4" spans="1:27" x14ac:dyDescent="0.35">
      <c r="B4" s="210" t="s">
        <v>2</v>
      </c>
      <c r="C4" s="210"/>
      <c r="D4" s="210"/>
      <c r="E4" s="210"/>
      <c r="F4" s="210"/>
      <c r="G4" s="210"/>
      <c r="H4" s="210"/>
      <c r="I4" s="210"/>
      <c r="K4" s="4" t="s">
        <v>3</v>
      </c>
      <c r="L4" s="5"/>
    </row>
    <row r="5" spans="1:27" ht="18" customHeight="1" x14ac:dyDescent="0.35">
      <c r="B5" s="210"/>
      <c r="C5" s="210"/>
      <c r="D5" s="210"/>
      <c r="E5" s="210"/>
      <c r="F5" s="210"/>
      <c r="G5" s="210"/>
      <c r="H5" s="210"/>
      <c r="I5" s="210"/>
      <c r="J5" s="6"/>
      <c r="K5" s="4" t="s">
        <v>4</v>
      </c>
      <c r="L5" s="5">
        <f>'App.2-ZA_2025 Com.Exp.Forecast'!L5</f>
        <v>7</v>
      </c>
    </row>
    <row r="6" spans="1:27" ht="15" customHeight="1" x14ac:dyDescent="0.35">
      <c r="B6" s="210"/>
      <c r="C6" s="210"/>
      <c r="D6" s="210"/>
      <c r="E6" s="210"/>
      <c r="F6" s="210"/>
      <c r="G6" s="210"/>
      <c r="H6" s="210"/>
      <c r="I6" s="210"/>
      <c r="J6" s="6"/>
      <c r="K6" s="4" t="s">
        <v>5</v>
      </c>
      <c r="L6" s="5">
        <v>7</v>
      </c>
    </row>
    <row r="7" spans="1:27" x14ac:dyDescent="0.35">
      <c r="B7" s="195"/>
      <c r="K7" s="4"/>
      <c r="L7" s="4"/>
    </row>
    <row r="8" spans="1:27" x14ac:dyDescent="0.35">
      <c r="B8" s="195"/>
      <c r="K8" s="4" t="s">
        <v>6</v>
      </c>
      <c r="L8" s="201">
        <f>'App.2-ZA_2025 Com.Exp.Forecast'!L8</f>
        <v>45520</v>
      </c>
    </row>
    <row r="9" spans="1:27" x14ac:dyDescent="0.35">
      <c r="B9" s="195"/>
    </row>
    <row r="10" spans="1:27" ht="15" thickBot="1" x14ac:dyDescent="0.4">
      <c r="A10" s="10"/>
      <c r="B10" s="11"/>
      <c r="C10" s="12"/>
      <c r="D10" s="13"/>
      <c r="E10" s="13"/>
      <c r="F10" s="13"/>
      <c r="G10" s="10"/>
      <c r="H10" s="10"/>
      <c r="I10" s="10"/>
      <c r="J10" s="10"/>
      <c r="K10" s="10"/>
      <c r="L10" s="13"/>
      <c r="Q10" s="14"/>
      <c r="R10" s="14"/>
      <c r="S10" s="14"/>
      <c r="T10" s="14"/>
      <c r="U10" s="14"/>
      <c r="V10" s="14"/>
      <c r="Y10" s="15"/>
      <c r="Z10" s="15"/>
      <c r="AA10" s="15"/>
    </row>
    <row r="11" spans="1:27" ht="15.5" x14ac:dyDescent="0.35">
      <c r="A11" s="16"/>
      <c r="B11" s="17"/>
      <c r="C11" s="14"/>
      <c r="D11" s="14"/>
      <c r="E11" s="14"/>
      <c r="F11" s="14"/>
      <c r="G11" s="15"/>
      <c r="H11" s="14"/>
      <c r="I11" s="14"/>
      <c r="J11" s="14"/>
      <c r="K11" s="14"/>
      <c r="L11" s="18"/>
      <c r="M11" s="19"/>
      <c r="N11" s="17"/>
      <c r="O11" s="14"/>
      <c r="P11" s="14"/>
      <c r="Q11" s="14"/>
      <c r="R11" s="14"/>
      <c r="S11" s="14"/>
      <c r="T11" s="14"/>
      <c r="U11" s="14"/>
      <c r="V11" s="14"/>
      <c r="Y11" s="15"/>
      <c r="Z11" s="15"/>
      <c r="AA11" s="15"/>
    </row>
    <row r="12" spans="1:27" ht="15.5" x14ac:dyDescent="0.35">
      <c r="A12" s="18" t="s">
        <v>7</v>
      </c>
      <c r="B12" s="19" t="s">
        <v>8</v>
      </c>
      <c r="C12" s="17"/>
      <c r="D12" s="14"/>
      <c r="E12" s="14"/>
      <c r="F12" s="14"/>
      <c r="G12" s="15"/>
      <c r="H12" s="14"/>
      <c r="I12" s="14"/>
      <c r="J12" s="14"/>
      <c r="K12" s="14"/>
      <c r="L12" s="18"/>
      <c r="M12" s="19"/>
      <c r="N12" s="17"/>
      <c r="O12" s="14"/>
      <c r="P12" s="14"/>
      <c r="Q12" s="14"/>
      <c r="R12" s="14"/>
      <c r="S12" s="14"/>
      <c r="T12" s="14"/>
      <c r="U12" s="14"/>
      <c r="V12" s="14"/>
      <c r="Y12" s="15"/>
      <c r="Z12" s="15"/>
      <c r="AA12" s="15"/>
    </row>
    <row r="13" spans="1:27" ht="16" thickBot="1" x14ac:dyDescent="0.4">
      <c r="A13" s="16"/>
      <c r="B13" s="17"/>
      <c r="C13" s="14"/>
      <c r="D13" s="14"/>
      <c r="E13" s="14"/>
      <c r="F13" s="14"/>
      <c r="G13" s="15"/>
      <c r="H13" s="14"/>
      <c r="I13" s="14"/>
      <c r="J13" s="14"/>
      <c r="K13" s="14"/>
      <c r="L13" s="18"/>
      <c r="M13" s="19"/>
      <c r="N13" s="17"/>
      <c r="O13" s="14"/>
      <c r="P13" s="14"/>
      <c r="Q13" s="14"/>
      <c r="R13" s="14"/>
      <c r="S13" s="14"/>
      <c r="T13" s="14"/>
      <c r="U13" s="14"/>
      <c r="V13" s="14"/>
      <c r="Y13" s="15"/>
      <c r="Z13" s="15"/>
      <c r="AA13" s="15"/>
    </row>
    <row r="14" spans="1:27" ht="15" thickBot="1" x14ac:dyDescent="0.4">
      <c r="A14" s="15"/>
      <c r="B14" s="15" t="s">
        <v>9</v>
      </c>
      <c r="C14" s="15"/>
      <c r="D14" s="15"/>
      <c r="E14" s="15"/>
      <c r="F14" s="15"/>
      <c r="G14" s="20"/>
      <c r="H14" s="21"/>
      <c r="J14" s="22"/>
      <c r="K14" s="22"/>
      <c r="N14" s="23"/>
      <c r="O14" s="23"/>
      <c r="P14" s="15"/>
    </row>
    <row r="15" spans="1:27" x14ac:dyDescent="0.35">
      <c r="A15" s="18"/>
      <c r="B15" s="24" t="s">
        <v>10</v>
      </c>
      <c r="C15" s="15" t="s">
        <v>11</v>
      </c>
      <c r="D15" s="15"/>
      <c r="E15" s="15"/>
      <c r="F15" s="15"/>
      <c r="G15" s="25" t="s">
        <v>12</v>
      </c>
      <c r="H15" s="26" t="s">
        <v>13</v>
      </c>
      <c r="J15" s="27"/>
      <c r="K15" s="27"/>
      <c r="N15" s="23"/>
      <c r="O15" s="23"/>
      <c r="P15" s="15"/>
    </row>
    <row r="16" spans="1:27" ht="15" thickBot="1" x14ac:dyDescent="0.4">
      <c r="A16" s="15"/>
      <c r="B16" s="28"/>
      <c r="C16" s="15"/>
      <c r="D16" s="15"/>
      <c r="E16" s="15"/>
      <c r="F16" s="15"/>
      <c r="G16" s="29"/>
      <c r="H16" s="30"/>
      <c r="J16" s="27"/>
      <c r="K16" s="27"/>
      <c r="N16" s="23"/>
      <c r="O16" s="23"/>
      <c r="P16" s="15"/>
    </row>
    <row r="17" spans="1:16" ht="29.25" customHeight="1" x14ac:dyDescent="0.35">
      <c r="A17" s="15"/>
      <c r="B17" s="31" t="s">
        <v>14</v>
      </c>
      <c r="C17" s="211" t="s">
        <v>15</v>
      </c>
      <c r="D17" s="212"/>
      <c r="E17" s="213"/>
      <c r="F17" s="32"/>
      <c r="G17" s="33">
        <v>64.401033250655999</v>
      </c>
      <c r="H17" s="34">
        <f>G17</f>
        <v>64.401033250655999</v>
      </c>
      <c r="J17" s="35"/>
      <c r="K17" s="35"/>
      <c r="N17" s="15"/>
      <c r="O17" s="15"/>
      <c r="P17" s="15"/>
    </row>
    <row r="18" spans="1:16" ht="32.25" customHeight="1" x14ac:dyDescent="0.35">
      <c r="A18" s="15"/>
      <c r="B18" s="31" t="s">
        <v>16</v>
      </c>
      <c r="C18" s="211" t="s">
        <v>17</v>
      </c>
      <c r="D18" s="212"/>
      <c r="E18" s="213"/>
      <c r="F18" s="36"/>
      <c r="G18" s="37">
        <v>43.103314556927998</v>
      </c>
      <c r="H18" s="38">
        <f>G18</f>
        <v>43.103314556927998</v>
      </c>
      <c r="J18" s="35"/>
      <c r="K18" s="35"/>
      <c r="N18" s="15"/>
      <c r="O18" s="15"/>
      <c r="P18" s="15"/>
    </row>
    <row r="19" spans="1:16" x14ac:dyDescent="0.35">
      <c r="A19" s="15"/>
      <c r="B19" s="31" t="s">
        <v>18</v>
      </c>
      <c r="C19" s="214"/>
      <c r="D19" s="215"/>
      <c r="E19" s="216"/>
      <c r="F19" s="36"/>
      <c r="G19" s="39"/>
      <c r="H19" s="38"/>
      <c r="J19" s="40"/>
      <c r="K19" s="35"/>
      <c r="N19" s="15"/>
      <c r="O19" s="15"/>
      <c r="P19" s="15"/>
    </row>
    <row r="20" spans="1:16" ht="40.75" customHeight="1" x14ac:dyDescent="0.35">
      <c r="A20" s="15"/>
      <c r="B20" s="41" t="s">
        <v>19</v>
      </c>
      <c r="C20" s="211" t="s">
        <v>20</v>
      </c>
      <c r="D20" s="212"/>
      <c r="E20" s="213"/>
      <c r="F20" s="36"/>
      <c r="G20" s="42">
        <f>SUM(G17:G18)</f>
        <v>107.504347807584</v>
      </c>
      <c r="H20" s="43">
        <f>SUM(H17:H18)</f>
        <v>107.504347807584</v>
      </c>
      <c r="J20" s="44"/>
      <c r="K20" s="44"/>
      <c r="N20" s="15"/>
      <c r="O20" s="15"/>
      <c r="P20" s="15"/>
    </row>
    <row r="21" spans="1:16" ht="15" thickBot="1" x14ac:dyDescent="0.4">
      <c r="A21" s="10"/>
      <c r="B21" s="10"/>
      <c r="C21" s="10"/>
      <c r="D21" s="10"/>
      <c r="E21" s="10"/>
      <c r="F21" s="10"/>
      <c r="G21" s="10"/>
      <c r="H21" s="10"/>
      <c r="I21" s="10"/>
      <c r="J21" s="10"/>
      <c r="K21" s="10"/>
      <c r="L21" s="10"/>
      <c r="M21" s="15"/>
      <c r="N21" s="15"/>
      <c r="O21" s="15"/>
      <c r="P21" s="15"/>
    </row>
    <row r="22" spans="1:16" x14ac:dyDescent="0.35">
      <c r="A22" s="15"/>
      <c r="B22" s="15"/>
      <c r="C22" s="15"/>
      <c r="D22" s="15"/>
      <c r="E22" s="15"/>
      <c r="F22" s="15"/>
      <c r="G22" s="15"/>
      <c r="H22" s="15"/>
      <c r="I22" s="15"/>
      <c r="J22" s="15"/>
      <c r="K22" s="15"/>
      <c r="L22" s="15"/>
      <c r="M22" s="15"/>
      <c r="N22" s="15"/>
      <c r="O22" s="15"/>
      <c r="P22" s="15"/>
    </row>
    <row r="23" spans="1:16" ht="15.75" customHeight="1" outlineLevel="1" x14ac:dyDescent="0.35">
      <c r="A23" s="18" t="s">
        <v>21</v>
      </c>
      <c r="B23" s="19" t="s">
        <v>22</v>
      </c>
      <c r="C23" s="15"/>
      <c r="D23" s="15"/>
      <c r="E23" s="15"/>
      <c r="F23" s="15"/>
      <c r="G23" s="15"/>
      <c r="H23" s="15"/>
      <c r="I23" s="15"/>
      <c r="J23" s="15"/>
      <c r="K23" s="15"/>
      <c r="L23" s="15"/>
      <c r="M23" s="15"/>
      <c r="N23" s="15"/>
      <c r="O23" s="15"/>
      <c r="P23" s="15"/>
    </row>
    <row r="24" spans="1:16" ht="15" customHeight="1" outlineLevel="1" x14ac:dyDescent="0.35">
      <c r="A24" s="15"/>
      <c r="B24" s="45" t="s">
        <v>23</v>
      </c>
      <c r="C24" s="15"/>
      <c r="D24" s="15"/>
      <c r="E24" s="15"/>
      <c r="F24" s="15"/>
      <c r="G24" s="15"/>
      <c r="H24" s="15"/>
      <c r="I24" s="15"/>
      <c r="J24" s="15"/>
      <c r="K24" s="15"/>
      <c r="L24" s="15"/>
      <c r="M24" s="15"/>
      <c r="N24" s="15"/>
      <c r="O24" s="15"/>
      <c r="P24" s="15"/>
    </row>
    <row r="25" spans="1:16" ht="15" customHeight="1" outlineLevel="1" x14ac:dyDescent="0.35">
      <c r="A25" s="15"/>
      <c r="B25" s="45"/>
      <c r="C25" s="15"/>
      <c r="D25" s="15"/>
      <c r="E25" s="15"/>
      <c r="F25" s="15"/>
      <c r="G25" s="15"/>
      <c r="H25" s="15"/>
      <c r="I25" s="15"/>
      <c r="J25" s="15"/>
      <c r="K25" s="15"/>
      <c r="L25" s="15"/>
      <c r="M25" s="15"/>
      <c r="N25" s="15"/>
      <c r="O25" s="15"/>
      <c r="P25" s="15"/>
    </row>
    <row r="26" spans="1:16" ht="15" customHeight="1" outlineLevel="1" x14ac:dyDescent="0.35">
      <c r="A26" s="15"/>
      <c r="B26" s="46" t="s">
        <v>24</v>
      </c>
      <c r="E26" s="47"/>
      <c r="F26" s="48"/>
      <c r="G26" s="209" t="s">
        <v>107</v>
      </c>
      <c r="H26" s="209"/>
      <c r="I26" s="209"/>
      <c r="J26" s="209"/>
      <c r="K26" s="209"/>
      <c r="L26" s="209"/>
      <c r="M26" s="15"/>
      <c r="N26" s="15"/>
      <c r="O26" s="15"/>
      <c r="P26" s="15"/>
    </row>
    <row r="27" spans="1:16" ht="15" customHeight="1" outlineLevel="1" x14ac:dyDescent="0.35">
      <c r="A27" s="15"/>
      <c r="B27" s="49" t="s">
        <v>25</v>
      </c>
      <c r="C27" s="50"/>
      <c r="D27" s="50" t="s">
        <v>26</v>
      </c>
      <c r="E27" s="51" t="s">
        <v>27</v>
      </c>
      <c r="F27" s="52"/>
      <c r="G27" s="52"/>
      <c r="H27" s="52"/>
      <c r="I27" s="52"/>
      <c r="J27" s="52"/>
      <c r="K27" s="52"/>
      <c r="L27" s="52"/>
      <c r="M27" s="15"/>
      <c r="N27" s="15"/>
      <c r="O27" s="15"/>
      <c r="P27" s="15"/>
    </row>
    <row r="28" spans="1:16" ht="42.75" customHeight="1" outlineLevel="1" x14ac:dyDescent="0.35">
      <c r="A28" s="15"/>
      <c r="B28" s="53" t="s">
        <v>28</v>
      </c>
      <c r="C28" s="54" t="s">
        <v>29</v>
      </c>
      <c r="D28" s="54" t="s">
        <v>30</v>
      </c>
      <c r="E28" s="55" t="s">
        <v>30</v>
      </c>
      <c r="F28" s="56" t="s">
        <v>31</v>
      </c>
      <c r="G28" s="56"/>
      <c r="H28" s="56" t="s">
        <v>32</v>
      </c>
      <c r="I28" s="56" t="s">
        <v>33</v>
      </c>
      <c r="J28" s="56" t="s">
        <v>34</v>
      </c>
      <c r="K28" s="56" t="s">
        <v>35</v>
      </c>
      <c r="L28" s="196" t="s">
        <v>36</v>
      </c>
      <c r="M28" s="15"/>
      <c r="N28" s="15"/>
      <c r="O28" s="15"/>
      <c r="P28" s="15"/>
    </row>
    <row r="29" spans="1:16" ht="15" customHeight="1" outlineLevel="1" x14ac:dyDescent="0.35">
      <c r="A29" s="15"/>
      <c r="B29" s="58" t="s">
        <v>37</v>
      </c>
      <c r="C29" s="59" t="s">
        <v>38</v>
      </c>
      <c r="D29" s="59">
        <v>4006</v>
      </c>
      <c r="E29" s="60">
        <v>4705</v>
      </c>
      <c r="F29" s="61">
        <v>0</v>
      </c>
      <c r="G29" s="62"/>
      <c r="H29" s="61">
        <v>65040453.723174304</v>
      </c>
      <c r="I29" s="61">
        <v>5245208726.8059587</v>
      </c>
      <c r="J29" s="63">
        <f t="shared" ref="J29:J39" si="0">+$G$17/1000</f>
        <v>6.4401033250655992E-2</v>
      </c>
      <c r="K29" s="63">
        <f t="shared" ref="K29:K39" si="1">+$H$20/1000</f>
        <v>0.107504347807584</v>
      </c>
      <c r="L29" s="64">
        <f t="shared" ref="L29:L39" si="2">(+F29+H29)*J29+(I29*K29)</f>
        <v>568071415.71278644</v>
      </c>
      <c r="M29" s="15"/>
      <c r="N29" s="65"/>
      <c r="O29" s="66"/>
      <c r="P29" s="66"/>
    </row>
    <row r="30" spans="1:16" ht="15" customHeight="1" outlineLevel="1" x14ac:dyDescent="0.35">
      <c r="A30" s="15"/>
      <c r="B30" s="58" t="s">
        <v>39</v>
      </c>
      <c r="C30" s="59" t="s">
        <v>38</v>
      </c>
      <c r="D30" s="59">
        <v>4006</v>
      </c>
      <c r="E30" s="60">
        <v>4705</v>
      </c>
      <c r="F30" s="61">
        <v>0</v>
      </c>
      <c r="G30" s="62"/>
      <c r="H30" s="61">
        <v>455250.23963241797</v>
      </c>
      <c r="I30" s="61">
        <v>337065569.01211673</v>
      </c>
      <c r="J30" s="63">
        <f t="shared" si="0"/>
        <v>6.4401033250655992E-2</v>
      </c>
      <c r="K30" s="63">
        <f t="shared" si="1"/>
        <v>0.107504347807584</v>
      </c>
      <c r="L30" s="64">
        <f t="shared" si="2"/>
        <v>36265332.750859745</v>
      </c>
      <c r="M30" s="15"/>
      <c r="N30" s="65"/>
      <c r="O30" s="66"/>
      <c r="P30" s="66"/>
    </row>
    <row r="31" spans="1:16" ht="15" customHeight="1" outlineLevel="1" x14ac:dyDescent="0.35">
      <c r="A31" s="15"/>
      <c r="B31" s="58" t="s">
        <v>40</v>
      </c>
      <c r="C31" s="59" t="s">
        <v>38</v>
      </c>
      <c r="D31" s="59">
        <v>4010</v>
      </c>
      <c r="E31" s="60">
        <v>4705</v>
      </c>
      <c r="F31" s="61">
        <v>309740.92450576095</v>
      </c>
      <c r="G31" s="62"/>
      <c r="H31" s="61">
        <v>323228111.16292053</v>
      </c>
      <c r="I31" s="61">
        <v>2073286735.0331004</v>
      </c>
      <c r="J31" s="63">
        <f t="shared" si="0"/>
        <v>6.4401033250655992E-2</v>
      </c>
      <c r="K31" s="63">
        <f t="shared" si="1"/>
        <v>0.107504347807584</v>
      </c>
      <c r="L31" s="64">
        <f t="shared" si="2"/>
        <v>243723510.23797682</v>
      </c>
      <c r="M31" s="15"/>
      <c r="N31" s="65"/>
      <c r="O31" s="66"/>
      <c r="P31" s="66"/>
    </row>
    <row r="32" spans="1:16" ht="15" customHeight="1" outlineLevel="1" x14ac:dyDescent="0.35">
      <c r="A32" s="15"/>
      <c r="B32" s="58" t="s">
        <v>41</v>
      </c>
      <c r="C32" s="59" t="s">
        <v>38</v>
      </c>
      <c r="D32" s="59">
        <v>4035</v>
      </c>
      <c r="E32" s="60">
        <v>4705</v>
      </c>
      <c r="F32" s="61">
        <v>684109710.95297861</v>
      </c>
      <c r="G32" s="62"/>
      <c r="H32" s="61">
        <v>5524456562.8842192</v>
      </c>
      <c r="I32" s="61">
        <v>3222125560.1172833</v>
      </c>
      <c r="J32" s="63">
        <f t="shared" si="0"/>
        <v>6.4401033250655992E-2</v>
      </c>
      <c r="K32" s="63">
        <f t="shared" si="1"/>
        <v>0.107504347807584</v>
      </c>
      <c r="L32" s="64">
        <f t="shared" si="2"/>
        <v>746230589.93484569</v>
      </c>
      <c r="M32" s="15"/>
      <c r="N32" s="65"/>
      <c r="O32" s="66"/>
      <c r="P32" s="66"/>
    </row>
    <row r="33" spans="1:16" ht="15" customHeight="1" outlineLevel="1" x14ac:dyDescent="0.35">
      <c r="A33" s="15"/>
      <c r="B33" s="58" t="s">
        <v>42</v>
      </c>
      <c r="C33" s="59" t="s">
        <v>38</v>
      </c>
      <c r="D33" s="59">
        <v>4035</v>
      </c>
      <c r="E33" s="60">
        <v>4705</v>
      </c>
      <c r="F33" s="61">
        <v>3600269933.9949126</v>
      </c>
      <c r="G33" s="62"/>
      <c r="H33" s="61">
        <v>715143092.36980307</v>
      </c>
      <c r="I33" s="61">
        <v>117598761.58214302</v>
      </c>
      <c r="J33" s="63">
        <f t="shared" si="0"/>
        <v>6.4401033250655992E-2</v>
      </c>
      <c r="K33" s="63">
        <f t="shared" si="1"/>
        <v>0.107504347807584</v>
      </c>
      <c r="L33" s="64">
        <f t="shared" si="2"/>
        <v>290559435.9680959</v>
      </c>
      <c r="M33" s="15"/>
      <c r="N33" s="65"/>
      <c r="O33" s="66"/>
      <c r="P33" s="66"/>
    </row>
    <row r="34" spans="1:16" ht="15" customHeight="1" outlineLevel="1" x14ac:dyDescent="0.35">
      <c r="A34" s="15"/>
      <c r="B34" s="58" t="s">
        <v>43</v>
      </c>
      <c r="C34" s="59" t="s">
        <v>38</v>
      </c>
      <c r="D34" s="59">
        <v>4020</v>
      </c>
      <c r="E34" s="60">
        <v>4705</v>
      </c>
      <c r="F34" s="61">
        <v>1615117828.3742027</v>
      </c>
      <c r="G34" s="62"/>
      <c r="H34" s="61">
        <v>216303350.87594008</v>
      </c>
      <c r="I34" s="61">
        <v>3.2080558264215506E-2</v>
      </c>
      <c r="J34" s="63">
        <f t="shared" si="0"/>
        <v>6.4401033250655992E-2</v>
      </c>
      <c r="K34" s="63">
        <f t="shared" si="1"/>
        <v>0.107504347807584</v>
      </c>
      <c r="L34" s="64">
        <f t="shared" si="2"/>
        <v>117945416.26429285</v>
      </c>
      <c r="M34" s="15"/>
      <c r="N34" s="65"/>
      <c r="O34" s="66"/>
      <c r="P34" s="66"/>
    </row>
    <row r="35" spans="1:16" ht="15" customHeight="1" outlineLevel="1" x14ac:dyDescent="0.35">
      <c r="A35" s="15"/>
      <c r="B35" s="58" t="s">
        <v>44</v>
      </c>
      <c r="C35" s="59" t="s">
        <v>38</v>
      </c>
      <c r="D35" s="59">
        <v>4025</v>
      </c>
      <c r="E35" s="60">
        <v>4705</v>
      </c>
      <c r="F35" s="61">
        <v>0</v>
      </c>
      <c r="G35" s="62"/>
      <c r="H35" s="61">
        <v>109630141.1781529</v>
      </c>
      <c r="I35" s="61">
        <v>0</v>
      </c>
      <c r="J35" s="63">
        <f t="shared" si="0"/>
        <v>6.4401033250655992E-2</v>
      </c>
      <c r="K35" s="63">
        <f t="shared" si="1"/>
        <v>0.107504347807584</v>
      </c>
      <c r="L35" s="64">
        <f t="shared" si="2"/>
        <v>7060294.3672883362</v>
      </c>
      <c r="M35" s="15"/>
      <c r="N35" s="65"/>
      <c r="O35" s="66"/>
      <c r="P35" s="66"/>
    </row>
    <row r="36" spans="1:16" ht="15" customHeight="1" outlineLevel="1" x14ac:dyDescent="0.35">
      <c r="A36" s="15"/>
      <c r="B36" s="58" t="s">
        <v>45</v>
      </c>
      <c r="C36" s="59" t="s">
        <v>38</v>
      </c>
      <c r="D36" s="59">
        <v>4025</v>
      </c>
      <c r="E36" s="60">
        <v>4705</v>
      </c>
      <c r="F36" s="61">
        <v>0</v>
      </c>
      <c r="G36" s="62"/>
      <c r="H36" s="61">
        <v>28152.284899030405</v>
      </c>
      <c r="I36" s="61">
        <v>44368238.372932456</v>
      </c>
      <c r="J36" s="63">
        <f t="shared" si="0"/>
        <v>6.4401033250655992E-2</v>
      </c>
      <c r="K36" s="63">
        <f t="shared" si="1"/>
        <v>0.107504347807584</v>
      </c>
      <c r="L36" s="64">
        <f t="shared" si="2"/>
        <v>4771591.5658893902</v>
      </c>
      <c r="M36" s="15"/>
      <c r="N36" s="65"/>
      <c r="O36" s="66"/>
      <c r="P36" s="66"/>
    </row>
    <row r="37" spans="1:16" ht="15" customHeight="1" outlineLevel="1" x14ac:dyDescent="0.35">
      <c r="A37" s="15"/>
      <c r="B37" s="58"/>
      <c r="C37" s="59" t="s">
        <v>38</v>
      </c>
      <c r="D37" s="59">
        <v>4025</v>
      </c>
      <c r="E37" s="60">
        <v>4705</v>
      </c>
      <c r="F37" s="61"/>
      <c r="G37" s="62"/>
      <c r="H37" s="61"/>
      <c r="I37" s="61"/>
      <c r="J37" s="63">
        <f t="shared" si="0"/>
        <v>6.4401033250655992E-2</v>
      </c>
      <c r="K37" s="63">
        <f t="shared" si="1"/>
        <v>0.107504347807584</v>
      </c>
      <c r="L37" s="64">
        <f t="shared" si="2"/>
        <v>0</v>
      </c>
      <c r="M37" s="15"/>
      <c r="N37" s="65"/>
      <c r="O37" s="66"/>
      <c r="P37" s="66"/>
    </row>
    <row r="38" spans="1:16" ht="15" customHeight="1" outlineLevel="1" x14ac:dyDescent="0.35">
      <c r="A38" s="15"/>
      <c r="B38" s="58"/>
      <c r="C38" s="59" t="s">
        <v>38</v>
      </c>
      <c r="D38" s="59">
        <v>4025</v>
      </c>
      <c r="E38" s="60">
        <v>4705</v>
      </c>
      <c r="F38" s="61"/>
      <c r="G38" s="62"/>
      <c r="H38" s="61"/>
      <c r="I38" s="61"/>
      <c r="J38" s="63">
        <f t="shared" si="0"/>
        <v>6.4401033250655992E-2</v>
      </c>
      <c r="K38" s="63">
        <f t="shared" si="1"/>
        <v>0.107504347807584</v>
      </c>
      <c r="L38" s="64">
        <f t="shared" si="2"/>
        <v>0</v>
      </c>
      <c r="M38" s="15"/>
      <c r="N38" s="65"/>
      <c r="O38" s="66"/>
      <c r="P38" s="66"/>
    </row>
    <row r="39" spans="1:16" ht="15" customHeight="1" outlineLevel="1" x14ac:dyDescent="0.35">
      <c r="A39" s="15"/>
      <c r="B39" s="58"/>
      <c r="C39" s="59" t="s">
        <v>38</v>
      </c>
      <c r="D39" s="59">
        <v>4025</v>
      </c>
      <c r="E39" s="60">
        <v>4705</v>
      </c>
      <c r="F39" s="61"/>
      <c r="G39" s="62"/>
      <c r="H39" s="61"/>
      <c r="I39" s="61"/>
      <c r="J39" s="63">
        <f t="shared" si="0"/>
        <v>6.4401033250655992E-2</v>
      </c>
      <c r="K39" s="63">
        <f t="shared" si="1"/>
        <v>0.107504347807584</v>
      </c>
      <c r="L39" s="64">
        <f t="shared" si="2"/>
        <v>0</v>
      </c>
      <c r="M39" s="15"/>
      <c r="N39" s="65"/>
      <c r="O39" s="66"/>
      <c r="P39" s="66"/>
    </row>
    <row r="40" spans="1:16" ht="15" customHeight="1" outlineLevel="1" x14ac:dyDescent="0.35">
      <c r="A40" s="15"/>
      <c r="B40" s="67" t="s">
        <v>46</v>
      </c>
      <c r="C40" s="68"/>
      <c r="D40" s="69"/>
      <c r="E40" s="70"/>
      <c r="F40" s="71">
        <f>SUM(F29:F39)</f>
        <v>5899807214.2465992</v>
      </c>
      <c r="G40" s="206">
        <f>F40*J29</f>
        <v>379953680.57715535</v>
      </c>
      <c r="H40" s="71">
        <f>SUM(H29:H39)</f>
        <v>6954285114.7187424</v>
      </c>
      <c r="I40" s="71">
        <f>SUM(I29:I39)</f>
        <v>11039653590.955614</v>
      </c>
      <c r="J40" s="73"/>
      <c r="K40" s="71"/>
      <c r="L40" s="72">
        <f>SUM(L29:L39)</f>
        <v>2014627586.8020353</v>
      </c>
      <c r="M40" s="15"/>
      <c r="N40" s="65"/>
      <c r="O40" s="66"/>
      <c r="P40" s="66"/>
    </row>
    <row r="41" spans="1:16" ht="15" customHeight="1" outlineLevel="1" x14ac:dyDescent="0.35">
      <c r="A41" s="15"/>
      <c r="B41" s="45"/>
      <c r="C41" s="15"/>
      <c r="D41" s="15"/>
      <c r="E41" s="15"/>
      <c r="F41" s="74"/>
      <c r="G41" s="15"/>
      <c r="H41" s="207">
        <f>H40*J29</f>
        <v>447863146.90754378</v>
      </c>
      <c r="I41" s="15"/>
      <c r="J41" s="15"/>
      <c r="K41" s="15"/>
      <c r="L41" s="15"/>
      <c r="M41" s="15"/>
      <c r="N41" s="15"/>
      <c r="O41" s="15"/>
      <c r="P41" s="15"/>
    </row>
    <row r="42" spans="1:16" ht="15" customHeight="1" outlineLevel="1" x14ac:dyDescent="0.35">
      <c r="A42" s="15"/>
      <c r="B42" s="28"/>
      <c r="C42" s="15"/>
      <c r="D42" s="15"/>
      <c r="E42" s="15"/>
      <c r="F42" s="75"/>
      <c r="G42" s="75"/>
      <c r="H42" s="15"/>
      <c r="I42" s="15"/>
      <c r="J42" s="15"/>
      <c r="K42" s="15"/>
      <c r="L42" s="15"/>
      <c r="M42" s="15"/>
      <c r="N42" s="15"/>
      <c r="O42" s="15"/>
      <c r="P42" s="15"/>
    </row>
    <row r="43" spans="1:16" ht="15.75" customHeight="1" outlineLevel="1" x14ac:dyDescent="0.35">
      <c r="A43" s="15"/>
      <c r="B43" s="46" t="s">
        <v>47</v>
      </c>
      <c r="E43" s="47"/>
      <c r="F43" s="76"/>
      <c r="G43" s="209">
        <v>2028</v>
      </c>
      <c r="H43" s="209"/>
      <c r="I43" s="209"/>
      <c r="J43" s="209"/>
      <c r="K43" s="209"/>
      <c r="L43" s="209"/>
      <c r="M43" s="15"/>
      <c r="N43" s="15"/>
      <c r="O43" s="15"/>
      <c r="P43" s="15"/>
    </row>
    <row r="44" spans="1:16" ht="15" customHeight="1" outlineLevel="1" x14ac:dyDescent="0.35">
      <c r="A44" s="15"/>
      <c r="B44" s="49" t="s">
        <v>25</v>
      </c>
      <c r="C44" s="54"/>
      <c r="D44" s="50" t="s">
        <v>26</v>
      </c>
      <c r="E44" s="51" t="s">
        <v>27</v>
      </c>
      <c r="F44" s="77"/>
      <c r="G44" s="78" t="s">
        <v>48</v>
      </c>
      <c r="H44" s="79"/>
      <c r="I44" s="79"/>
      <c r="J44" s="80"/>
      <c r="K44" s="81" t="s">
        <v>49</v>
      </c>
      <c r="L44" s="82" t="s">
        <v>36</v>
      </c>
      <c r="M44" s="15"/>
      <c r="N44" s="15"/>
      <c r="O44" s="15"/>
      <c r="P44" s="15"/>
    </row>
    <row r="45" spans="1:16" ht="15" customHeight="1" outlineLevel="1" x14ac:dyDescent="0.35">
      <c r="A45" s="15"/>
      <c r="B45" s="58" t="str">
        <f>+B31</f>
        <v>GS&lt;50 kW</v>
      </c>
      <c r="C45" s="59"/>
      <c r="D45" s="59">
        <f>+D32</f>
        <v>4035</v>
      </c>
      <c r="E45" s="60">
        <v>4707</v>
      </c>
      <c r="F45" s="83"/>
      <c r="G45" s="84">
        <f>F31</f>
        <v>309740.92450576095</v>
      </c>
      <c r="H45" s="79"/>
      <c r="I45" s="79"/>
      <c r="J45" s="85"/>
      <c r="K45" s="86">
        <v>6.1718116898880002E-2</v>
      </c>
      <c r="L45" s="87">
        <f>+K45*G45</f>
        <v>19116.626587013721</v>
      </c>
      <c r="M45" s="15"/>
      <c r="N45" s="88"/>
      <c r="O45" s="15"/>
      <c r="P45" s="15"/>
    </row>
    <row r="46" spans="1:16" ht="15" customHeight="1" outlineLevel="1" x14ac:dyDescent="0.35">
      <c r="A46" s="15"/>
      <c r="B46" s="58" t="str">
        <f t="shared" ref="B46:B48" si="3">+B32</f>
        <v>GS 50-999 kW</v>
      </c>
      <c r="C46" s="59"/>
      <c r="D46" s="59">
        <f>+D33</f>
        <v>4035</v>
      </c>
      <c r="E46" s="60">
        <v>4707</v>
      </c>
      <c r="F46" s="83"/>
      <c r="G46" s="84">
        <f t="shared" ref="G46:G48" si="4">F32</f>
        <v>684109710.95297861</v>
      </c>
      <c r="H46" s="79"/>
      <c r="I46" s="79"/>
      <c r="J46" s="85"/>
      <c r="K46" s="86">
        <f>+K45</f>
        <v>6.1718116898880002E-2</v>
      </c>
      <c r="L46" s="87">
        <f>+K46*G46</f>
        <v>42221963.11225494</v>
      </c>
      <c r="M46" s="15"/>
      <c r="N46" s="88"/>
      <c r="O46" s="15"/>
      <c r="P46" s="15"/>
    </row>
    <row r="47" spans="1:16" ht="15" customHeight="1" outlineLevel="1" x14ac:dyDescent="0.35">
      <c r="A47" s="15"/>
      <c r="B47" s="58" t="str">
        <f t="shared" si="3"/>
        <v>GS 1,000-4,999 kW</v>
      </c>
      <c r="C47" s="59"/>
      <c r="D47" s="59">
        <f>+D34</f>
        <v>4020</v>
      </c>
      <c r="E47" s="60">
        <v>4707</v>
      </c>
      <c r="F47" s="83"/>
      <c r="G47" s="84">
        <f t="shared" si="4"/>
        <v>3600269933.9949126</v>
      </c>
      <c r="H47" s="79"/>
      <c r="I47" s="79"/>
      <c r="J47" s="85"/>
      <c r="K47" s="86">
        <f>+K46</f>
        <v>6.1718116898880002E-2</v>
      </c>
      <c r="L47" s="87">
        <f>+K47*G47</f>
        <v>222201880.65382099</v>
      </c>
      <c r="M47" s="15"/>
      <c r="N47" s="88"/>
      <c r="O47" s="15"/>
      <c r="P47" s="15"/>
    </row>
    <row r="48" spans="1:16" ht="15" customHeight="1" outlineLevel="1" x14ac:dyDescent="0.35">
      <c r="A48" s="15"/>
      <c r="B48" s="58" t="str">
        <f t="shared" si="3"/>
        <v>Large User</v>
      </c>
      <c r="C48" s="59"/>
      <c r="D48" s="59">
        <v>4010</v>
      </c>
      <c r="E48" s="60">
        <v>4707</v>
      </c>
      <c r="F48" s="83"/>
      <c r="G48" s="84">
        <f t="shared" si="4"/>
        <v>1615117828.3742027</v>
      </c>
      <c r="H48" s="79"/>
      <c r="I48" s="79"/>
      <c r="J48" s="85"/>
      <c r="K48" s="86">
        <f>+K47</f>
        <v>6.1718116898880002E-2</v>
      </c>
      <c r="L48" s="87">
        <f>+K48*G48</f>
        <v>99682030.937064245</v>
      </c>
      <c r="M48" s="15"/>
      <c r="N48" s="15"/>
      <c r="O48" s="15"/>
      <c r="P48" s="15"/>
    </row>
    <row r="49" spans="1:16" ht="15" customHeight="1" outlineLevel="1" x14ac:dyDescent="0.35">
      <c r="A49" s="15"/>
      <c r="B49" s="58"/>
      <c r="C49" s="59"/>
      <c r="D49" s="59">
        <v>4010</v>
      </c>
      <c r="E49" s="60">
        <v>4707</v>
      </c>
      <c r="F49" s="83"/>
      <c r="G49" s="84"/>
      <c r="H49" s="79"/>
      <c r="I49" s="79"/>
      <c r="J49" s="89"/>
      <c r="K49" s="58"/>
      <c r="L49" s="87">
        <f>+K49*G49</f>
        <v>0</v>
      </c>
      <c r="M49" s="15"/>
      <c r="N49" s="15"/>
      <c r="O49" s="15"/>
      <c r="P49" s="15"/>
    </row>
    <row r="50" spans="1:16" ht="15" customHeight="1" outlineLevel="1" x14ac:dyDescent="0.35">
      <c r="A50" s="15"/>
      <c r="F50" s="90">
        <f>+F45+F46</f>
        <v>0</v>
      </c>
      <c r="G50" s="91">
        <f>SUM(G45:G49)</f>
        <v>5899807214.2465992</v>
      </c>
      <c r="H50" s="79"/>
      <c r="I50" s="79"/>
      <c r="J50" s="92"/>
      <c r="K50" s="93"/>
      <c r="L50" s="94">
        <f>SUM(L45:L49)</f>
        <v>364124991.32972717</v>
      </c>
      <c r="M50" s="15"/>
      <c r="N50" s="15"/>
      <c r="O50" s="15"/>
      <c r="P50" s="15"/>
    </row>
    <row r="51" spans="1:16" ht="15" customHeight="1" outlineLevel="1" x14ac:dyDescent="0.35">
      <c r="A51" s="15"/>
      <c r="B51" s="15"/>
      <c r="C51" s="15"/>
      <c r="D51" s="15"/>
      <c r="E51" s="15"/>
      <c r="F51" s="15"/>
      <c r="G51" s="15"/>
      <c r="H51" s="15"/>
      <c r="I51" s="15"/>
      <c r="J51" s="15"/>
      <c r="K51" s="15"/>
      <c r="L51" s="15"/>
      <c r="M51" s="15"/>
      <c r="N51" s="15"/>
      <c r="O51" s="15"/>
      <c r="P51" s="15"/>
    </row>
    <row r="52" spans="1:16" ht="15.75" customHeight="1" outlineLevel="1" x14ac:dyDescent="0.35">
      <c r="B52" s="46" t="s">
        <v>50</v>
      </c>
      <c r="E52" s="47"/>
      <c r="F52" s="48"/>
      <c r="G52" s="209">
        <f>G43</f>
        <v>2028</v>
      </c>
      <c r="H52" s="209"/>
      <c r="I52" s="209"/>
      <c r="J52" s="209"/>
      <c r="K52" s="209"/>
      <c r="L52" s="209"/>
    </row>
    <row r="53" spans="1:16" ht="15" customHeight="1" outlineLevel="1" x14ac:dyDescent="0.35">
      <c r="A53" s="95"/>
      <c r="B53" s="49" t="s">
        <v>25</v>
      </c>
      <c r="C53" s="50"/>
      <c r="D53" s="50" t="s">
        <v>26</v>
      </c>
      <c r="E53" s="51" t="s">
        <v>27</v>
      </c>
      <c r="F53" s="52"/>
      <c r="G53" s="52"/>
      <c r="H53" s="52"/>
      <c r="I53" s="52"/>
      <c r="J53" s="52"/>
      <c r="K53" s="52"/>
      <c r="L53" s="196" t="s">
        <v>36</v>
      </c>
      <c r="M53" s="95"/>
      <c r="N53" s="95"/>
      <c r="O53" s="95"/>
      <c r="P53" s="95"/>
    </row>
    <row r="54" spans="1:16" ht="30.75" customHeight="1" outlineLevel="1" x14ac:dyDescent="0.35">
      <c r="B54" s="53" t="s">
        <v>28</v>
      </c>
      <c r="C54" s="54" t="s">
        <v>29</v>
      </c>
      <c r="D54" s="54" t="s">
        <v>30</v>
      </c>
      <c r="E54" s="55" t="s">
        <v>30</v>
      </c>
      <c r="F54" s="96"/>
      <c r="G54" s="96"/>
      <c r="H54" s="56" t="s">
        <v>51</v>
      </c>
      <c r="I54" s="97"/>
      <c r="J54" s="97"/>
      <c r="K54" s="96" t="s">
        <v>52</v>
      </c>
    </row>
    <row r="55" spans="1:16" ht="15" customHeight="1" outlineLevel="1" x14ac:dyDescent="0.35">
      <c r="B55" s="98" t="str">
        <f>IF(B29=0,"",B29)</f>
        <v>Residential</v>
      </c>
      <c r="C55" s="59" t="s">
        <v>38</v>
      </c>
      <c r="D55" s="59">
        <f t="shared" ref="D55:D62" si="5">+D29</f>
        <v>4006</v>
      </c>
      <c r="E55" s="59">
        <v>4707</v>
      </c>
      <c r="F55" s="99"/>
      <c r="G55" s="99"/>
      <c r="H55" s="100">
        <f>+H29</f>
        <v>65040453.723174304</v>
      </c>
      <c r="I55" s="99"/>
      <c r="J55" s="99"/>
      <c r="K55" s="101">
        <f>+$G$18/1000</f>
        <v>4.3103314556928E-2</v>
      </c>
      <c r="L55" s="64">
        <f t="shared" ref="L55:L65" si="6">+K55*H55</f>
        <v>2803459.135755301</v>
      </c>
    </row>
    <row r="56" spans="1:16" ht="15" customHeight="1" outlineLevel="1" x14ac:dyDescent="0.35">
      <c r="B56" s="98" t="str">
        <f t="shared" ref="B56:B65" si="7">IF(B30=0,"",B30)</f>
        <v>CSMUR</v>
      </c>
      <c r="C56" s="59" t="s">
        <v>38</v>
      </c>
      <c r="D56" s="59">
        <f t="shared" si="5"/>
        <v>4006</v>
      </c>
      <c r="E56" s="59">
        <v>4707</v>
      </c>
      <c r="F56" s="99"/>
      <c r="G56" s="99"/>
      <c r="H56" s="100">
        <f t="shared" ref="H56:H63" si="8">+H30</f>
        <v>455250.23963241797</v>
      </c>
      <c r="I56" s="99"/>
      <c r="J56" s="99"/>
      <c r="K56" s="101">
        <f>+$G$18/1000</f>
        <v>4.3103314556928E-2</v>
      </c>
      <c r="L56" s="64">
        <f t="shared" si="6"/>
        <v>19622.794280992963</v>
      </c>
    </row>
    <row r="57" spans="1:16" ht="15" customHeight="1" outlineLevel="1" x14ac:dyDescent="0.35">
      <c r="B57" s="98" t="str">
        <f t="shared" si="7"/>
        <v>GS&lt;50 kW</v>
      </c>
      <c r="C57" s="59" t="s">
        <v>38</v>
      </c>
      <c r="D57" s="59">
        <f t="shared" si="5"/>
        <v>4010</v>
      </c>
      <c r="E57" s="59">
        <v>4707</v>
      </c>
      <c r="F57" s="99"/>
      <c r="G57" s="99"/>
      <c r="H57" s="100">
        <f>+H31</f>
        <v>323228111.16292053</v>
      </c>
      <c r="I57" s="99"/>
      <c r="J57" s="99"/>
      <c r="K57" s="101">
        <f>+$G$18/1000</f>
        <v>4.3103314556928E-2</v>
      </c>
      <c r="L57" s="64">
        <f>+K57*H57</f>
        <v>13932202.949097054</v>
      </c>
    </row>
    <row r="58" spans="1:16" ht="15" customHeight="1" outlineLevel="1" x14ac:dyDescent="0.35">
      <c r="B58" s="98" t="str">
        <f>IF(B32=0,"",B32)</f>
        <v>GS 50-999 kW</v>
      </c>
      <c r="C58" s="59" t="s">
        <v>38</v>
      </c>
      <c r="D58" s="59">
        <f t="shared" si="5"/>
        <v>4035</v>
      </c>
      <c r="E58" s="59">
        <v>4707</v>
      </c>
      <c r="F58" s="99"/>
      <c r="G58" s="99"/>
      <c r="H58" s="100">
        <f t="shared" si="8"/>
        <v>5524456562.8842192</v>
      </c>
      <c r="I58" s="99"/>
      <c r="J58" s="99"/>
      <c r="K58" s="101">
        <f t="shared" ref="K58:K65" si="9">+$G$18/1000</f>
        <v>4.3103314556928E-2</v>
      </c>
      <c r="L58" s="64">
        <f t="shared" si="6"/>
        <v>238122388.98608381</v>
      </c>
    </row>
    <row r="59" spans="1:16" ht="15" customHeight="1" outlineLevel="1" x14ac:dyDescent="0.35">
      <c r="B59" s="98" t="str">
        <f>IF(B33=0,"",B33)</f>
        <v>GS 1,000-4,999 kW</v>
      </c>
      <c r="C59" s="59" t="s">
        <v>38</v>
      </c>
      <c r="D59" s="59">
        <f t="shared" si="5"/>
        <v>4035</v>
      </c>
      <c r="E59" s="59">
        <v>4707</v>
      </c>
      <c r="F59" s="99"/>
      <c r="G59" s="99"/>
      <c r="H59" s="100">
        <f>+H33</f>
        <v>715143092.36980307</v>
      </c>
      <c r="I59" s="99"/>
      <c r="J59" s="99"/>
      <c r="K59" s="101">
        <f>+$G$18/1000</f>
        <v>4.3103314556928E-2</v>
      </c>
      <c r="L59" s="64">
        <f t="shared" si="6"/>
        <v>30825037.663629837</v>
      </c>
    </row>
    <row r="60" spans="1:16" ht="15" customHeight="1" outlineLevel="1" x14ac:dyDescent="0.35">
      <c r="B60" s="98" t="str">
        <f t="shared" si="7"/>
        <v>Large User</v>
      </c>
      <c r="C60" s="59" t="s">
        <v>38</v>
      </c>
      <c r="D60" s="59">
        <f t="shared" si="5"/>
        <v>4020</v>
      </c>
      <c r="E60" s="59">
        <v>4707</v>
      </c>
      <c r="F60" s="99"/>
      <c r="G60" s="99"/>
      <c r="H60" s="100">
        <f t="shared" si="8"/>
        <v>216303350.87594008</v>
      </c>
      <c r="I60" s="99"/>
      <c r="J60" s="99"/>
      <c r="K60" s="101">
        <f t="shared" si="9"/>
        <v>4.3103314556928E-2</v>
      </c>
      <c r="L60" s="64">
        <f t="shared" si="6"/>
        <v>9323391.3725232128</v>
      </c>
    </row>
    <row r="61" spans="1:16" ht="15" customHeight="1" outlineLevel="1" x14ac:dyDescent="0.35">
      <c r="B61" s="98" t="str">
        <f t="shared" si="7"/>
        <v>Streetlighting</v>
      </c>
      <c r="C61" s="59" t="s">
        <v>38</v>
      </c>
      <c r="D61" s="59">
        <f t="shared" si="5"/>
        <v>4025</v>
      </c>
      <c r="E61" s="59">
        <v>4707</v>
      </c>
      <c r="F61" s="99"/>
      <c r="G61" s="99"/>
      <c r="H61" s="100">
        <f t="shared" si="8"/>
        <v>109630141.1781529</v>
      </c>
      <c r="I61" s="99"/>
      <c r="J61" s="99"/>
      <c r="K61" s="101">
        <f t="shared" si="9"/>
        <v>4.3103314556928E-2</v>
      </c>
      <c r="L61" s="64">
        <f t="shared" si="6"/>
        <v>4725422.4601223497</v>
      </c>
    </row>
    <row r="62" spans="1:16" ht="15" customHeight="1" outlineLevel="1" x14ac:dyDescent="0.35">
      <c r="B62" s="98" t="str">
        <f>IF(B36=0,"",B36)</f>
        <v>USL</v>
      </c>
      <c r="C62" s="59" t="s">
        <v>38</v>
      </c>
      <c r="D62" s="59">
        <f t="shared" si="5"/>
        <v>4025</v>
      </c>
      <c r="E62" s="59">
        <v>4707</v>
      </c>
      <c r="F62" s="99"/>
      <c r="G62" s="99"/>
      <c r="H62" s="100">
        <f>+H36</f>
        <v>28152.284899030405</v>
      </c>
      <c r="I62" s="99"/>
      <c r="J62" s="99"/>
      <c r="K62" s="101">
        <f t="shared" si="9"/>
        <v>4.3103314556928E-2</v>
      </c>
      <c r="L62" s="64">
        <f t="shared" si="6"/>
        <v>1213.4567914991615</v>
      </c>
    </row>
    <row r="63" spans="1:16" ht="15" customHeight="1" outlineLevel="1" x14ac:dyDescent="0.35">
      <c r="B63" s="98" t="str">
        <f t="shared" si="7"/>
        <v/>
      </c>
      <c r="C63" s="59" t="s">
        <v>38</v>
      </c>
      <c r="D63" s="59">
        <v>4025</v>
      </c>
      <c r="E63" s="59">
        <v>4707</v>
      </c>
      <c r="F63" s="99"/>
      <c r="G63" s="99"/>
      <c r="H63" s="100">
        <f t="shared" si="8"/>
        <v>0</v>
      </c>
      <c r="I63" s="99"/>
      <c r="J63" s="99"/>
      <c r="K63" s="101">
        <f t="shared" si="9"/>
        <v>4.3103314556928E-2</v>
      </c>
      <c r="L63" s="64">
        <f t="shared" si="6"/>
        <v>0</v>
      </c>
    </row>
    <row r="64" spans="1:16" ht="15" customHeight="1" outlineLevel="1" x14ac:dyDescent="0.35">
      <c r="B64" s="98" t="str">
        <f t="shared" si="7"/>
        <v/>
      </c>
      <c r="C64" s="59" t="s">
        <v>38</v>
      </c>
      <c r="D64" s="59">
        <v>4025</v>
      </c>
      <c r="E64" s="59">
        <v>4707</v>
      </c>
      <c r="F64" s="99"/>
      <c r="G64" s="99"/>
      <c r="H64" s="100">
        <f>+H38</f>
        <v>0</v>
      </c>
      <c r="I64" s="99"/>
      <c r="J64" s="99"/>
      <c r="K64" s="101">
        <f t="shared" si="9"/>
        <v>4.3103314556928E-2</v>
      </c>
      <c r="L64" s="64">
        <f>+K64*H64</f>
        <v>0</v>
      </c>
    </row>
    <row r="65" spans="1:16" ht="15" customHeight="1" outlineLevel="1" x14ac:dyDescent="0.35">
      <c r="B65" s="98" t="str">
        <f t="shared" si="7"/>
        <v/>
      </c>
      <c r="C65" s="59" t="s">
        <v>38</v>
      </c>
      <c r="D65" s="59">
        <v>4025</v>
      </c>
      <c r="E65" s="59">
        <v>4707</v>
      </c>
      <c r="F65" s="99"/>
      <c r="G65" s="99"/>
      <c r="H65" s="100">
        <f>+H39</f>
        <v>0</v>
      </c>
      <c r="I65" s="99"/>
      <c r="J65" s="99"/>
      <c r="K65" s="101">
        <f t="shared" si="9"/>
        <v>4.3103314556928E-2</v>
      </c>
      <c r="L65" s="64">
        <f t="shared" si="6"/>
        <v>0</v>
      </c>
    </row>
    <row r="66" spans="1:16" ht="15" customHeight="1" outlineLevel="1" x14ac:dyDescent="0.35">
      <c r="B66" s="98" t="s">
        <v>53</v>
      </c>
      <c r="C66" s="54"/>
      <c r="D66" s="54"/>
      <c r="E66" s="55"/>
      <c r="F66" s="102"/>
      <c r="G66" s="102"/>
      <c r="H66" s="103">
        <f>SUM(H55:H65)</f>
        <v>6954285114.7187424</v>
      </c>
      <c r="I66" s="102"/>
      <c r="J66" s="102"/>
      <c r="K66" s="104"/>
      <c r="L66" s="72"/>
      <c r="P66" s="105"/>
    </row>
    <row r="67" spans="1:16" ht="15" customHeight="1" outlineLevel="1" x14ac:dyDescent="0.35">
      <c r="B67" s="49" t="s">
        <v>46</v>
      </c>
      <c r="C67" s="106"/>
      <c r="D67" s="50"/>
      <c r="E67" s="51"/>
      <c r="F67" s="107"/>
      <c r="G67" s="107"/>
      <c r="H67" s="107"/>
      <c r="I67" s="107"/>
      <c r="J67" s="107"/>
      <c r="K67" s="71"/>
      <c r="L67" s="108">
        <f>SUM(L55:L65)</f>
        <v>299752738.81828403</v>
      </c>
    </row>
    <row r="68" spans="1:16" ht="15" customHeight="1" outlineLevel="1" x14ac:dyDescent="0.35">
      <c r="B68" s="95"/>
      <c r="C68" s="109"/>
      <c r="D68" s="110"/>
      <c r="E68" s="110"/>
      <c r="F68" s="111"/>
      <c r="G68" s="111"/>
      <c r="H68" s="111"/>
      <c r="I68" s="111"/>
      <c r="J68" s="111"/>
      <c r="K68" s="111"/>
      <c r="L68" s="195"/>
    </row>
    <row r="69" spans="1:16" ht="15" customHeight="1" outlineLevel="1" x14ac:dyDescent="0.35">
      <c r="L69" s="112"/>
    </row>
    <row r="70" spans="1:16" ht="22.5" x14ac:dyDescent="0.9">
      <c r="A70" s="1" t="s">
        <v>99</v>
      </c>
      <c r="F70" s="113"/>
      <c r="G70" s="113"/>
      <c r="H70" s="113"/>
      <c r="I70" s="113"/>
      <c r="J70" s="113"/>
      <c r="K70" s="113"/>
    </row>
    <row r="71" spans="1:16" x14ac:dyDescent="0.35">
      <c r="A71" s="1" t="s">
        <v>100</v>
      </c>
      <c r="G71" s="114"/>
      <c r="H71" s="114"/>
      <c r="I71" s="114"/>
      <c r="J71" s="114"/>
      <c r="K71" s="114"/>
    </row>
    <row r="72" spans="1:16" x14ac:dyDescent="0.35">
      <c r="A72" s="1" t="s">
        <v>101</v>
      </c>
    </row>
  </sheetData>
  <mergeCells count="8">
    <mergeCell ref="G43:L43"/>
    <mergeCell ref="G52:L52"/>
    <mergeCell ref="B4:I6"/>
    <mergeCell ref="C17:E17"/>
    <mergeCell ref="C18:E18"/>
    <mergeCell ref="C19:E19"/>
    <mergeCell ref="C20:E20"/>
    <mergeCell ref="G26:L26"/>
  </mergeCells>
  <conditionalFormatting sqref="B1">
    <cfRule type="expression" dxfId="1" priority="1" stopIfTrue="1">
      <formula>LEFT($C1,6)="Macros"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477B-2361-4163-9A06-36585BFB0AE6}">
  <sheetPr>
    <pageSetUpPr fitToPage="1"/>
  </sheetPr>
  <dimension ref="A1:L184"/>
  <sheetViews>
    <sheetView showGridLines="0" zoomScaleNormal="100" workbookViewId="0">
      <selection sqref="A1:J1"/>
    </sheetView>
  </sheetViews>
  <sheetFormatPr defaultColWidth="9.1796875" defaultRowHeight="14.5" x14ac:dyDescent="0.35"/>
  <cols>
    <col min="1" max="1" width="37" style="1" customWidth="1"/>
    <col min="2" max="2" width="8" style="1" bestFit="1" customWidth="1"/>
    <col min="3" max="3" width="1.54296875" style="1" customWidth="1"/>
    <col min="4" max="4" width="23.1796875" style="1" bestFit="1" customWidth="1"/>
    <col min="5" max="5" width="16.81640625" style="1" bestFit="1" customWidth="1"/>
    <col min="6" max="6" width="15.26953125" style="1" bestFit="1" customWidth="1"/>
    <col min="7" max="7" width="2.1796875" style="1" customWidth="1"/>
    <col min="8" max="8" width="19.1796875" style="1" customWidth="1"/>
    <col min="9" max="9" width="11.1796875" style="1" customWidth="1"/>
    <col min="10" max="10" width="14.26953125" style="1" bestFit="1" customWidth="1"/>
    <col min="11" max="11" width="16.1796875" style="1" bestFit="1" customWidth="1"/>
    <col min="12" max="12" width="12" style="1" bestFit="1" customWidth="1"/>
    <col min="13" max="16384" width="9.1796875" style="1"/>
  </cols>
  <sheetData>
    <row r="1" spans="1:11" ht="21" x14ac:dyDescent="0.5">
      <c r="A1" s="233" t="s">
        <v>54</v>
      </c>
      <c r="B1" s="233"/>
      <c r="C1" s="233"/>
      <c r="D1" s="233"/>
      <c r="E1" s="233"/>
      <c r="F1" s="233"/>
      <c r="G1" s="233"/>
      <c r="H1" s="233"/>
      <c r="I1" s="233"/>
      <c r="J1" s="233"/>
    </row>
    <row r="2" spans="1:11" x14ac:dyDescent="0.35">
      <c r="A2" s="115"/>
      <c r="B2" s="115"/>
      <c r="C2" s="115"/>
      <c r="D2" s="115"/>
      <c r="E2" s="115"/>
      <c r="F2" s="115"/>
      <c r="G2" s="115"/>
      <c r="H2" s="115"/>
      <c r="I2" s="115"/>
      <c r="J2" s="4" t="s">
        <v>0</v>
      </c>
      <c r="K2" s="5" t="str">
        <f>'App.2-ZA_2025 Com.Exp.Forecast'!L2</f>
        <v>EB-2023-0195</v>
      </c>
    </row>
    <row r="3" spans="1:11" x14ac:dyDescent="0.35">
      <c r="A3" s="115"/>
      <c r="B3" s="115"/>
      <c r="C3" s="115"/>
      <c r="D3" s="115"/>
      <c r="E3" s="115"/>
      <c r="F3" s="115"/>
      <c r="G3" s="115"/>
      <c r="H3" s="115"/>
      <c r="I3" s="115"/>
      <c r="J3" s="4" t="s">
        <v>1</v>
      </c>
      <c r="K3" s="5" t="str">
        <f>'App.2-ZA_2025 Com.Exp.Forecast'!L3</f>
        <v>Settlement Proposal</v>
      </c>
    </row>
    <row r="4" spans="1:11" x14ac:dyDescent="0.35">
      <c r="A4" s="115"/>
      <c r="B4" s="115"/>
      <c r="C4" s="115"/>
      <c r="D4" s="115"/>
      <c r="E4" s="115"/>
      <c r="F4" s="115"/>
      <c r="G4" s="115"/>
      <c r="H4" s="115"/>
      <c r="I4" s="115"/>
      <c r="J4" s="4" t="s">
        <v>3</v>
      </c>
      <c r="K4" s="5"/>
    </row>
    <row r="5" spans="1:11" x14ac:dyDescent="0.35">
      <c r="A5" s="115"/>
      <c r="B5" s="115"/>
      <c r="C5" s="115"/>
      <c r="D5" s="115"/>
      <c r="E5" s="115"/>
      <c r="F5" s="115"/>
      <c r="G5" s="115"/>
      <c r="H5" s="115"/>
      <c r="I5" s="115"/>
      <c r="J5" s="4" t="s">
        <v>4</v>
      </c>
      <c r="K5" s="5">
        <f>'App.2-ZA_2025 Com.Exp.Forecast'!L5</f>
        <v>7</v>
      </c>
    </row>
    <row r="6" spans="1:11" x14ac:dyDescent="0.35">
      <c r="A6" s="115"/>
      <c r="B6" s="115"/>
      <c r="C6" s="115"/>
      <c r="D6" s="115"/>
      <c r="E6" s="115"/>
      <c r="F6" s="115"/>
      <c r="G6" s="115"/>
      <c r="H6" s="115"/>
      <c r="I6" s="115"/>
      <c r="J6" s="4" t="s">
        <v>5</v>
      </c>
      <c r="K6" s="5">
        <v>8</v>
      </c>
    </row>
    <row r="7" spans="1:11" x14ac:dyDescent="0.35">
      <c r="A7" s="1" t="s">
        <v>55</v>
      </c>
      <c r="J7" s="4"/>
      <c r="K7" s="9"/>
    </row>
    <row r="8" spans="1:11" x14ac:dyDescent="0.35">
      <c r="A8" s="1" t="s">
        <v>56</v>
      </c>
      <c r="J8" s="4" t="s">
        <v>6</v>
      </c>
      <c r="K8" s="201">
        <f>'App.2-ZA_2025 Com.Exp.Forecast'!L8</f>
        <v>45520</v>
      </c>
    </row>
    <row r="9" spans="1:11" x14ac:dyDescent="0.35">
      <c r="A9" s="1" t="s">
        <v>57</v>
      </c>
      <c r="E9" s="217"/>
      <c r="F9" s="217"/>
      <c r="G9" s="195"/>
      <c r="H9" s="195"/>
      <c r="I9" s="217"/>
      <c r="J9" s="217"/>
    </row>
    <row r="10" spans="1:11" x14ac:dyDescent="0.35">
      <c r="B10" s="116"/>
      <c r="C10" s="117"/>
      <c r="D10" s="200" t="s">
        <v>107</v>
      </c>
      <c r="E10" s="234" t="s">
        <v>13</v>
      </c>
      <c r="F10" s="234"/>
      <c r="G10" s="119"/>
      <c r="H10" s="200" t="str">
        <f>D10</f>
        <v>2028 Test Year</v>
      </c>
      <c r="I10" s="234" t="s">
        <v>12</v>
      </c>
      <c r="J10" s="234"/>
      <c r="K10" s="120" t="s">
        <v>58</v>
      </c>
    </row>
    <row r="11" spans="1:11" x14ac:dyDescent="0.35">
      <c r="A11" s="121" t="s">
        <v>59</v>
      </c>
      <c r="B11" s="230" t="s">
        <v>60</v>
      </c>
      <c r="C11" s="122"/>
      <c r="D11" s="123" t="s">
        <v>61</v>
      </c>
      <c r="E11" s="123" t="s">
        <v>62</v>
      </c>
      <c r="F11" s="196" t="s">
        <v>63</v>
      </c>
      <c r="G11" s="195"/>
      <c r="H11" s="123" t="s">
        <v>61</v>
      </c>
      <c r="I11" s="123" t="s">
        <v>62</v>
      </c>
      <c r="J11" s="196" t="s">
        <v>63</v>
      </c>
      <c r="K11" s="124" t="s">
        <v>64</v>
      </c>
    </row>
    <row r="12" spans="1:11" x14ac:dyDescent="0.35">
      <c r="A12" s="125" t="s">
        <v>65</v>
      </c>
      <c r="B12" s="231"/>
      <c r="C12" s="126"/>
      <c r="D12" s="127"/>
      <c r="E12" s="128"/>
      <c r="F12" s="129"/>
      <c r="H12" s="127"/>
      <c r="I12" s="128"/>
      <c r="J12" s="129"/>
      <c r="K12" s="219"/>
    </row>
    <row r="13" spans="1:11" x14ac:dyDescent="0.35">
      <c r="A13" s="130" t="s">
        <v>37</v>
      </c>
      <c r="B13" s="131" t="s">
        <v>38</v>
      </c>
      <c r="C13" s="126"/>
      <c r="D13" s="127">
        <v>5245208726.8059587</v>
      </c>
      <c r="E13" s="132"/>
      <c r="F13" s="133">
        <v>563882743.2899226</v>
      </c>
      <c r="H13" s="127">
        <v>65040453.723174304</v>
      </c>
      <c r="I13" s="134"/>
      <c r="J13" s="129">
        <v>4188672.4228639007</v>
      </c>
      <c r="K13" s="219"/>
    </row>
    <row r="14" spans="1:11" x14ac:dyDescent="0.35">
      <c r="A14" s="130" t="s">
        <v>39</v>
      </c>
      <c r="B14" s="135" t="s">
        <v>38</v>
      </c>
      <c r="C14" s="126"/>
      <c r="D14" s="127">
        <v>337065569.01211673</v>
      </c>
      <c r="E14" s="132"/>
      <c r="F14" s="133">
        <v>36236014.165039808</v>
      </c>
      <c r="H14" s="127">
        <v>455250.23963241797</v>
      </c>
      <c r="I14" s="134"/>
      <c r="J14" s="129">
        <v>29318.585819936459</v>
      </c>
      <c r="K14" s="219"/>
    </row>
    <row r="15" spans="1:11" x14ac:dyDescent="0.35">
      <c r="A15" s="130" t="s">
        <v>40</v>
      </c>
      <c r="B15" s="135" t="s">
        <v>38</v>
      </c>
      <c r="C15" s="126"/>
      <c r="D15" s="127">
        <v>2073286735.0331004</v>
      </c>
      <c r="E15" s="132"/>
      <c r="F15" s="133">
        <v>222887338.26784867</v>
      </c>
      <c r="H15" s="127">
        <v>323537852.0874263</v>
      </c>
      <c r="I15" s="134"/>
      <c r="J15" s="129">
        <v>20836171.97012816</v>
      </c>
      <c r="K15" s="219"/>
    </row>
    <row r="16" spans="1:11" x14ac:dyDescent="0.35">
      <c r="A16" s="130" t="s">
        <v>41</v>
      </c>
      <c r="B16" s="135" t="s">
        <v>38</v>
      </c>
      <c r="C16" s="126"/>
      <c r="D16" s="127">
        <v>3222125560.1172833</v>
      </c>
      <c r="E16" s="132"/>
      <c r="F16" s="133">
        <v>346392506.89455485</v>
      </c>
      <c r="H16" s="127">
        <v>6208566273.8371983</v>
      </c>
      <c r="I16" s="134"/>
      <c r="J16" s="129">
        <v>399838083.04029077</v>
      </c>
      <c r="K16" s="219"/>
    </row>
    <row r="17" spans="1:12" x14ac:dyDescent="0.35">
      <c r="A17" s="130" t="s">
        <v>42</v>
      </c>
      <c r="B17" s="135" t="s">
        <v>38</v>
      </c>
      <c r="C17" s="126"/>
      <c r="D17" s="127">
        <v>117598761.58214302</v>
      </c>
      <c r="E17" s="132"/>
      <c r="F17" s="133">
        <v>12642378.16686785</v>
      </c>
      <c r="H17" s="127">
        <v>4315413026.3647156</v>
      </c>
      <c r="I17" s="134"/>
      <c r="J17" s="129">
        <v>277917057.80122805</v>
      </c>
      <c r="K17" s="219"/>
    </row>
    <row r="18" spans="1:12" x14ac:dyDescent="0.35">
      <c r="A18" s="130" t="s">
        <v>43</v>
      </c>
      <c r="B18" s="135" t="s">
        <v>38</v>
      </c>
      <c r="C18" s="126"/>
      <c r="D18" s="127">
        <v>3.2080558264215506E-2</v>
      </c>
      <c r="E18" s="132"/>
      <c r="F18" s="133">
        <v>3.4487994934976869E-3</v>
      </c>
      <c r="H18" s="127">
        <v>1831421179.2501428</v>
      </c>
      <c r="I18" s="134"/>
      <c r="J18" s="129">
        <v>117945416.26084405</v>
      </c>
      <c r="K18" s="219"/>
    </row>
    <row r="19" spans="1:12" x14ac:dyDescent="0.35">
      <c r="A19" s="130" t="s">
        <v>44</v>
      </c>
      <c r="B19" s="135" t="s">
        <v>38</v>
      </c>
      <c r="C19" s="126"/>
      <c r="D19" s="127">
        <v>0</v>
      </c>
      <c r="E19" s="132"/>
      <c r="F19" s="133">
        <v>0</v>
      </c>
      <c r="H19" s="127">
        <v>109630141.1781529</v>
      </c>
      <c r="I19" s="134"/>
      <c r="J19" s="129">
        <v>7060294.3672883362</v>
      </c>
      <c r="K19" s="219"/>
    </row>
    <row r="20" spans="1:12" x14ac:dyDescent="0.35">
      <c r="A20" s="130" t="s">
        <v>45</v>
      </c>
      <c r="B20" s="135" t="s">
        <v>38</v>
      </c>
      <c r="C20" s="126"/>
      <c r="D20" s="127">
        <v>44368238.372932456</v>
      </c>
      <c r="E20" s="132"/>
      <c r="F20" s="133">
        <v>4769778.5296535259</v>
      </c>
      <c r="H20" s="127">
        <v>28152.284899030405</v>
      </c>
      <c r="I20" s="134"/>
      <c r="J20" s="129">
        <v>1813.0362358643977</v>
      </c>
      <c r="K20" s="219"/>
    </row>
    <row r="21" spans="1:12" x14ac:dyDescent="0.35">
      <c r="A21" s="130" t="s">
        <v>93</v>
      </c>
      <c r="B21" s="136"/>
      <c r="C21" s="126"/>
      <c r="D21" s="127">
        <v>0</v>
      </c>
      <c r="E21" s="132"/>
      <c r="F21" s="133">
        <v>0</v>
      </c>
      <c r="H21" s="127">
        <v>0</v>
      </c>
      <c r="I21" s="134"/>
      <c r="J21" s="129">
        <v>0</v>
      </c>
      <c r="K21" s="219"/>
    </row>
    <row r="22" spans="1:12" x14ac:dyDescent="0.35">
      <c r="A22" s="130" t="s">
        <v>93</v>
      </c>
      <c r="B22" s="136"/>
      <c r="C22" s="137"/>
      <c r="D22" s="127">
        <v>0</v>
      </c>
      <c r="E22" s="132"/>
      <c r="F22" s="133">
        <v>0</v>
      </c>
      <c r="H22" s="127">
        <v>0</v>
      </c>
      <c r="I22" s="134"/>
      <c r="J22" s="129">
        <v>0</v>
      </c>
      <c r="K22" s="219"/>
    </row>
    <row r="23" spans="1:12" x14ac:dyDescent="0.35">
      <c r="A23" s="130" t="s">
        <v>93</v>
      </c>
      <c r="B23" s="138"/>
      <c r="C23" s="126"/>
      <c r="D23" s="127">
        <v>0</v>
      </c>
      <c r="E23" s="132"/>
      <c r="F23" s="133">
        <v>0</v>
      </c>
      <c r="H23" s="127">
        <v>0</v>
      </c>
      <c r="I23" s="134"/>
      <c r="J23" s="129">
        <v>0</v>
      </c>
      <c r="K23" s="219"/>
    </row>
    <row r="24" spans="1:12" x14ac:dyDescent="0.35">
      <c r="A24" s="125" t="s">
        <v>66</v>
      </c>
      <c r="B24" s="130"/>
      <c r="C24" s="126"/>
      <c r="D24" s="127"/>
      <c r="E24" s="139"/>
      <c r="F24" s="133">
        <f>SUM(F13:F23)</f>
        <v>1186810759.3173358</v>
      </c>
      <c r="G24" s="130"/>
      <c r="H24" s="127"/>
      <c r="I24" s="140"/>
      <c r="J24" s="141">
        <f>SUM(J13:J23)</f>
        <v>827816827.48469901</v>
      </c>
      <c r="K24" s="142">
        <f>F24+J24</f>
        <v>2014627586.8020349</v>
      </c>
      <c r="L24" s="1" t="s">
        <v>108</v>
      </c>
    </row>
    <row r="25" spans="1:12" ht="7.5" customHeight="1" x14ac:dyDescent="0.35">
      <c r="D25" s="143"/>
      <c r="I25" s="229"/>
      <c r="J25" s="228"/>
    </row>
    <row r="26" spans="1:12" x14ac:dyDescent="0.35">
      <c r="A26" s="121" t="s">
        <v>67</v>
      </c>
      <c r="B26" s="230" t="s">
        <v>60</v>
      </c>
      <c r="C26" s="122"/>
      <c r="D26" s="224" t="s">
        <v>61</v>
      </c>
      <c r="E26" s="220" t="s">
        <v>62</v>
      </c>
      <c r="F26" s="222" t="s">
        <v>63</v>
      </c>
      <c r="G26" s="195"/>
      <c r="H26" s="226" t="s">
        <v>61</v>
      </c>
      <c r="I26" s="220" t="s">
        <v>62</v>
      </c>
      <c r="J26" s="222" t="s">
        <v>63</v>
      </c>
      <c r="K26" s="224" t="s">
        <v>58</v>
      </c>
    </row>
    <row r="27" spans="1:12" x14ac:dyDescent="0.35">
      <c r="A27" s="125" t="s">
        <v>68</v>
      </c>
      <c r="B27" s="231"/>
      <c r="C27" s="122"/>
      <c r="D27" s="229"/>
      <c r="E27" s="228"/>
      <c r="F27" s="223"/>
      <c r="G27" s="195"/>
      <c r="H27" s="232"/>
      <c r="I27" s="228"/>
      <c r="J27" s="223"/>
      <c r="K27" s="225"/>
    </row>
    <row r="28" spans="1:12" x14ac:dyDescent="0.35">
      <c r="A28" s="130" t="str">
        <f>IF(A13="","",A13 &amp; " - Class B")</f>
        <v>Residential - Class B</v>
      </c>
      <c r="B28" s="131" t="s">
        <v>38</v>
      </c>
      <c r="C28" s="126"/>
      <c r="D28" s="79"/>
      <c r="E28" s="79"/>
      <c r="F28" s="144">
        <f>D28*E28</f>
        <v>0</v>
      </c>
      <c r="H28" s="145"/>
      <c r="I28" s="79"/>
      <c r="J28" s="129">
        <v>2803459.135755301</v>
      </c>
      <c r="K28" s="219"/>
    </row>
    <row r="29" spans="1:12" x14ac:dyDescent="0.35">
      <c r="A29" s="130" t="str">
        <f t="shared" ref="A29:A38" si="0">IF(A14="","",A14 &amp; " - Class B")</f>
        <v>CSMUR - Class B</v>
      </c>
      <c r="B29" s="135" t="s">
        <v>38</v>
      </c>
      <c r="C29" s="126"/>
      <c r="D29" s="79"/>
      <c r="E29" s="79"/>
      <c r="F29" s="144">
        <f t="shared" ref="F29:F38" si="1">D29*E29</f>
        <v>0</v>
      </c>
      <c r="H29" s="145"/>
      <c r="I29" s="79"/>
      <c r="J29" s="129">
        <v>19622.794280992963</v>
      </c>
      <c r="K29" s="219"/>
    </row>
    <row r="30" spans="1:12" x14ac:dyDescent="0.35">
      <c r="A30" s="130" t="str">
        <f t="shared" si="0"/>
        <v>GS&lt;50 kW - Class B</v>
      </c>
      <c r="B30" s="135" t="s">
        <v>38</v>
      </c>
      <c r="C30" s="126"/>
      <c r="D30" s="79"/>
      <c r="E30" s="79"/>
      <c r="F30" s="144">
        <f t="shared" si="1"/>
        <v>0</v>
      </c>
      <c r="H30" s="145"/>
      <c r="I30" s="79"/>
      <c r="J30" s="129">
        <v>13932202.949097054</v>
      </c>
      <c r="K30" s="219"/>
    </row>
    <row r="31" spans="1:12" x14ac:dyDescent="0.35">
      <c r="A31" s="130" t="str">
        <f t="shared" si="0"/>
        <v>GS 50-999 kW - Class B</v>
      </c>
      <c r="B31" s="135" t="s">
        <v>38</v>
      </c>
      <c r="C31" s="126"/>
      <c r="D31" s="79"/>
      <c r="E31" s="79"/>
      <c r="F31" s="144">
        <f t="shared" si="1"/>
        <v>0</v>
      </c>
      <c r="H31" s="145"/>
      <c r="I31" s="79"/>
      <c r="J31" s="129">
        <v>238122388.98608381</v>
      </c>
      <c r="K31" s="219"/>
    </row>
    <row r="32" spans="1:12" x14ac:dyDescent="0.35">
      <c r="A32" s="130" t="str">
        <f t="shared" si="0"/>
        <v>GS 1,000-4,999 kW - Class B</v>
      </c>
      <c r="B32" s="135" t="s">
        <v>38</v>
      </c>
      <c r="C32" s="126"/>
      <c r="D32" s="79"/>
      <c r="E32" s="79"/>
      <c r="F32" s="144">
        <f t="shared" si="1"/>
        <v>0</v>
      </c>
      <c r="H32" s="145"/>
      <c r="I32" s="79"/>
      <c r="J32" s="129">
        <v>30825037.663629837</v>
      </c>
      <c r="K32" s="219"/>
    </row>
    <row r="33" spans="1:12" x14ac:dyDescent="0.35">
      <c r="A33" s="130" t="str">
        <f t="shared" si="0"/>
        <v>Large User - Class B</v>
      </c>
      <c r="B33" s="135" t="s">
        <v>38</v>
      </c>
      <c r="C33" s="126"/>
      <c r="D33" s="79"/>
      <c r="E33" s="79"/>
      <c r="F33" s="144">
        <f t="shared" si="1"/>
        <v>0</v>
      </c>
      <c r="H33" s="145"/>
      <c r="I33" s="79"/>
      <c r="J33" s="129">
        <v>9323391.3725232128</v>
      </c>
      <c r="K33" s="219"/>
    </row>
    <row r="34" spans="1:12" x14ac:dyDescent="0.35">
      <c r="A34" s="130" t="str">
        <f t="shared" si="0"/>
        <v>Streetlighting - Class B</v>
      </c>
      <c r="B34" s="135" t="s">
        <v>38</v>
      </c>
      <c r="C34" s="126"/>
      <c r="D34" s="79"/>
      <c r="E34" s="79"/>
      <c r="F34" s="144">
        <f t="shared" si="1"/>
        <v>0</v>
      </c>
      <c r="H34" s="145"/>
      <c r="I34" s="79"/>
      <c r="J34" s="129">
        <v>4725422.4601223497</v>
      </c>
      <c r="K34" s="219"/>
    </row>
    <row r="35" spans="1:12" x14ac:dyDescent="0.35">
      <c r="A35" s="130" t="str">
        <f t="shared" si="0"/>
        <v>USL - Class B</v>
      </c>
      <c r="B35" s="135" t="s">
        <v>38</v>
      </c>
      <c r="C35" s="126"/>
      <c r="D35" s="79"/>
      <c r="E35" s="79"/>
      <c r="F35" s="144">
        <f t="shared" si="1"/>
        <v>0</v>
      </c>
      <c r="H35" s="145"/>
      <c r="I35" s="79"/>
      <c r="J35" s="129">
        <v>1213.4567914991615</v>
      </c>
      <c r="K35" s="219"/>
    </row>
    <row r="36" spans="1:12" x14ac:dyDescent="0.35">
      <c r="A36" s="130" t="str">
        <f t="shared" si="0"/>
        <v/>
      </c>
      <c r="B36" s="146"/>
      <c r="C36" s="126"/>
      <c r="D36" s="79"/>
      <c r="E36" s="79"/>
      <c r="F36" s="144">
        <f t="shared" si="1"/>
        <v>0</v>
      </c>
      <c r="H36" s="145"/>
      <c r="I36" s="79"/>
      <c r="J36" s="129">
        <v>0</v>
      </c>
      <c r="K36" s="219"/>
    </row>
    <row r="37" spans="1:12" x14ac:dyDescent="0.35">
      <c r="A37" s="130" t="str">
        <f t="shared" si="0"/>
        <v/>
      </c>
      <c r="B37" s="146"/>
      <c r="C37" s="126"/>
      <c r="D37" s="79"/>
      <c r="E37" s="79"/>
      <c r="F37" s="144">
        <f t="shared" si="1"/>
        <v>0</v>
      </c>
      <c r="H37" s="145"/>
      <c r="I37" s="79"/>
      <c r="J37" s="129">
        <v>0</v>
      </c>
      <c r="K37" s="219"/>
    </row>
    <row r="38" spans="1:12" x14ac:dyDescent="0.35">
      <c r="A38" s="130" t="str">
        <f t="shared" si="0"/>
        <v/>
      </c>
      <c r="B38" s="146"/>
      <c r="C38" s="126"/>
      <c r="D38" s="79"/>
      <c r="E38" s="79"/>
      <c r="F38" s="144">
        <f t="shared" si="1"/>
        <v>0</v>
      </c>
      <c r="H38" s="145"/>
      <c r="I38" s="79"/>
      <c r="J38" s="129">
        <v>0</v>
      </c>
      <c r="K38" s="219"/>
    </row>
    <row r="39" spans="1:12" x14ac:dyDescent="0.35">
      <c r="A39" s="130" t="s">
        <v>95</v>
      </c>
      <c r="B39" s="146"/>
      <c r="C39" s="126"/>
      <c r="D39" s="79"/>
      <c r="E39" s="79"/>
      <c r="F39" s="144">
        <f>D39*E39</f>
        <v>0</v>
      </c>
      <c r="H39" s="145"/>
      <c r="I39" s="79"/>
      <c r="J39" s="129">
        <v>19116.626587013721</v>
      </c>
      <c r="K39" s="219"/>
    </row>
    <row r="40" spans="1:12" x14ac:dyDescent="0.35">
      <c r="A40" s="130" t="s">
        <v>96</v>
      </c>
      <c r="B40" s="146"/>
      <c r="C40" s="126"/>
      <c r="D40" s="79"/>
      <c r="E40" s="79"/>
      <c r="F40" s="144">
        <f>D40*E40</f>
        <v>0</v>
      </c>
      <c r="H40" s="145"/>
      <c r="I40" s="79"/>
      <c r="J40" s="129">
        <v>42221963.11225494</v>
      </c>
      <c r="K40" s="219"/>
    </row>
    <row r="41" spans="1:12" x14ac:dyDescent="0.35">
      <c r="A41" s="130" t="s">
        <v>97</v>
      </c>
      <c r="B41" s="146"/>
      <c r="C41" s="126"/>
      <c r="D41" s="79"/>
      <c r="E41" s="79"/>
      <c r="F41" s="144">
        <f>D41*E41</f>
        <v>0</v>
      </c>
      <c r="H41" s="145"/>
      <c r="I41" s="79"/>
      <c r="J41" s="129">
        <v>222201880.65382099</v>
      </c>
      <c r="K41" s="219"/>
      <c r="L41" s="195"/>
    </row>
    <row r="42" spans="1:12" x14ac:dyDescent="0.35">
      <c r="A42" s="130" t="s">
        <v>98</v>
      </c>
      <c r="B42" s="146"/>
      <c r="C42" s="126"/>
      <c r="D42" s="79"/>
      <c r="E42" s="79"/>
      <c r="F42" s="144">
        <f>D42*E42</f>
        <v>0</v>
      </c>
      <c r="H42" s="145"/>
      <c r="I42" s="79"/>
      <c r="J42" s="129">
        <v>99682030.937064245</v>
      </c>
      <c r="K42" s="219"/>
    </row>
    <row r="43" spans="1:12" x14ac:dyDescent="0.35">
      <c r="A43" s="130" t="s">
        <v>93</v>
      </c>
      <c r="B43" s="146"/>
      <c r="C43" s="126"/>
      <c r="D43" s="79"/>
      <c r="E43" s="79"/>
      <c r="F43" s="144">
        <f>D43*E43</f>
        <v>0</v>
      </c>
      <c r="H43" s="145"/>
      <c r="I43" s="79"/>
      <c r="J43" s="129">
        <v>0</v>
      </c>
      <c r="K43" s="219"/>
    </row>
    <row r="44" spans="1:12" x14ac:dyDescent="0.35">
      <c r="A44" s="125" t="s">
        <v>66</v>
      </c>
      <c r="B44" s="147"/>
      <c r="C44" s="126"/>
      <c r="D44" s="140"/>
      <c r="E44" s="139"/>
      <c r="F44" s="130">
        <f>SUM(F28:F43)</f>
        <v>0</v>
      </c>
      <c r="G44" s="130"/>
      <c r="H44" s="139"/>
      <c r="I44" s="139"/>
      <c r="J44" s="148">
        <f>SUM(J28:J43)</f>
        <v>663877730.14801133</v>
      </c>
      <c r="K44" s="142">
        <f>F44+J44</f>
        <v>663877730.14801133</v>
      </c>
      <c r="L44" s="149"/>
    </row>
    <row r="45" spans="1:12" ht="8.25" customHeight="1" x14ac:dyDescent="0.35">
      <c r="B45" s="143"/>
      <c r="D45" s="143"/>
    </row>
    <row r="46" spans="1:12" x14ac:dyDescent="0.35">
      <c r="A46" s="121" t="s">
        <v>69</v>
      </c>
      <c r="B46" s="228"/>
      <c r="C46" s="122"/>
      <c r="D46" s="229" t="s">
        <v>70</v>
      </c>
      <c r="E46" s="219" t="s">
        <v>62</v>
      </c>
      <c r="F46" s="222" t="s">
        <v>63</v>
      </c>
      <c r="G46" s="195"/>
      <c r="H46" s="226" t="s">
        <v>61</v>
      </c>
      <c r="I46" s="219" t="s">
        <v>62</v>
      </c>
      <c r="J46" s="222" t="s">
        <v>63</v>
      </c>
      <c r="K46" s="224" t="s">
        <v>58</v>
      </c>
    </row>
    <row r="47" spans="1:12" x14ac:dyDescent="0.35">
      <c r="A47" s="125" t="s">
        <v>68</v>
      </c>
      <c r="B47" s="221"/>
      <c r="C47" s="198"/>
      <c r="D47" s="225"/>
      <c r="E47" s="219"/>
      <c r="F47" s="223"/>
      <c r="G47" s="195"/>
      <c r="H47" s="227"/>
      <c r="I47" s="219"/>
      <c r="J47" s="223"/>
      <c r="K47" s="225"/>
    </row>
    <row r="48" spans="1:12" x14ac:dyDescent="0.35">
      <c r="A48" s="130" t="str">
        <f>IF(A13="","",A13)</f>
        <v>Residential</v>
      </c>
      <c r="B48" s="131" t="s">
        <v>72</v>
      </c>
      <c r="C48" s="126"/>
      <c r="D48" s="152">
        <v>9099352.538360782</v>
      </c>
      <c r="E48" s="153">
        <v>6.9075554546565456</v>
      </c>
      <c r="F48" s="154">
        <f>D48*E48</f>
        <v>62854282.260196902</v>
      </c>
      <c r="H48" s="152"/>
      <c r="I48" s="153"/>
      <c r="J48" s="154">
        <f>H48*I48</f>
        <v>0</v>
      </c>
      <c r="K48" s="219"/>
    </row>
    <row r="49" spans="1:11" x14ac:dyDescent="0.35">
      <c r="A49" s="130" t="str">
        <f t="shared" ref="A49:A58" si="2">IF(A14="","",A14)</f>
        <v>CSMUR</v>
      </c>
      <c r="B49" s="135" t="str">
        <f>+B48</f>
        <v>kW</v>
      </c>
      <c r="C49" s="137"/>
      <c r="D49" s="152">
        <v>928846.00545301288</v>
      </c>
      <c r="E49" s="153">
        <f>E48</f>
        <v>6.9075554546565456</v>
      </c>
      <c r="F49" s="154">
        <f t="shared" ref="F49:F57" si="3">D49*E49</f>
        <v>6416055.2915029023</v>
      </c>
      <c r="H49" s="152"/>
      <c r="I49" s="153"/>
      <c r="J49" s="154">
        <f t="shared" ref="J49:J57" si="4">H49*I49</f>
        <v>0</v>
      </c>
      <c r="K49" s="219"/>
    </row>
    <row r="50" spans="1:11" x14ac:dyDescent="0.35">
      <c r="A50" s="130" t="str">
        <f t="shared" si="2"/>
        <v>GS&lt;50 kW</v>
      </c>
      <c r="B50" s="135" t="str">
        <f t="shared" ref="B50:B55" si="5">+B49</f>
        <v>kW</v>
      </c>
      <c r="C50" s="137"/>
      <c r="D50" s="152">
        <v>6524757.7536344053</v>
      </c>
      <c r="E50" s="153">
        <f t="shared" ref="E50:E55" si="6">E49</f>
        <v>6.9075554546565456</v>
      </c>
      <c r="F50" s="154">
        <f t="shared" si="3"/>
        <v>45070126.011429928</v>
      </c>
      <c r="H50" s="152"/>
      <c r="I50" s="153"/>
      <c r="J50" s="154">
        <f t="shared" si="4"/>
        <v>0</v>
      </c>
      <c r="K50" s="219"/>
    </row>
    <row r="51" spans="1:11" x14ac:dyDescent="0.35">
      <c r="A51" s="130" t="str">
        <f t="shared" si="2"/>
        <v>GS 50-999 kW</v>
      </c>
      <c r="B51" s="135" t="str">
        <f t="shared" si="5"/>
        <v>kW</v>
      </c>
      <c r="C51" s="137"/>
      <c r="D51" s="152">
        <v>16053036.979492296</v>
      </c>
      <c r="E51" s="153">
        <f t="shared" si="6"/>
        <v>6.9075554546565456</v>
      </c>
      <c r="F51" s="154">
        <f t="shared" si="3"/>
        <v>110887243.15149525</v>
      </c>
      <c r="H51" s="152"/>
      <c r="I51" s="153"/>
      <c r="J51" s="154">
        <f t="shared" si="4"/>
        <v>0</v>
      </c>
      <c r="K51" s="219"/>
    </row>
    <row r="52" spans="1:11" x14ac:dyDescent="0.35">
      <c r="A52" s="130" t="str">
        <f t="shared" si="2"/>
        <v>GS 1,000-4,999 kW</v>
      </c>
      <c r="B52" s="135" t="str">
        <f t="shared" si="5"/>
        <v>kW</v>
      </c>
      <c r="C52" s="137"/>
      <c r="D52" s="152">
        <v>7262144.3381305868</v>
      </c>
      <c r="E52" s="153">
        <f t="shared" si="6"/>
        <v>6.9075554546565456</v>
      </c>
      <c r="F52" s="154">
        <f t="shared" si="3"/>
        <v>50163664.735357083</v>
      </c>
      <c r="H52" s="152"/>
      <c r="I52" s="153"/>
      <c r="J52" s="154">
        <f t="shared" si="4"/>
        <v>0</v>
      </c>
      <c r="K52" s="219"/>
    </row>
    <row r="53" spans="1:11" x14ac:dyDescent="0.35">
      <c r="A53" s="130" t="str">
        <f t="shared" si="2"/>
        <v>Large User</v>
      </c>
      <c r="B53" s="135" t="str">
        <f t="shared" si="5"/>
        <v>kW</v>
      </c>
      <c r="C53" s="137"/>
      <c r="D53" s="152">
        <v>3335501.7188810096</v>
      </c>
      <c r="E53" s="153">
        <f t="shared" si="6"/>
        <v>6.9075554546565456</v>
      </c>
      <c r="F53" s="154">
        <f t="shared" si="3"/>
        <v>23040163.092272803</v>
      </c>
      <c r="H53" s="152"/>
      <c r="I53" s="153"/>
      <c r="J53" s="154">
        <f t="shared" si="4"/>
        <v>0</v>
      </c>
      <c r="K53" s="219"/>
    </row>
    <row r="54" spans="1:11" x14ac:dyDescent="0.35">
      <c r="A54" s="130" t="str">
        <f t="shared" si="2"/>
        <v>Streetlighting</v>
      </c>
      <c r="B54" s="135" t="str">
        <f t="shared" si="5"/>
        <v>kW</v>
      </c>
      <c r="C54" s="126"/>
      <c r="D54" s="152">
        <v>145614.54577885367</v>
      </c>
      <c r="E54" s="153">
        <f t="shared" si="6"/>
        <v>6.9075554546565456</v>
      </c>
      <c r="F54" s="154">
        <f t="shared" si="3"/>
        <v>1005840.5499720559</v>
      </c>
      <c r="H54" s="152"/>
      <c r="I54" s="153"/>
      <c r="J54" s="154">
        <f t="shared" si="4"/>
        <v>0</v>
      </c>
      <c r="K54" s="219"/>
    </row>
    <row r="55" spans="1:11" x14ac:dyDescent="0.35">
      <c r="A55" s="130" t="str">
        <f t="shared" si="2"/>
        <v>USL</v>
      </c>
      <c r="B55" s="135" t="str">
        <f t="shared" si="5"/>
        <v>kW</v>
      </c>
      <c r="C55" s="126"/>
      <c r="D55" s="152">
        <v>62115.61423274922</v>
      </c>
      <c r="E55" s="153">
        <f t="shared" si="6"/>
        <v>6.9075554546565456</v>
      </c>
      <c r="F55" s="154">
        <f t="shared" si="3"/>
        <v>429067.04991276865</v>
      </c>
      <c r="H55" s="152"/>
      <c r="I55" s="153"/>
      <c r="J55" s="154">
        <f t="shared" si="4"/>
        <v>0</v>
      </c>
      <c r="K55" s="219"/>
    </row>
    <row r="56" spans="1:11" x14ac:dyDescent="0.35">
      <c r="A56" s="130" t="str">
        <f t="shared" si="2"/>
        <v/>
      </c>
      <c r="B56" s="146"/>
      <c r="C56" s="126"/>
      <c r="D56" s="156"/>
      <c r="E56" s="157"/>
      <c r="F56" s="154">
        <f t="shared" si="3"/>
        <v>0</v>
      </c>
      <c r="H56" s="156"/>
      <c r="I56" s="156"/>
      <c r="J56" s="154">
        <f t="shared" si="4"/>
        <v>0</v>
      </c>
      <c r="K56" s="219"/>
    </row>
    <row r="57" spans="1:11" x14ac:dyDescent="0.35">
      <c r="A57" s="130" t="str">
        <f t="shared" si="2"/>
        <v/>
      </c>
      <c r="B57" s="146"/>
      <c r="C57" s="126"/>
      <c r="D57" s="156"/>
      <c r="E57" s="157"/>
      <c r="F57" s="154">
        <f t="shared" si="3"/>
        <v>0</v>
      </c>
      <c r="H57" s="156"/>
      <c r="I57" s="156"/>
      <c r="J57" s="154">
        <f t="shared" si="4"/>
        <v>0</v>
      </c>
      <c r="K57" s="219"/>
    </row>
    <row r="58" spans="1:11" x14ac:dyDescent="0.35">
      <c r="A58" s="130" t="str">
        <f t="shared" si="2"/>
        <v/>
      </c>
      <c r="B58" s="146"/>
      <c r="C58" s="126"/>
      <c r="D58" s="156"/>
      <c r="E58" s="157"/>
      <c r="F58" s="154">
        <f>D58*E58</f>
        <v>0</v>
      </c>
      <c r="H58" s="156"/>
      <c r="I58" s="156"/>
      <c r="J58" s="154">
        <f>H58*I58</f>
        <v>0</v>
      </c>
      <c r="K58" s="219"/>
    </row>
    <row r="59" spans="1:11" x14ac:dyDescent="0.35">
      <c r="A59" s="125" t="s">
        <v>66</v>
      </c>
      <c r="B59" s="147"/>
      <c r="C59" s="126"/>
      <c r="D59" s="148">
        <f>SUM(D48:D58)</f>
        <v>43411369.493963696</v>
      </c>
      <c r="E59" s="158"/>
      <c r="F59" s="148">
        <f>SUM(F48:F58)</f>
        <v>299866442.14213967</v>
      </c>
      <c r="G59" s="130"/>
      <c r="H59" s="148">
        <f>SUM(H48:H58)</f>
        <v>0</v>
      </c>
      <c r="I59" s="130"/>
      <c r="J59" s="148">
        <f>SUM(J48:J58)</f>
        <v>0</v>
      </c>
      <c r="K59" s="154">
        <f>F59+J59</f>
        <v>299866442.14213967</v>
      </c>
    </row>
    <row r="60" spans="1:11" ht="5.25" customHeight="1" x14ac:dyDescent="0.35"/>
    <row r="61" spans="1:11" x14ac:dyDescent="0.35">
      <c r="A61" s="121" t="s">
        <v>73</v>
      </c>
      <c r="B61" s="220"/>
      <c r="C61" s="122"/>
      <c r="D61" s="224"/>
      <c r="E61" s="219"/>
      <c r="F61" s="222"/>
      <c r="G61" s="195"/>
      <c r="H61" s="226"/>
      <c r="I61" s="219"/>
      <c r="J61" s="222" t="s">
        <v>63</v>
      </c>
      <c r="K61" s="224" t="s">
        <v>58</v>
      </c>
    </row>
    <row r="62" spans="1:11" x14ac:dyDescent="0.35">
      <c r="A62" s="125" t="s">
        <v>68</v>
      </c>
      <c r="B62" s="221"/>
      <c r="C62" s="198"/>
      <c r="D62" s="225"/>
      <c r="E62" s="219"/>
      <c r="F62" s="223"/>
      <c r="G62" s="195"/>
      <c r="H62" s="227"/>
      <c r="I62" s="219"/>
      <c r="J62" s="223"/>
      <c r="K62" s="225"/>
    </row>
    <row r="63" spans="1:11" x14ac:dyDescent="0.35">
      <c r="A63" s="130" t="str">
        <f>IF(A48="","",A48)</f>
        <v>Residential</v>
      </c>
      <c r="B63" s="131" t="str">
        <f t="shared" ref="B63:B70" si="7">B48</f>
        <v>kW</v>
      </c>
      <c r="C63" s="126"/>
      <c r="D63" s="152">
        <v>9406443.0916578062</v>
      </c>
      <c r="E63" s="153">
        <v>4.9652298887166815</v>
      </c>
      <c r="F63" s="154">
        <f>D63*E63</f>
        <v>46705152.385211885</v>
      </c>
      <c r="H63" s="152"/>
      <c r="I63" s="153"/>
      <c r="J63" s="154">
        <f>H63*I63</f>
        <v>0</v>
      </c>
      <c r="K63" s="219"/>
    </row>
    <row r="64" spans="1:11" x14ac:dyDescent="0.35">
      <c r="A64" s="130" t="str">
        <f t="shared" ref="A64:A73" si="8">IF(A49="","",A49)</f>
        <v>CSMUR</v>
      </c>
      <c r="B64" s="135" t="str">
        <f t="shared" si="7"/>
        <v>kW</v>
      </c>
      <c r="C64" s="126"/>
      <c r="D64" s="152">
        <v>960193.27247446205</v>
      </c>
      <c r="E64" s="153">
        <f>+E63</f>
        <v>4.9652298887166815</v>
      </c>
      <c r="F64" s="154">
        <f t="shared" ref="F64:F70" si="9">D64*E64</f>
        <v>4767580.3354348792</v>
      </c>
      <c r="H64" s="152"/>
      <c r="I64" s="153"/>
      <c r="J64" s="154">
        <f t="shared" ref="J64:J70" si="10">H64*I64</f>
        <v>0</v>
      </c>
      <c r="K64" s="219"/>
    </row>
    <row r="65" spans="1:11" x14ac:dyDescent="0.35">
      <c r="A65" s="130" t="str">
        <f t="shared" si="8"/>
        <v>GS&lt;50 kW</v>
      </c>
      <c r="B65" s="135" t="str">
        <f t="shared" si="7"/>
        <v>kW</v>
      </c>
      <c r="C65" s="126"/>
      <c r="D65" s="152">
        <v>6744959.2965733707</v>
      </c>
      <c r="E65" s="153">
        <f t="shared" ref="E65:E70" si="11">+E64</f>
        <v>4.9652298887166815</v>
      </c>
      <c r="F65" s="154">
        <f t="shared" si="9"/>
        <v>33490273.497523542</v>
      </c>
      <c r="H65" s="152"/>
      <c r="I65" s="153"/>
      <c r="J65" s="154">
        <f t="shared" si="10"/>
        <v>0</v>
      </c>
      <c r="K65" s="219"/>
    </row>
    <row r="66" spans="1:11" x14ac:dyDescent="0.35">
      <c r="A66" s="130" t="str">
        <f t="shared" si="8"/>
        <v>GS 50-999 kW</v>
      </c>
      <c r="B66" s="135" t="str">
        <f t="shared" si="7"/>
        <v>kW</v>
      </c>
      <c r="C66" s="126"/>
      <c r="D66" s="152">
        <v>16594804.757732257</v>
      </c>
      <c r="E66" s="153">
        <f t="shared" si="11"/>
        <v>4.9652298887166815</v>
      </c>
      <c r="F66" s="154">
        <f t="shared" si="9"/>
        <v>82397020.58050999</v>
      </c>
      <c r="H66" s="152"/>
      <c r="I66" s="153"/>
      <c r="J66" s="154">
        <f t="shared" si="10"/>
        <v>0</v>
      </c>
      <c r="K66" s="219"/>
    </row>
    <row r="67" spans="1:11" x14ac:dyDescent="0.35">
      <c r="A67" s="130" t="str">
        <f t="shared" si="8"/>
        <v>GS 1,000-4,999 kW</v>
      </c>
      <c r="B67" s="135" t="str">
        <f t="shared" si="7"/>
        <v>kW</v>
      </c>
      <c r="C67" s="126"/>
      <c r="D67" s="152">
        <v>7507231.6576423459</v>
      </c>
      <c r="E67" s="153">
        <f t="shared" si="11"/>
        <v>4.9652298887166815</v>
      </c>
      <c r="F67" s="154">
        <f t="shared" si="9"/>
        <v>37275131.008045852</v>
      </c>
      <c r="H67" s="152"/>
      <c r="I67" s="153"/>
      <c r="J67" s="154">
        <f t="shared" si="10"/>
        <v>0</v>
      </c>
      <c r="K67" s="219"/>
    </row>
    <row r="68" spans="1:11" x14ac:dyDescent="0.35">
      <c r="A68" s="130" t="str">
        <f t="shared" si="8"/>
        <v>Large User</v>
      </c>
      <c r="B68" s="135" t="str">
        <f t="shared" si="7"/>
        <v>kW</v>
      </c>
      <c r="C68" s="139"/>
      <c r="D68" s="152">
        <v>3448070.2850571331</v>
      </c>
      <c r="E68" s="153">
        <f t="shared" si="11"/>
        <v>4.9652298887166815</v>
      </c>
      <c r="F68" s="154">
        <f t="shared" si="9"/>
        <v>17120461.637761526</v>
      </c>
      <c r="H68" s="152"/>
      <c r="I68" s="153"/>
      <c r="J68" s="154">
        <f t="shared" si="10"/>
        <v>0</v>
      </c>
      <c r="K68" s="219"/>
    </row>
    <row r="69" spans="1:11" x14ac:dyDescent="0.35">
      <c r="A69" s="130" t="str">
        <f t="shared" si="8"/>
        <v>Streetlighting</v>
      </c>
      <c r="B69" s="135" t="str">
        <f t="shared" si="7"/>
        <v>kW</v>
      </c>
      <c r="C69" s="159"/>
      <c r="D69" s="208">
        <v>150528.83514645504</v>
      </c>
      <c r="E69" s="153">
        <f t="shared" si="11"/>
        <v>4.9652298887166815</v>
      </c>
      <c r="F69" s="154">
        <f t="shared" si="9"/>
        <v>747410.27138288459</v>
      </c>
      <c r="H69" s="152"/>
      <c r="I69" s="153"/>
      <c r="J69" s="154">
        <f t="shared" si="10"/>
        <v>0</v>
      </c>
      <c r="K69" s="219"/>
    </row>
    <row r="70" spans="1:11" x14ac:dyDescent="0.35">
      <c r="A70" s="130" t="str">
        <f t="shared" si="8"/>
        <v>USL</v>
      </c>
      <c r="B70" s="135" t="str">
        <f t="shared" si="7"/>
        <v>kW</v>
      </c>
      <c r="C70" s="159"/>
      <c r="D70" s="152">
        <v>64211.930235750879</v>
      </c>
      <c r="E70" s="153">
        <f t="shared" si="11"/>
        <v>4.9652298887166815</v>
      </c>
      <c r="F70" s="154">
        <f t="shared" si="9"/>
        <v>318826.99521874066</v>
      </c>
      <c r="H70" s="152"/>
      <c r="I70" s="153"/>
      <c r="J70" s="154">
        <f t="shared" si="10"/>
        <v>0</v>
      </c>
      <c r="K70" s="219"/>
    </row>
    <row r="71" spans="1:11" x14ac:dyDescent="0.35">
      <c r="A71" s="130" t="str">
        <f t="shared" si="8"/>
        <v/>
      </c>
      <c r="B71" s="146"/>
      <c r="C71" s="159"/>
      <c r="D71" s="152"/>
      <c r="E71" s="157"/>
      <c r="F71" s="154">
        <f>D71*E71</f>
        <v>0</v>
      </c>
      <c r="H71" s="156"/>
      <c r="I71" s="153"/>
      <c r="J71" s="154">
        <f>H71*I71</f>
        <v>0</v>
      </c>
      <c r="K71" s="219"/>
    </row>
    <row r="72" spans="1:11" x14ac:dyDescent="0.35">
      <c r="A72" s="130" t="str">
        <f t="shared" si="8"/>
        <v/>
      </c>
      <c r="B72" s="146"/>
      <c r="C72" s="159"/>
      <c r="D72" s="156"/>
      <c r="E72" s="156"/>
      <c r="F72" s="154">
        <f>D72*E72</f>
        <v>0</v>
      </c>
      <c r="H72" s="156"/>
      <c r="I72" s="153"/>
      <c r="J72" s="154">
        <f>H72*I72</f>
        <v>0</v>
      </c>
      <c r="K72" s="219"/>
    </row>
    <row r="73" spans="1:11" x14ac:dyDescent="0.35">
      <c r="A73" s="130" t="str">
        <f t="shared" si="8"/>
        <v/>
      </c>
      <c r="B73" s="146"/>
      <c r="C73" s="159"/>
      <c r="D73" s="156"/>
      <c r="E73" s="156"/>
      <c r="F73" s="154">
        <f>D73*E73</f>
        <v>0</v>
      </c>
      <c r="H73" s="156"/>
      <c r="I73" s="153"/>
      <c r="J73" s="154">
        <f>H73*I73</f>
        <v>0</v>
      </c>
      <c r="K73" s="219"/>
    </row>
    <row r="74" spans="1:11" x14ac:dyDescent="0.35">
      <c r="A74" s="125" t="s">
        <v>66</v>
      </c>
      <c r="B74" s="147"/>
      <c r="C74" s="160"/>
      <c r="D74" s="148">
        <f>SUM(D63:D73)</f>
        <v>44876443.126519591</v>
      </c>
      <c r="E74" s="130"/>
      <c r="F74" s="148">
        <f>SUM(F63:F73)</f>
        <v>222821856.71108934</v>
      </c>
      <c r="G74" s="130"/>
      <c r="H74" s="130"/>
      <c r="I74" s="130"/>
      <c r="J74" s="148">
        <f>SUM(J63:J73)</f>
        <v>0</v>
      </c>
      <c r="K74" s="154">
        <f>F74+J74</f>
        <v>222821856.71108934</v>
      </c>
    </row>
    <row r="75" spans="1:11" ht="7.5" customHeight="1" x14ac:dyDescent="0.35"/>
    <row r="76" spans="1:11" x14ac:dyDescent="0.35">
      <c r="A76" s="121" t="s">
        <v>74</v>
      </c>
      <c r="B76" s="224"/>
      <c r="C76" s="199"/>
      <c r="D76" s="224"/>
      <c r="E76" s="219"/>
      <c r="F76" s="222"/>
      <c r="G76" s="195"/>
      <c r="H76" s="226"/>
      <c r="I76" s="219"/>
      <c r="J76" s="219" t="s">
        <v>63</v>
      </c>
      <c r="K76" s="224" t="s">
        <v>58</v>
      </c>
    </row>
    <row r="77" spans="1:11" x14ac:dyDescent="0.35">
      <c r="A77" s="125" t="s">
        <v>68</v>
      </c>
      <c r="B77" s="225"/>
      <c r="C77" s="195"/>
      <c r="D77" s="225"/>
      <c r="E77" s="219"/>
      <c r="F77" s="223"/>
      <c r="G77" s="195"/>
      <c r="H77" s="227"/>
      <c r="I77" s="219"/>
      <c r="J77" s="219"/>
      <c r="K77" s="225"/>
    </row>
    <row r="78" spans="1:11" x14ac:dyDescent="0.35">
      <c r="A78" s="130" t="str">
        <f t="shared" ref="A78:A83" si="12">IF(A63="","",A63)</f>
        <v>Residential</v>
      </c>
      <c r="B78" s="146" t="s">
        <v>38</v>
      </c>
      <c r="C78" s="126"/>
      <c r="D78" s="152">
        <v>5130609624.9676638</v>
      </c>
      <c r="E78" s="153">
        <v>4.5267312931200013E-3</v>
      </c>
      <c r="F78" s="154">
        <f>D78*E78</f>
        <v>23224891.142123796</v>
      </c>
      <c r="H78" s="152">
        <v>70704966.107047245</v>
      </c>
      <c r="I78" s="153">
        <f>E78</f>
        <v>4.5267312931200013E-3</v>
      </c>
      <c r="J78" s="154">
        <f>H78*I78</f>
        <v>320062.38265575987</v>
      </c>
      <c r="K78" s="219"/>
    </row>
    <row r="79" spans="1:11" x14ac:dyDescent="0.35">
      <c r="A79" s="130" t="str">
        <f t="shared" si="12"/>
        <v>CSMUR</v>
      </c>
      <c r="B79" s="146" t="s">
        <v>38</v>
      </c>
      <c r="C79" s="126"/>
      <c r="D79" s="152">
        <v>329701245.97345573</v>
      </c>
      <c r="E79" s="153">
        <f>E78</f>
        <v>4.5267312931200013E-3</v>
      </c>
      <c r="F79" s="154">
        <f t="shared" ref="F79:F86" si="13">D79*E79</f>
        <v>1492468.9475286969</v>
      </c>
      <c r="H79" s="152">
        <v>494898.95781533141</v>
      </c>
      <c r="I79" s="153">
        <f>I78</f>
        <v>4.5267312931200013E-3</v>
      </c>
      <c r="J79" s="154">
        <f t="shared" ref="J79:J86" si="14">H79*I79</f>
        <v>2240.2745992751361</v>
      </c>
      <c r="K79" s="219"/>
    </row>
    <row r="80" spans="1:11" x14ac:dyDescent="0.35">
      <c r="A80" s="130" t="str">
        <f t="shared" si="12"/>
        <v>GS&lt;50 kW</v>
      </c>
      <c r="B80" s="146" t="s">
        <v>38</v>
      </c>
      <c r="C80" s="126"/>
      <c r="D80" s="152">
        <v>2027988862.2384882</v>
      </c>
      <c r="E80" s="153">
        <f t="shared" ref="E80:E85" si="15">E79</f>
        <v>4.5267312931200013E-3</v>
      </c>
      <c r="F80" s="154">
        <f t="shared" si="13"/>
        <v>9180160.6447937917</v>
      </c>
      <c r="H80" s="152">
        <v>351669345.90469372</v>
      </c>
      <c r="I80" s="153">
        <f t="shared" ref="I80:I85" si="16">I79</f>
        <v>4.5267312931200013E-3</v>
      </c>
      <c r="J80" s="154">
        <f t="shared" si="14"/>
        <v>1591912.6329378192</v>
      </c>
      <c r="K80" s="219"/>
    </row>
    <row r="81" spans="1:11" x14ac:dyDescent="0.35">
      <c r="A81" s="130" t="str">
        <f t="shared" si="12"/>
        <v>GS 50-999 kW</v>
      </c>
      <c r="B81" s="146" t="s">
        <v>38</v>
      </c>
      <c r="C81" s="126"/>
      <c r="D81" s="152">
        <v>3151727466.4603863</v>
      </c>
      <c r="E81" s="153">
        <f t="shared" si="15"/>
        <v>4.5267312931200013E-3</v>
      </c>
      <c r="F81" s="154">
        <f t="shared" si="13"/>
        <v>14267023.349812049</v>
      </c>
      <c r="H81" s="152">
        <v>6647441580.8796053</v>
      </c>
      <c r="I81" s="153">
        <f t="shared" si="16"/>
        <v>4.5267312931200013E-3</v>
      </c>
      <c r="J81" s="154">
        <f t="shared" si="14"/>
        <v>30091181.823354803</v>
      </c>
      <c r="K81" s="219"/>
    </row>
    <row r="82" spans="1:11" x14ac:dyDescent="0.35">
      <c r="A82" s="130" t="str">
        <f t="shared" si="12"/>
        <v>GS 1,000-4,999 kW</v>
      </c>
      <c r="B82" s="146" t="s">
        <v>38</v>
      </c>
      <c r="C82" s="126"/>
      <c r="D82" s="152">
        <v>115029423.89578253</v>
      </c>
      <c r="E82" s="153">
        <f t="shared" si="15"/>
        <v>4.5267312931200013E-3</v>
      </c>
      <c r="F82" s="154">
        <f t="shared" si="13"/>
        <v>520707.29277860443</v>
      </c>
      <c r="H82" s="152">
        <v>4155286710.6024442</v>
      </c>
      <c r="I82" s="153">
        <f t="shared" si="16"/>
        <v>4.5267312931200013E-3</v>
      </c>
      <c r="J82" s="154">
        <f t="shared" si="14"/>
        <v>18809866.38476976</v>
      </c>
      <c r="K82" s="219"/>
    </row>
    <row r="83" spans="1:11" x14ac:dyDescent="0.35">
      <c r="A83" s="130" t="str">
        <f t="shared" si="12"/>
        <v>Large User</v>
      </c>
      <c r="B83" s="146" t="s">
        <v>38</v>
      </c>
      <c r="C83" s="126"/>
      <c r="D83" s="152">
        <v>3.1379651330853305E-2</v>
      </c>
      <c r="E83" s="153">
        <f t="shared" si="15"/>
        <v>4.5267312931200013E-3</v>
      </c>
      <c r="F83" s="154">
        <f t="shared" si="13"/>
        <v>1.4204724964656835E-4</v>
      </c>
      <c r="H83" s="152">
        <v>1750484258.8225675</v>
      </c>
      <c r="I83" s="153">
        <f t="shared" si="16"/>
        <v>4.5267312931200013E-3</v>
      </c>
      <c r="J83" s="154">
        <f t="shared" si="14"/>
        <v>7923971.8725260878</v>
      </c>
      <c r="K83" s="219"/>
    </row>
    <row r="84" spans="1:11" x14ac:dyDescent="0.35">
      <c r="A84" s="130" t="str">
        <f>IF(A69="","",A69)</f>
        <v>Streetlighting</v>
      </c>
      <c r="B84" s="146" t="s">
        <v>38</v>
      </c>
      <c r="C84" s="126"/>
      <c r="D84" s="152">
        <v>0</v>
      </c>
      <c r="E84" s="153">
        <f t="shared" si="15"/>
        <v>4.5267312931200013E-3</v>
      </c>
      <c r="F84" s="154">
        <f t="shared" si="13"/>
        <v>0</v>
      </c>
      <c r="H84" s="152">
        <v>119178064.92100526</v>
      </c>
      <c r="I84" s="153">
        <f t="shared" si="16"/>
        <v>4.5267312931200013E-3</v>
      </c>
      <c r="J84" s="154">
        <f t="shared" si="14"/>
        <v>539487.07593140157</v>
      </c>
      <c r="K84" s="219"/>
    </row>
    <row r="85" spans="1:11" x14ac:dyDescent="0.35">
      <c r="A85" s="130" t="str">
        <f>IF(A70="","",A70)</f>
        <v>USL</v>
      </c>
      <c r="B85" s="146" t="s">
        <v>38</v>
      </c>
      <c r="C85" s="126"/>
      <c r="D85" s="152">
        <v>43398866.030951001</v>
      </c>
      <c r="E85" s="153">
        <f t="shared" si="15"/>
        <v>4.5267312931200013E-3</v>
      </c>
      <c r="F85" s="154">
        <f t="shared" si="13"/>
        <v>196455.00494822851</v>
      </c>
      <c r="H85" s="152">
        <v>30604.127672508126</v>
      </c>
      <c r="I85" s="153">
        <f t="shared" si="16"/>
        <v>4.5267312931200013E-3</v>
      </c>
      <c r="J85" s="154">
        <f t="shared" si="14"/>
        <v>138.53666243378234</v>
      </c>
      <c r="K85" s="219"/>
    </row>
    <row r="86" spans="1:11" x14ac:dyDescent="0.35">
      <c r="A86" s="130" t="str">
        <f>IF(A71="","",A71)</f>
        <v/>
      </c>
      <c r="B86" s="146"/>
      <c r="C86" s="126"/>
      <c r="D86" s="156"/>
      <c r="E86" s="156"/>
      <c r="F86" s="154">
        <f t="shared" si="13"/>
        <v>0</v>
      </c>
      <c r="H86" s="156"/>
      <c r="I86" s="156"/>
      <c r="J86" s="154">
        <f t="shared" si="14"/>
        <v>0</v>
      </c>
      <c r="K86" s="219"/>
    </row>
    <row r="87" spans="1:11" x14ac:dyDescent="0.35">
      <c r="A87" s="130" t="str">
        <f>IF(A72="","",A72)</f>
        <v/>
      </c>
      <c r="B87" s="146"/>
      <c r="C87" s="126"/>
      <c r="D87" s="156"/>
      <c r="E87" s="156"/>
      <c r="F87" s="154">
        <f>D87*E87</f>
        <v>0</v>
      </c>
      <c r="H87" s="156"/>
      <c r="I87" s="156"/>
      <c r="J87" s="154">
        <f>H87*I87</f>
        <v>0</v>
      </c>
      <c r="K87" s="219"/>
    </row>
    <row r="88" spans="1:11" x14ac:dyDescent="0.35">
      <c r="A88" s="130" t="str">
        <f>IF(A73="","",A73)</f>
        <v/>
      </c>
      <c r="B88" s="146"/>
      <c r="C88" s="126"/>
      <c r="D88" s="156"/>
      <c r="E88" s="156"/>
      <c r="F88" s="154">
        <f>D88*E88</f>
        <v>0</v>
      </c>
      <c r="H88" s="156"/>
      <c r="I88" s="156"/>
      <c r="J88" s="154">
        <f>H88*I88</f>
        <v>0</v>
      </c>
      <c r="K88" s="219"/>
    </row>
    <row r="89" spans="1:11" x14ac:dyDescent="0.35">
      <c r="A89" s="125" t="s">
        <v>66</v>
      </c>
      <c r="B89" s="147"/>
      <c r="C89" s="126"/>
      <c r="D89" s="148">
        <f>SUM(D78:D88)</f>
        <v>10798455489.598106</v>
      </c>
      <c r="E89" s="130"/>
      <c r="F89" s="148">
        <f>SUM(F78:F88)</f>
        <v>48881706.38212721</v>
      </c>
      <c r="G89" s="130"/>
      <c r="H89" s="148">
        <f>SUM(H78:H88)</f>
        <v>13095290430.322849</v>
      </c>
      <c r="I89" s="130"/>
      <c r="J89" s="148">
        <f>SUM(J78:J88)</f>
        <v>59278860.983437344</v>
      </c>
      <c r="K89" s="154">
        <f>F89+J89</f>
        <v>108160567.36556455</v>
      </c>
    </row>
    <row r="90" spans="1:11" ht="6.75" customHeight="1" x14ac:dyDescent="0.35"/>
    <row r="91" spans="1:11" x14ac:dyDescent="0.35">
      <c r="A91" s="121" t="s">
        <v>75</v>
      </c>
      <c r="B91" s="224"/>
      <c r="C91" s="199"/>
      <c r="D91" s="224"/>
      <c r="E91" s="219"/>
      <c r="F91" s="222"/>
      <c r="G91" s="195"/>
      <c r="H91" s="226"/>
      <c r="I91" s="219"/>
      <c r="J91" s="219" t="s">
        <v>63</v>
      </c>
      <c r="K91" s="224" t="s">
        <v>58</v>
      </c>
    </row>
    <row r="92" spans="1:11" x14ac:dyDescent="0.35">
      <c r="A92" s="125" t="s">
        <v>68</v>
      </c>
      <c r="B92" s="225"/>
      <c r="C92" s="195"/>
      <c r="D92" s="225"/>
      <c r="E92" s="219"/>
      <c r="F92" s="223"/>
      <c r="G92" s="195"/>
      <c r="H92" s="227"/>
      <c r="I92" s="219"/>
      <c r="J92" s="219"/>
      <c r="K92" s="225"/>
    </row>
    <row r="93" spans="1:11" x14ac:dyDescent="0.35">
      <c r="A93" s="130" t="str">
        <f t="shared" ref="A93:A98" si="17">IF(A78="","",A78)</f>
        <v>Residential</v>
      </c>
      <c r="B93" s="146" t="s">
        <v>38</v>
      </c>
      <c r="C93" s="126"/>
      <c r="D93" s="156"/>
      <c r="E93" s="157"/>
      <c r="F93" s="154">
        <f>D93*E93</f>
        <v>0</v>
      </c>
      <c r="H93" s="156">
        <v>0</v>
      </c>
      <c r="I93" s="157">
        <v>2.2081616064000001E-4</v>
      </c>
      <c r="J93" s="154">
        <f>H93*I93</f>
        <v>0</v>
      </c>
      <c r="K93" s="219"/>
    </row>
    <row r="94" spans="1:11" x14ac:dyDescent="0.35">
      <c r="A94" s="130" t="str">
        <f t="shared" si="17"/>
        <v>CSMUR</v>
      </c>
      <c r="B94" s="146" t="s">
        <v>38</v>
      </c>
      <c r="C94" s="126"/>
      <c r="D94" s="156"/>
      <c r="E94" s="157"/>
      <c r="F94" s="154">
        <f t="shared" ref="F94:F101" si="18">D94*E94</f>
        <v>0</v>
      </c>
      <c r="H94" s="156">
        <v>0</v>
      </c>
      <c r="I94" s="157">
        <f>+I93</f>
        <v>2.2081616064000001E-4</v>
      </c>
      <c r="J94" s="154">
        <f t="shared" ref="J94:J101" si="19">H94*I94</f>
        <v>0</v>
      </c>
      <c r="K94" s="219"/>
    </row>
    <row r="95" spans="1:11" x14ac:dyDescent="0.35">
      <c r="A95" s="130" t="str">
        <f t="shared" si="17"/>
        <v>GS&lt;50 kW</v>
      </c>
      <c r="B95" s="146" t="s">
        <v>38</v>
      </c>
      <c r="C95" s="126"/>
      <c r="D95" s="156"/>
      <c r="E95" s="157"/>
      <c r="F95" s="154">
        <f t="shared" si="18"/>
        <v>0</v>
      </c>
      <c r="H95" s="156">
        <v>309740.92450576095</v>
      </c>
      <c r="I95" s="157">
        <f t="shared" ref="I95:I100" si="20">+I94</f>
        <v>2.2081616064000001E-4</v>
      </c>
      <c r="J95" s="154">
        <f t="shared" si="19"/>
        <v>68.395801742446224</v>
      </c>
      <c r="K95" s="219"/>
    </row>
    <row r="96" spans="1:11" x14ac:dyDescent="0.35">
      <c r="A96" s="130" t="str">
        <f t="shared" si="17"/>
        <v>GS 50-999 kW</v>
      </c>
      <c r="B96" s="146" t="s">
        <v>38</v>
      </c>
      <c r="C96" s="126"/>
      <c r="D96" s="156"/>
      <c r="E96" s="157"/>
      <c r="F96" s="154">
        <f t="shared" si="18"/>
        <v>0</v>
      </c>
      <c r="H96" s="156">
        <v>684109710.95297861</v>
      </c>
      <c r="I96" s="157">
        <f t="shared" si="20"/>
        <v>2.2081616064000001E-4</v>
      </c>
      <c r="J96" s="154">
        <f t="shared" si="19"/>
        <v>151062.47982917691</v>
      </c>
      <c r="K96" s="219"/>
    </row>
    <row r="97" spans="1:11" x14ac:dyDescent="0.35">
      <c r="A97" s="130" t="str">
        <f t="shared" si="17"/>
        <v>GS 1,000-4,999 kW</v>
      </c>
      <c r="B97" s="146" t="s">
        <v>38</v>
      </c>
      <c r="C97" s="126"/>
      <c r="D97" s="156"/>
      <c r="E97" s="157"/>
      <c r="F97" s="154">
        <f t="shared" si="18"/>
        <v>0</v>
      </c>
      <c r="H97" s="156">
        <v>3600269933.9949126</v>
      </c>
      <c r="I97" s="157">
        <f t="shared" si="20"/>
        <v>2.2081616064000001E-4</v>
      </c>
      <c r="J97" s="154">
        <f t="shared" si="19"/>
        <v>794997.78409238288</v>
      </c>
      <c r="K97" s="219"/>
    </row>
    <row r="98" spans="1:11" x14ac:dyDescent="0.35">
      <c r="A98" s="130" t="str">
        <f t="shared" si="17"/>
        <v>Large User</v>
      </c>
      <c r="B98" s="146" t="s">
        <v>38</v>
      </c>
      <c r="C98" s="126"/>
      <c r="D98" s="156"/>
      <c r="E98" s="157"/>
      <c r="F98" s="154">
        <f t="shared" si="18"/>
        <v>0</v>
      </c>
      <c r="H98" s="156">
        <v>1615117828.3742027</v>
      </c>
      <c r="I98" s="157">
        <f t="shared" si="20"/>
        <v>2.2081616064000001E-4</v>
      </c>
      <c r="J98" s="154">
        <f t="shared" si="19"/>
        <v>356644.11784280592</v>
      </c>
      <c r="K98" s="219"/>
    </row>
    <row r="99" spans="1:11" x14ac:dyDescent="0.35">
      <c r="A99" s="130" t="str">
        <f>IF(A84="","",A84)</f>
        <v>Streetlighting</v>
      </c>
      <c r="B99" s="146" t="s">
        <v>38</v>
      </c>
      <c r="C99" s="126"/>
      <c r="D99" s="156"/>
      <c r="E99" s="157"/>
      <c r="F99" s="154">
        <f t="shared" si="18"/>
        <v>0</v>
      </c>
      <c r="H99" s="156">
        <v>0</v>
      </c>
      <c r="I99" s="157">
        <f t="shared" si="20"/>
        <v>2.2081616064000001E-4</v>
      </c>
      <c r="J99" s="154">
        <f t="shared" si="19"/>
        <v>0</v>
      </c>
      <c r="K99" s="219"/>
    </row>
    <row r="100" spans="1:11" x14ac:dyDescent="0.35">
      <c r="A100" s="130" t="str">
        <f>IF(A85="","",A85)</f>
        <v>USL</v>
      </c>
      <c r="B100" s="146" t="s">
        <v>38</v>
      </c>
      <c r="C100" s="126"/>
      <c r="D100" s="156"/>
      <c r="E100" s="157"/>
      <c r="F100" s="154">
        <f t="shared" si="18"/>
        <v>0</v>
      </c>
      <c r="H100" s="156">
        <v>0</v>
      </c>
      <c r="I100" s="157">
        <f t="shared" si="20"/>
        <v>2.2081616064000001E-4</v>
      </c>
      <c r="J100" s="154">
        <f t="shared" si="19"/>
        <v>0</v>
      </c>
      <c r="K100" s="219"/>
    </row>
    <row r="101" spans="1:11" x14ac:dyDescent="0.35">
      <c r="A101" s="130" t="str">
        <f>IF(A86="","",A86)</f>
        <v/>
      </c>
      <c r="B101" s="146"/>
      <c r="C101" s="126"/>
      <c r="D101" s="156"/>
      <c r="E101" s="156"/>
      <c r="F101" s="154">
        <f t="shared" si="18"/>
        <v>0</v>
      </c>
      <c r="H101" s="156"/>
      <c r="I101" s="156"/>
      <c r="J101" s="154">
        <f t="shared" si="19"/>
        <v>0</v>
      </c>
      <c r="K101" s="219"/>
    </row>
    <row r="102" spans="1:11" x14ac:dyDescent="0.35">
      <c r="A102" s="130" t="str">
        <f>IF(A87="","",A87)</f>
        <v/>
      </c>
      <c r="B102" s="146"/>
      <c r="C102" s="126"/>
      <c r="D102" s="156"/>
      <c r="E102" s="156"/>
      <c r="F102" s="154">
        <f>D102*E102</f>
        <v>0</v>
      </c>
      <c r="H102" s="156"/>
      <c r="I102" s="156"/>
      <c r="J102" s="154">
        <f>H102*I102</f>
        <v>0</v>
      </c>
      <c r="K102" s="219"/>
    </row>
    <row r="103" spans="1:11" x14ac:dyDescent="0.35">
      <c r="A103" s="130" t="str">
        <f>IF(A88="","",A88)</f>
        <v/>
      </c>
      <c r="B103" s="146"/>
      <c r="C103" s="126"/>
      <c r="D103" s="156"/>
      <c r="E103" s="156"/>
      <c r="F103" s="154">
        <f>D103*E103</f>
        <v>0</v>
      </c>
      <c r="H103" s="156"/>
      <c r="I103" s="156"/>
      <c r="J103" s="154">
        <f>H103*I103</f>
        <v>0</v>
      </c>
      <c r="K103" s="219"/>
    </row>
    <row r="104" spans="1:11" x14ac:dyDescent="0.35">
      <c r="A104" s="125" t="s">
        <v>66</v>
      </c>
      <c r="B104" s="147"/>
      <c r="C104" s="126"/>
      <c r="D104" s="148">
        <f>SUM(D93:D103)</f>
        <v>0</v>
      </c>
      <c r="E104" s="130"/>
      <c r="F104" s="148">
        <f>SUM(F93:F103)</f>
        <v>0</v>
      </c>
      <c r="G104" s="130"/>
      <c r="H104" s="141">
        <f>SUM(H93:H103)</f>
        <v>5899807214.2465992</v>
      </c>
      <c r="I104" s="130"/>
      <c r="J104" s="148">
        <f>SUM(J93:J103)</f>
        <v>1302772.7775661082</v>
      </c>
      <c r="K104" s="154">
        <f>F104+J104</f>
        <v>1302772.7775661082</v>
      </c>
    </row>
    <row r="105" spans="1:11" ht="6.75" customHeight="1" x14ac:dyDescent="0.35">
      <c r="A105" s="125"/>
      <c r="B105" s="197"/>
      <c r="C105" s="126"/>
      <c r="D105" s="163"/>
      <c r="E105" s="160"/>
      <c r="F105" s="148"/>
      <c r="H105" s="128"/>
      <c r="I105" s="160"/>
      <c r="J105" s="148"/>
      <c r="K105" s="164"/>
    </row>
    <row r="106" spans="1:11" x14ac:dyDescent="0.35">
      <c r="A106" s="121" t="s">
        <v>76</v>
      </c>
      <c r="B106" s="224"/>
      <c r="C106" s="199"/>
      <c r="D106" s="224"/>
      <c r="E106" s="219"/>
      <c r="F106" s="222"/>
      <c r="G106" s="195"/>
      <c r="H106" s="226"/>
      <c r="I106" s="219"/>
      <c r="J106" s="219" t="s">
        <v>63</v>
      </c>
      <c r="K106" s="224" t="s">
        <v>58</v>
      </c>
    </row>
    <row r="107" spans="1:11" x14ac:dyDescent="0.35">
      <c r="A107" s="125" t="s">
        <v>68</v>
      </c>
      <c r="B107" s="225"/>
      <c r="C107" s="195"/>
      <c r="D107" s="225"/>
      <c r="E107" s="219"/>
      <c r="F107" s="223"/>
      <c r="G107" s="195"/>
      <c r="H107" s="227"/>
      <c r="I107" s="219"/>
      <c r="J107" s="219"/>
      <c r="K107" s="225"/>
    </row>
    <row r="108" spans="1:11" x14ac:dyDescent="0.35">
      <c r="A108" s="130" t="str">
        <f t="shared" ref="A108:A113" si="21">IF(A93="","",A93)</f>
        <v>Residential</v>
      </c>
      <c r="B108" s="146" t="s">
        <v>38</v>
      </c>
      <c r="C108" s="126"/>
      <c r="D108" s="152">
        <v>5245208726.8059587</v>
      </c>
      <c r="E108" s="153">
        <v>4.4163232128000002E-4</v>
      </c>
      <c r="F108" s="154">
        <f>D108*E108</f>
        <v>2316453.7056174292</v>
      </c>
      <c r="H108" s="152">
        <v>65040453.723174304</v>
      </c>
      <c r="I108" s="153">
        <f>E108</f>
        <v>4.4163232128000002E-4</v>
      </c>
      <c r="J108" s="154">
        <f>H108*I108</f>
        <v>28723.966554869887</v>
      </c>
      <c r="K108" s="219"/>
    </row>
    <row r="109" spans="1:11" x14ac:dyDescent="0.35">
      <c r="A109" s="130" t="str">
        <f t="shared" si="21"/>
        <v>CSMUR</v>
      </c>
      <c r="B109" s="146" t="s">
        <v>38</v>
      </c>
      <c r="C109" s="126"/>
      <c r="D109" s="152">
        <v>337065569.01211673</v>
      </c>
      <c r="E109" s="153">
        <f>+E108</f>
        <v>4.4163232128000002E-4</v>
      </c>
      <c r="F109" s="154">
        <f t="shared" ref="F109:F116" si="22">D109*E109</f>
        <v>148859.04966638517</v>
      </c>
      <c r="H109" s="152">
        <v>455250.23963241797</v>
      </c>
      <c r="I109" s="153">
        <f t="shared" ref="I109:I115" si="23">E109</f>
        <v>4.4163232128000002E-4</v>
      </c>
      <c r="J109" s="154">
        <f t="shared" ref="J109:J116" si="24">H109*I109</f>
        <v>201.053220092141</v>
      </c>
      <c r="K109" s="219"/>
    </row>
    <row r="110" spans="1:11" x14ac:dyDescent="0.35">
      <c r="A110" s="130" t="str">
        <f t="shared" si="21"/>
        <v>GS&lt;50 kW</v>
      </c>
      <c r="B110" s="146" t="s">
        <v>38</v>
      </c>
      <c r="C110" s="126"/>
      <c r="D110" s="152">
        <v>2073286735.0331004</v>
      </c>
      <c r="E110" s="153">
        <f t="shared" ref="E110:E115" si="25">+E109</f>
        <v>4.4163232128000002E-4</v>
      </c>
      <c r="F110" s="154">
        <f t="shared" si="22"/>
        <v>915630.43347170041</v>
      </c>
      <c r="H110" s="152">
        <v>323228111.16292053</v>
      </c>
      <c r="I110" s="153">
        <f t="shared" si="23"/>
        <v>4.4163232128000002E-4</v>
      </c>
      <c r="J110" s="154">
        <f t="shared" si="24"/>
        <v>142747.98103583048</v>
      </c>
      <c r="K110" s="219"/>
    </row>
    <row r="111" spans="1:11" x14ac:dyDescent="0.35">
      <c r="A111" s="130" t="str">
        <f t="shared" si="21"/>
        <v>GS 50-999 kW</v>
      </c>
      <c r="B111" s="146" t="s">
        <v>38</v>
      </c>
      <c r="C111" s="126"/>
      <c r="D111" s="152">
        <v>3222125560.1172833</v>
      </c>
      <c r="E111" s="153">
        <f t="shared" si="25"/>
        <v>4.4163232128000002E-4</v>
      </c>
      <c r="F111" s="154">
        <f t="shared" si="22"/>
        <v>1422994.790570216</v>
      </c>
      <c r="H111" s="152">
        <v>5524456562.8842192</v>
      </c>
      <c r="I111" s="153">
        <f t="shared" si="23"/>
        <v>4.4163232128000002E-4</v>
      </c>
      <c r="J111" s="154">
        <f t="shared" si="24"/>
        <v>2439778.575677088</v>
      </c>
      <c r="K111" s="219"/>
    </row>
    <row r="112" spans="1:11" x14ac:dyDescent="0.35">
      <c r="A112" s="130" t="str">
        <f t="shared" si="21"/>
        <v>GS 1,000-4,999 kW</v>
      </c>
      <c r="B112" s="146" t="s">
        <v>38</v>
      </c>
      <c r="C112" s="126"/>
      <c r="D112" s="152">
        <v>117598761.58214302</v>
      </c>
      <c r="E112" s="153">
        <f t="shared" si="25"/>
        <v>4.4163232128000002E-4</v>
      </c>
      <c r="F112" s="154">
        <f t="shared" si="22"/>
        <v>51935.414057175112</v>
      </c>
      <c r="H112" s="152">
        <v>715143092.36980307</v>
      </c>
      <c r="I112" s="153">
        <f t="shared" si="23"/>
        <v>4.4163232128000002E-4</v>
      </c>
      <c r="J112" s="154">
        <f t="shared" si="24"/>
        <v>315830.30393063358</v>
      </c>
      <c r="K112" s="219"/>
    </row>
    <row r="113" spans="1:11" x14ac:dyDescent="0.35">
      <c r="A113" s="130" t="str">
        <f t="shared" si="21"/>
        <v>Large User</v>
      </c>
      <c r="B113" s="146" t="s">
        <v>38</v>
      </c>
      <c r="C113" s="126"/>
      <c r="D113" s="152">
        <v>3.2080558264215506E-2</v>
      </c>
      <c r="E113" s="153">
        <f t="shared" si="25"/>
        <v>4.4163232128000002E-4</v>
      </c>
      <c r="F113" s="154">
        <f t="shared" si="22"/>
        <v>1.4167811414183782E-5</v>
      </c>
      <c r="H113" s="152">
        <v>216303350.87594008</v>
      </c>
      <c r="I113" s="153">
        <f t="shared" si="23"/>
        <v>4.4163232128000002E-4</v>
      </c>
      <c r="J113" s="154">
        <f t="shared" si="24"/>
        <v>95526.550947983749</v>
      </c>
      <c r="K113" s="219"/>
    </row>
    <row r="114" spans="1:11" x14ac:dyDescent="0.35">
      <c r="A114" s="130" t="str">
        <f>IF(A99="","",A99)</f>
        <v>Streetlighting</v>
      </c>
      <c r="B114" s="146" t="s">
        <v>38</v>
      </c>
      <c r="C114" s="126"/>
      <c r="D114" s="152">
        <v>0</v>
      </c>
      <c r="E114" s="153">
        <f t="shared" si="25"/>
        <v>4.4163232128000002E-4</v>
      </c>
      <c r="F114" s="154">
        <f t="shared" si="22"/>
        <v>0</v>
      </c>
      <c r="H114" s="152">
        <v>109630141.1781529</v>
      </c>
      <c r="I114" s="153">
        <f t="shared" si="23"/>
        <v>4.4163232128000002E-4</v>
      </c>
      <c r="J114" s="154">
        <f t="shared" si="24"/>
        <v>48416.213730761781</v>
      </c>
      <c r="K114" s="219"/>
    </row>
    <row r="115" spans="1:11" x14ac:dyDescent="0.35">
      <c r="A115" s="130" t="str">
        <f>IF(A100="","",A100)</f>
        <v>USL</v>
      </c>
      <c r="B115" s="146" t="s">
        <v>38</v>
      </c>
      <c r="C115" s="126"/>
      <c r="D115" s="152">
        <v>44368238.372932456</v>
      </c>
      <c r="E115" s="153">
        <f t="shared" si="25"/>
        <v>4.4163232128000002E-4</v>
      </c>
      <c r="F115" s="154">
        <f t="shared" si="22"/>
        <v>19594.448103742532</v>
      </c>
      <c r="H115" s="152">
        <v>28152.284899030405</v>
      </c>
      <c r="I115" s="153">
        <f t="shared" si="23"/>
        <v>4.4163232128000002E-4</v>
      </c>
      <c r="J115" s="154">
        <f t="shared" si="24"/>
        <v>12.432958929294688</v>
      </c>
      <c r="K115" s="219"/>
    </row>
    <row r="116" spans="1:11" x14ac:dyDescent="0.35">
      <c r="A116" s="130" t="str">
        <f>IF(A101="","",A101)</f>
        <v/>
      </c>
      <c r="B116" s="146"/>
      <c r="C116" s="126"/>
      <c r="D116" s="156"/>
      <c r="E116" s="156"/>
      <c r="F116" s="154">
        <f t="shared" si="22"/>
        <v>0</v>
      </c>
      <c r="H116" s="156"/>
      <c r="I116" s="156"/>
      <c r="J116" s="154">
        <f t="shared" si="24"/>
        <v>0</v>
      </c>
      <c r="K116" s="219"/>
    </row>
    <row r="117" spans="1:11" x14ac:dyDescent="0.35">
      <c r="A117" s="130" t="str">
        <f>IF(A102="","",A102)</f>
        <v/>
      </c>
      <c r="B117" s="146"/>
      <c r="C117" s="126"/>
      <c r="D117" s="156"/>
      <c r="E117" s="156"/>
      <c r="F117" s="154">
        <f>D117*E117</f>
        <v>0</v>
      </c>
      <c r="H117" s="156"/>
      <c r="I117" s="156"/>
      <c r="J117" s="154">
        <f>H117*I117</f>
        <v>0</v>
      </c>
      <c r="K117" s="219"/>
    </row>
    <row r="118" spans="1:11" x14ac:dyDescent="0.35">
      <c r="A118" s="130" t="str">
        <f>IF(A103="","",A103)</f>
        <v/>
      </c>
      <c r="B118" s="146"/>
      <c r="C118" s="126"/>
      <c r="D118" s="156"/>
      <c r="E118" s="156"/>
      <c r="F118" s="154">
        <f>D118*E118</f>
        <v>0</v>
      </c>
      <c r="H118" s="156"/>
      <c r="I118" s="156"/>
      <c r="J118" s="154">
        <f>H118*I118</f>
        <v>0</v>
      </c>
      <c r="K118" s="219"/>
    </row>
    <row r="119" spans="1:11" x14ac:dyDescent="0.35">
      <c r="A119" s="125" t="s">
        <v>66</v>
      </c>
      <c r="B119" s="147"/>
      <c r="C119" s="126"/>
      <c r="D119" s="148">
        <f>SUM(D108:D118)</f>
        <v>11039653590.955614</v>
      </c>
      <c r="E119" s="130"/>
      <c r="F119" s="148">
        <f>SUM(F108:F118)</f>
        <v>4875467.8415008169</v>
      </c>
      <c r="G119" s="130"/>
      <c r="H119" s="148">
        <f>SUM(H108:H118)</f>
        <v>6954285114.7187424</v>
      </c>
      <c r="I119" s="130"/>
      <c r="J119" s="148">
        <f>SUM(J108:J118)</f>
        <v>3071237.0780561892</v>
      </c>
      <c r="K119" s="154">
        <f>F119+J119</f>
        <v>7946704.9195570061</v>
      </c>
    </row>
    <row r="120" spans="1:11" ht="6.75" customHeight="1" x14ac:dyDescent="0.35">
      <c r="A120" s="125"/>
      <c r="B120" s="197"/>
      <c r="C120" s="126"/>
      <c r="D120" s="163"/>
      <c r="E120" s="160"/>
      <c r="F120" s="148"/>
      <c r="H120" s="128"/>
      <c r="I120" s="160"/>
      <c r="J120" s="148"/>
      <c r="K120" s="164"/>
    </row>
    <row r="121" spans="1:11" ht="15" customHeight="1" x14ac:dyDescent="0.35">
      <c r="A121" s="121" t="s">
        <v>77</v>
      </c>
      <c r="B121" s="224"/>
      <c r="C121" s="122"/>
      <c r="D121" s="222"/>
      <c r="E121" s="220"/>
      <c r="F121" s="219"/>
      <c r="G121" s="195"/>
      <c r="H121" s="226"/>
      <c r="I121" s="220"/>
      <c r="J121" s="219" t="s">
        <v>63</v>
      </c>
      <c r="K121" s="224" t="s">
        <v>58</v>
      </c>
    </row>
    <row r="122" spans="1:11" x14ac:dyDescent="0.35">
      <c r="A122" s="125" t="s">
        <v>68</v>
      </c>
      <c r="B122" s="225"/>
      <c r="C122" s="122"/>
      <c r="D122" s="223"/>
      <c r="E122" s="221"/>
      <c r="F122" s="219"/>
      <c r="G122" s="195"/>
      <c r="H122" s="227"/>
      <c r="I122" s="221"/>
      <c r="J122" s="219"/>
      <c r="K122" s="225"/>
    </row>
    <row r="123" spans="1:11" x14ac:dyDescent="0.35">
      <c r="A123" s="130" t="str">
        <f t="shared" ref="A123:A128" si="26">IF(A108="","",A108)</f>
        <v>Residential</v>
      </c>
      <c r="B123" s="146" t="s">
        <v>38</v>
      </c>
      <c r="C123" s="126"/>
      <c r="D123" s="152">
        <f>+D78</f>
        <v>5130609624.9676638</v>
      </c>
      <c r="E123" s="153">
        <v>7.7285656224000004E-4</v>
      </c>
      <c r="F123" s="154">
        <f>D123*E123</f>
        <v>3965225.3169479645</v>
      </c>
      <c r="H123" s="152">
        <f>+H78</f>
        <v>70704966.107047245</v>
      </c>
      <c r="I123" s="153">
        <f>+E123</f>
        <v>7.7285656224000004E-4</v>
      </c>
      <c r="J123" s="154">
        <f>H123*I123</f>
        <v>54644.797038788252</v>
      </c>
      <c r="K123" s="219"/>
    </row>
    <row r="124" spans="1:11" x14ac:dyDescent="0.35">
      <c r="A124" s="130" t="str">
        <f t="shared" si="26"/>
        <v>CSMUR</v>
      </c>
      <c r="B124" s="146" t="s">
        <v>38</v>
      </c>
      <c r="C124" s="126"/>
      <c r="D124" s="152">
        <f t="shared" ref="D124:D130" si="27">+D79</f>
        <v>329701245.97345573</v>
      </c>
      <c r="E124" s="153">
        <f>E123</f>
        <v>7.7285656224000004E-4</v>
      </c>
      <c r="F124" s="154">
        <f t="shared" ref="F124:F131" si="28">D124*E124</f>
        <v>254811.77152928966</v>
      </c>
      <c r="H124" s="152">
        <f t="shared" ref="H124:H130" si="29">+H79</f>
        <v>494898.95781533141</v>
      </c>
      <c r="I124" s="153">
        <f t="shared" ref="I124:I130" si="30">+E124</f>
        <v>7.7285656224000004E-4</v>
      </c>
      <c r="J124" s="154">
        <f t="shared" ref="J124:J131" si="31">H124*I124</f>
        <v>382.48590719331582</v>
      </c>
      <c r="K124" s="219"/>
    </row>
    <row r="125" spans="1:11" x14ac:dyDescent="0.35">
      <c r="A125" s="130" t="str">
        <f t="shared" si="26"/>
        <v>GS&lt;50 kW</v>
      </c>
      <c r="B125" s="146" t="s">
        <v>38</v>
      </c>
      <c r="C125" s="126"/>
      <c r="D125" s="152">
        <f t="shared" si="27"/>
        <v>2027988862.2384882</v>
      </c>
      <c r="E125" s="153">
        <f t="shared" ref="E125:E130" si="32">E124</f>
        <v>7.7285656224000004E-4</v>
      </c>
      <c r="F125" s="154">
        <f t="shared" si="28"/>
        <v>1567344.500330647</v>
      </c>
      <c r="H125" s="152">
        <f t="shared" si="29"/>
        <v>351669345.90469372</v>
      </c>
      <c r="I125" s="153">
        <f t="shared" si="30"/>
        <v>7.7285656224000004E-4</v>
      </c>
      <c r="J125" s="154">
        <f t="shared" si="31"/>
        <v>271789.96172109101</v>
      </c>
      <c r="K125" s="219"/>
    </row>
    <row r="126" spans="1:11" x14ac:dyDescent="0.35">
      <c r="A126" s="130" t="str">
        <f t="shared" si="26"/>
        <v>GS 50-999 kW</v>
      </c>
      <c r="B126" s="146" t="s">
        <v>38</v>
      </c>
      <c r="C126" s="126"/>
      <c r="D126" s="152">
        <f t="shared" si="27"/>
        <v>3151727466.4603863</v>
      </c>
      <c r="E126" s="153">
        <f t="shared" si="32"/>
        <v>7.7285656224000004E-4</v>
      </c>
      <c r="F126" s="154">
        <f t="shared" si="28"/>
        <v>2435833.2548459591</v>
      </c>
      <c r="H126" s="152">
        <f t="shared" si="29"/>
        <v>6647441580.8796053</v>
      </c>
      <c r="I126" s="153">
        <f t="shared" si="30"/>
        <v>7.7285656224000004E-4</v>
      </c>
      <c r="J126" s="154">
        <f t="shared" si="31"/>
        <v>5137518.8478898434</v>
      </c>
      <c r="K126" s="219"/>
    </row>
    <row r="127" spans="1:11" x14ac:dyDescent="0.35">
      <c r="A127" s="130" t="str">
        <f t="shared" si="26"/>
        <v>GS 1,000-4,999 kW</v>
      </c>
      <c r="B127" s="146" t="s">
        <v>38</v>
      </c>
      <c r="C127" s="126"/>
      <c r="D127" s="152">
        <f t="shared" si="27"/>
        <v>115029423.89578253</v>
      </c>
      <c r="E127" s="153">
        <f t="shared" si="32"/>
        <v>7.7285656224000004E-4</v>
      </c>
      <c r="F127" s="154">
        <f t="shared" si="28"/>
        <v>88901.245108542193</v>
      </c>
      <c r="H127" s="152">
        <f t="shared" si="29"/>
        <v>4155286710.6024442</v>
      </c>
      <c r="I127" s="153">
        <f t="shared" si="30"/>
        <v>7.7285656224000004E-4</v>
      </c>
      <c r="J127" s="154">
        <f t="shared" si="31"/>
        <v>3211440.6022777627</v>
      </c>
      <c r="K127" s="219"/>
    </row>
    <row r="128" spans="1:11" x14ac:dyDescent="0.35">
      <c r="A128" s="130" t="str">
        <f t="shared" si="26"/>
        <v>Large User</v>
      </c>
      <c r="B128" s="146" t="s">
        <v>38</v>
      </c>
      <c r="C128" s="126"/>
      <c r="D128" s="152">
        <f t="shared" si="27"/>
        <v>3.1379651330853305E-2</v>
      </c>
      <c r="E128" s="153">
        <f t="shared" si="32"/>
        <v>7.7285656224000004E-4</v>
      </c>
      <c r="F128" s="154">
        <f t="shared" si="28"/>
        <v>2.4251969451853127E-5</v>
      </c>
      <c r="H128" s="152">
        <f t="shared" si="29"/>
        <v>1750484258.8225675</v>
      </c>
      <c r="I128" s="153">
        <f t="shared" si="30"/>
        <v>7.7285656224000004E-4</v>
      </c>
      <c r="J128" s="154">
        <f t="shared" si="31"/>
        <v>1352873.2465288439</v>
      </c>
      <c r="K128" s="219"/>
    </row>
    <row r="129" spans="1:11" x14ac:dyDescent="0.35">
      <c r="A129" s="130" t="str">
        <f>IF(A114="","",A114)</f>
        <v>Streetlighting</v>
      </c>
      <c r="B129" s="146" t="s">
        <v>38</v>
      </c>
      <c r="C129" s="126"/>
      <c r="D129" s="152">
        <f t="shared" si="27"/>
        <v>0</v>
      </c>
      <c r="E129" s="153">
        <f t="shared" si="32"/>
        <v>7.7285656224000004E-4</v>
      </c>
      <c r="F129" s="154">
        <f t="shared" si="28"/>
        <v>0</v>
      </c>
      <c r="H129" s="152">
        <f t="shared" si="29"/>
        <v>119178064.92100526</v>
      </c>
      <c r="I129" s="153">
        <f t="shared" si="30"/>
        <v>7.7285656224000004E-4</v>
      </c>
      <c r="J129" s="154">
        <f t="shared" si="31"/>
        <v>92107.549549263669</v>
      </c>
      <c r="K129" s="219"/>
    </row>
    <row r="130" spans="1:11" x14ac:dyDescent="0.35">
      <c r="A130" s="130" t="str">
        <f>IF(A115="","",A115)</f>
        <v>USL</v>
      </c>
      <c r="B130" s="146" t="s">
        <v>38</v>
      </c>
      <c r="C130" s="126"/>
      <c r="D130" s="152">
        <f t="shared" si="27"/>
        <v>43398866.030951001</v>
      </c>
      <c r="E130" s="153">
        <f t="shared" si="32"/>
        <v>7.7285656224000004E-4</v>
      </c>
      <c r="F130" s="154">
        <f t="shared" si="28"/>
        <v>33541.098405795106</v>
      </c>
      <c r="H130" s="152">
        <f t="shared" si="29"/>
        <v>30604.127672508126</v>
      </c>
      <c r="I130" s="153">
        <f t="shared" si="30"/>
        <v>7.7285656224000004E-4</v>
      </c>
      <c r="J130" s="154">
        <f t="shared" si="31"/>
        <v>23.652600903328683</v>
      </c>
      <c r="K130" s="219"/>
    </row>
    <row r="131" spans="1:11" x14ac:dyDescent="0.35">
      <c r="A131" s="130" t="str">
        <f>IF(A116="","",A116)</f>
        <v/>
      </c>
      <c r="B131" s="146"/>
      <c r="C131" s="126"/>
      <c r="D131" s="156"/>
      <c r="E131" s="156"/>
      <c r="F131" s="154">
        <f t="shared" si="28"/>
        <v>0</v>
      </c>
      <c r="H131" s="156"/>
      <c r="I131" s="156"/>
      <c r="J131" s="154">
        <f t="shared" si="31"/>
        <v>0</v>
      </c>
      <c r="K131" s="219"/>
    </row>
    <row r="132" spans="1:11" x14ac:dyDescent="0.35">
      <c r="A132" s="130" t="str">
        <f>IF(A117="","",A117)</f>
        <v/>
      </c>
      <c r="B132" s="146"/>
      <c r="C132" s="126"/>
      <c r="D132" s="156"/>
      <c r="E132" s="156"/>
      <c r="F132" s="154">
        <f>D132*E132</f>
        <v>0</v>
      </c>
      <c r="H132" s="156"/>
      <c r="I132" s="156"/>
      <c r="J132" s="154">
        <f>H132*I132</f>
        <v>0</v>
      </c>
      <c r="K132" s="219"/>
    </row>
    <row r="133" spans="1:11" x14ac:dyDescent="0.35">
      <c r="A133" s="130" t="str">
        <f>IF(A118="","",A118)</f>
        <v/>
      </c>
      <c r="B133" s="146"/>
      <c r="C133" s="126"/>
      <c r="D133" s="156"/>
      <c r="E133" s="156"/>
      <c r="F133" s="154">
        <f>D133*E133</f>
        <v>0</v>
      </c>
      <c r="H133" s="156"/>
      <c r="I133" s="156"/>
      <c r="J133" s="154">
        <f>H133*I133</f>
        <v>0</v>
      </c>
      <c r="K133" s="219"/>
    </row>
    <row r="134" spans="1:11" x14ac:dyDescent="0.35">
      <c r="A134" s="125" t="s">
        <v>66</v>
      </c>
      <c r="B134" s="147"/>
      <c r="C134" s="137"/>
      <c r="D134" s="148">
        <f>SUM(D123:D133)</f>
        <v>10798455489.598106</v>
      </c>
      <c r="E134" s="130"/>
      <c r="F134" s="148">
        <f>SUM(F123:F133)</f>
        <v>8345657.1871924493</v>
      </c>
      <c r="G134" s="130"/>
      <c r="H134" s="148">
        <f>SUM(H123:H133)</f>
        <v>13095290430.322849</v>
      </c>
      <c r="I134" s="130"/>
      <c r="J134" s="148">
        <f>SUM(J123:J133)</f>
        <v>10120781.143513689</v>
      </c>
      <c r="K134" s="154">
        <f>F134+J134</f>
        <v>18466438.330706138</v>
      </c>
    </row>
    <row r="135" spans="1:11" ht="6.75" customHeight="1" x14ac:dyDescent="0.35"/>
    <row r="136" spans="1:11" ht="15.75" customHeight="1" x14ac:dyDescent="0.35">
      <c r="A136" s="121" t="s">
        <v>78</v>
      </c>
      <c r="B136" s="224"/>
      <c r="C136" s="122"/>
      <c r="D136" s="222"/>
      <c r="E136" s="220"/>
      <c r="F136" s="219"/>
      <c r="G136" s="195"/>
      <c r="H136" s="226"/>
      <c r="I136" s="220"/>
      <c r="J136" s="219" t="s">
        <v>63</v>
      </c>
      <c r="K136" s="224" t="s">
        <v>58</v>
      </c>
    </row>
    <row r="137" spans="1:11" x14ac:dyDescent="0.35">
      <c r="A137" s="125" t="s">
        <v>68</v>
      </c>
      <c r="B137" s="225"/>
      <c r="C137" s="122"/>
      <c r="D137" s="223"/>
      <c r="E137" s="221"/>
      <c r="F137" s="219"/>
      <c r="G137" s="195"/>
      <c r="H137" s="227"/>
      <c r="I137" s="221"/>
      <c r="J137" s="219"/>
      <c r="K137" s="225"/>
    </row>
    <row r="138" spans="1:11" x14ac:dyDescent="0.35">
      <c r="A138" s="130" t="str">
        <f t="shared" ref="A138:A143" si="33">IF(A123="","",A123)</f>
        <v>Residential</v>
      </c>
      <c r="B138" s="146" t="s">
        <v>38</v>
      </c>
      <c r="C138" s="126"/>
      <c r="D138" s="165">
        <f>D123/102.95%</f>
        <v>4983593613.3731556</v>
      </c>
      <c r="E138" s="166">
        <v>3.1710406550249798E-5</v>
      </c>
      <c r="F138" s="154">
        <f>D138*E138</f>
        <v>158031.77956129116</v>
      </c>
      <c r="H138" s="165">
        <f>H123/102.95%</f>
        <v>68678937.452207133</v>
      </c>
      <c r="I138" s="166">
        <f>+E138</f>
        <v>3.1710406550249798E-5</v>
      </c>
      <c r="J138" s="154">
        <f>H138*I138</f>
        <v>2177.8370280486652</v>
      </c>
      <c r="K138" s="219"/>
    </row>
    <row r="139" spans="1:11" x14ac:dyDescent="0.35">
      <c r="A139" s="130" t="str">
        <f t="shared" si="33"/>
        <v>CSMUR</v>
      </c>
      <c r="B139" s="146" t="s">
        <v>38</v>
      </c>
      <c r="C139" s="126"/>
      <c r="D139" s="165">
        <f t="shared" ref="D139:D145" si="34">D124/102.95%</f>
        <v>320253760.05192393</v>
      </c>
      <c r="E139" s="166">
        <f>E138</f>
        <v>3.1710406550249798E-5</v>
      </c>
      <c r="F139" s="154">
        <f t="shared" ref="F139:F146" si="35">D139*E139</f>
        <v>10155.376930492655</v>
      </c>
      <c r="H139" s="165">
        <f t="shared" ref="H139:H145" si="36">H124/102.95%</f>
        <v>480717.78321061813</v>
      </c>
      <c r="I139" s="166">
        <f t="shared" ref="I139:I145" si="37">+E139</f>
        <v>3.1710406550249798E-5</v>
      </c>
      <c r="J139" s="154">
        <f t="shared" ref="J139:J146" si="38">H139*I139</f>
        <v>15.243756341543547</v>
      </c>
      <c r="K139" s="219"/>
    </row>
    <row r="140" spans="1:11" x14ac:dyDescent="0.35">
      <c r="A140" s="130" t="str">
        <f t="shared" si="33"/>
        <v>GS&lt;50 kW</v>
      </c>
      <c r="B140" s="146" t="s">
        <v>38</v>
      </c>
      <c r="C140" s="126"/>
      <c r="D140" s="165">
        <f t="shared" si="34"/>
        <v>1969877476.6765304</v>
      </c>
      <c r="E140" s="166">
        <f t="shared" ref="E140:E145" si="39">E139</f>
        <v>3.1710406550249798E-5</v>
      </c>
      <c r="F140" s="154">
        <f t="shared" si="35"/>
        <v>62465.615639592994</v>
      </c>
      <c r="H140" s="165">
        <f t="shared" si="36"/>
        <v>341592370.96133435</v>
      </c>
      <c r="I140" s="166">
        <f t="shared" si="37"/>
        <v>3.1710406550249798E-5</v>
      </c>
      <c r="J140" s="154">
        <f t="shared" si="38"/>
        <v>10832.032957647656</v>
      </c>
      <c r="K140" s="219"/>
    </row>
    <row r="141" spans="1:11" x14ac:dyDescent="0.35">
      <c r="A141" s="130" t="str">
        <f t="shared" si="33"/>
        <v>GS 50-999 kW</v>
      </c>
      <c r="B141" s="146" t="s">
        <v>38</v>
      </c>
      <c r="C141" s="126"/>
      <c r="D141" s="165">
        <f t="shared" si="34"/>
        <v>3061415703.215528</v>
      </c>
      <c r="E141" s="166">
        <f t="shared" si="39"/>
        <v>3.1710406550249798E-5</v>
      </c>
      <c r="F141" s="154">
        <f t="shared" si="35"/>
        <v>97078.736568283275</v>
      </c>
      <c r="H141" s="165">
        <f t="shared" si="36"/>
        <v>6456961224.7494946</v>
      </c>
      <c r="I141" s="166">
        <f t="shared" si="37"/>
        <v>3.1710406550249798E-5</v>
      </c>
      <c r="J141" s="154">
        <f t="shared" si="38"/>
        <v>204752.86551600532</v>
      </c>
      <c r="K141" s="219"/>
    </row>
    <row r="142" spans="1:11" x14ac:dyDescent="0.35">
      <c r="A142" s="130" t="str">
        <f t="shared" si="33"/>
        <v>GS 1,000-4,999 kW</v>
      </c>
      <c r="B142" s="146" t="s">
        <v>38</v>
      </c>
      <c r="C142" s="126"/>
      <c r="D142" s="165">
        <f t="shared" si="34"/>
        <v>111733291.78803547</v>
      </c>
      <c r="E142" s="166">
        <f t="shared" si="39"/>
        <v>3.1710406550249798E-5</v>
      </c>
      <c r="F142" s="154">
        <f t="shared" si="35"/>
        <v>3543.1081077962917</v>
      </c>
      <c r="H142" s="165">
        <f t="shared" si="36"/>
        <v>4036218271.5905232</v>
      </c>
      <c r="I142" s="166">
        <f t="shared" si="37"/>
        <v>3.1710406550249798E-5</v>
      </c>
      <c r="J142" s="154">
        <f t="shared" si="38"/>
        <v>127990.12231768205</v>
      </c>
      <c r="K142" s="219"/>
    </row>
    <row r="143" spans="1:11" x14ac:dyDescent="0.35">
      <c r="A143" s="130" t="str">
        <f t="shared" si="33"/>
        <v>Large User</v>
      </c>
      <c r="B143" s="146" t="s">
        <v>38</v>
      </c>
      <c r="C143" s="126"/>
      <c r="D143" s="165">
        <f>D128/101.72%</f>
        <v>3.0849047710237228E-2</v>
      </c>
      <c r="E143" s="166">
        <f t="shared" si="39"/>
        <v>3.1710406550249798E-5</v>
      </c>
      <c r="F143" s="154">
        <f t="shared" si="35"/>
        <v>9.7823584457967506E-7</v>
      </c>
      <c r="H143" s="165">
        <f>H128/101.72%</f>
        <v>1720885036.199929</v>
      </c>
      <c r="I143" s="166">
        <f t="shared" si="37"/>
        <v>3.1710406550249798E-5</v>
      </c>
      <c r="J143" s="154">
        <f t="shared" si="38"/>
        <v>54569.964124141086</v>
      </c>
      <c r="K143" s="219"/>
    </row>
    <row r="144" spans="1:11" x14ac:dyDescent="0.35">
      <c r="A144" s="130" t="str">
        <f>IF(A129="","",A129)</f>
        <v>Streetlighting</v>
      </c>
      <c r="B144" s="135" t="s">
        <v>38</v>
      </c>
      <c r="C144" s="167"/>
      <c r="D144" s="165">
        <f t="shared" si="34"/>
        <v>0</v>
      </c>
      <c r="E144" s="166">
        <f t="shared" si="39"/>
        <v>3.1710406550249798E-5</v>
      </c>
      <c r="F144" s="154">
        <f t="shared" si="35"/>
        <v>0</v>
      </c>
      <c r="H144" s="165">
        <f t="shared" si="36"/>
        <v>115763054.80427903</v>
      </c>
      <c r="I144" s="166">
        <f t="shared" si="37"/>
        <v>3.1710406550249798E-5</v>
      </c>
      <c r="J144" s="154">
        <f t="shared" si="38"/>
        <v>3670.8935313425359</v>
      </c>
      <c r="K144" s="219"/>
    </row>
    <row r="145" spans="1:12" x14ac:dyDescent="0.35">
      <c r="A145" s="130" t="str">
        <f>IF(A130="","",A130)</f>
        <v>USL</v>
      </c>
      <c r="B145" s="135" t="s">
        <v>38</v>
      </c>
      <c r="C145" s="167"/>
      <c r="D145" s="165">
        <f t="shared" si="34"/>
        <v>42155285.119913548</v>
      </c>
      <c r="E145" s="166">
        <f t="shared" si="39"/>
        <v>3.1710406550249798E-5</v>
      </c>
      <c r="F145" s="154">
        <f t="shared" si="35"/>
        <v>1336.7612293941545</v>
      </c>
      <c r="H145" s="165">
        <f t="shared" si="36"/>
        <v>29727.175981066659</v>
      </c>
      <c r="I145" s="166">
        <f t="shared" si="37"/>
        <v>3.1710406550249798E-5</v>
      </c>
      <c r="J145" s="154">
        <f t="shared" si="38"/>
        <v>0.94266083595044459</v>
      </c>
      <c r="K145" s="219"/>
    </row>
    <row r="146" spans="1:12" x14ac:dyDescent="0.35">
      <c r="A146" s="130" t="str">
        <f>IF(A131="","",A131)</f>
        <v/>
      </c>
      <c r="B146" s="135"/>
      <c r="C146" s="167"/>
      <c r="D146" s="156"/>
      <c r="E146" s="156"/>
      <c r="F146" s="154">
        <f t="shared" si="35"/>
        <v>0</v>
      </c>
      <c r="H146" s="156"/>
      <c r="I146" s="153"/>
      <c r="J146" s="154">
        <f t="shared" si="38"/>
        <v>0</v>
      </c>
      <c r="K146" s="219"/>
    </row>
    <row r="147" spans="1:12" ht="14.25" customHeight="1" x14ac:dyDescent="0.35">
      <c r="A147" s="130" t="str">
        <f>IF(A132="","",A132)</f>
        <v/>
      </c>
      <c r="B147" s="135"/>
      <c r="C147" s="126"/>
      <c r="D147" s="156"/>
      <c r="E147" s="156"/>
      <c r="F147" s="154">
        <f>D147*E147</f>
        <v>0</v>
      </c>
      <c r="H147" s="156"/>
      <c r="I147" s="153"/>
      <c r="J147" s="154">
        <f>H147*I147</f>
        <v>0</v>
      </c>
      <c r="K147" s="219"/>
    </row>
    <row r="148" spans="1:12" x14ac:dyDescent="0.35">
      <c r="A148" s="130" t="str">
        <f>IF(A133="","",A133)</f>
        <v/>
      </c>
      <c r="B148" s="146"/>
      <c r="C148" s="126"/>
      <c r="D148" s="156"/>
      <c r="E148" s="156"/>
      <c r="F148" s="154">
        <f>D148*E148</f>
        <v>0</v>
      </c>
      <c r="H148" s="156"/>
      <c r="I148" s="153"/>
      <c r="J148" s="154">
        <f>H148*I148</f>
        <v>0</v>
      </c>
      <c r="K148" s="219"/>
    </row>
    <row r="149" spans="1:12" x14ac:dyDescent="0.35">
      <c r="A149" s="125" t="s">
        <v>66</v>
      </c>
      <c r="B149" s="147"/>
      <c r="C149" s="126"/>
      <c r="D149" s="168">
        <f>SUM(D138:D148)</f>
        <v>10489029130.255938</v>
      </c>
      <c r="E149" s="130"/>
      <c r="F149" s="154">
        <f>SUM(F138:F148)</f>
        <v>332611.37803782878</v>
      </c>
      <c r="G149" s="130"/>
      <c r="H149" s="130"/>
      <c r="I149" s="130"/>
      <c r="J149" s="154">
        <f>SUM(J138:J148)</f>
        <v>404009.90189204487</v>
      </c>
      <c r="K149" s="141">
        <f>F149+J149</f>
        <v>736621.27992987365</v>
      </c>
    </row>
    <row r="151" spans="1:12" x14ac:dyDescent="0.35">
      <c r="A151" s="121" t="s">
        <v>79</v>
      </c>
      <c r="B151" s="220"/>
      <c r="C151" s="122"/>
      <c r="D151" s="222"/>
      <c r="E151" s="220"/>
      <c r="F151" s="219"/>
      <c r="G151" s="195"/>
      <c r="H151" s="224"/>
      <c r="I151" s="220"/>
      <c r="J151" s="219" t="s">
        <v>63</v>
      </c>
      <c r="K151" s="222" t="s">
        <v>58</v>
      </c>
    </row>
    <row r="152" spans="1:12" x14ac:dyDescent="0.35">
      <c r="A152" s="125" t="s">
        <v>68</v>
      </c>
      <c r="B152" s="221"/>
      <c r="C152" s="122"/>
      <c r="D152" s="223"/>
      <c r="E152" s="221"/>
      <c r="F152" s="219"/>
      <c r="G152" s="195"/>
      <c r="H152" s="225"/>
      <c r="I152" s="221"/>
      <c r="J152" s="219"/>
      <c r="K152" s="217"/>
      <c r="L152" s="137"/>
    </row>
    <row r="153" spans="1:12" x14ac:dyDescent="0.35">
      <c r="A153" s="136" t="str">
        <f>+A138</f>
        <v>Residential</v>
      </c>
      <c r="B153" s="147"/>
      <c r="C153" s="126"/>
      <c r="D153" s="152">
        <v>616989</v>
      </c>
      <c r="E153" s="169">
        <v>0.42</v>
      </c>
      <c r="F153" s="154">
        <f>D153*E153*12</f>
        <v>3109624.56</v>
      </c>
      <c r="H153" s="156"/>
      <c r="I153" s="170"/>
      <c r="J153" s="154">
        <f>H153*I153*12</f>
        <v>0</v>
      </c>
      <c r="K153" s="217"/>
      <c r="L153" s="137"/>
    </row>
    <row r="154" spans="1:12" x14ac:dyDescent="0.35">
      <c r="A154" s="138" t="str">
        <f>+A139</f>
        <v>CSMUR</v>
      </c>
      <c r="B154" s="147"/>
      <c r="C154" s="126"/>
      <c r="D154" s="152">
        <v>100867</v>
      </c>
      <c r="E154" s="169">
        <f>+E153</f>
        <v>0.42</v>
      </c>
      <c r="F154" s="154">
        <f t="shared" ref="F154:F159" si="40">D154*E154*12</f>
        <v>508369.68</v>
      </c>
      <c r="H154" s="156"/>
      <c r="I154" s="170"/>
      <c r="J154" s="154">
        <f t="shared" ref="J154:J159" si="41">H154*I154*12</f>
        <v>0</v>
      </c>
      <c r="K154" s="217"/>
      <c r="L154" s="137"/>
    </row>
    <row r="155" spans="1:12" x14ac:dyDescent="0.35">
      <c r="A155" s="138" t="str">
        <f>+A140</f>
        <v>GS&lt;50 kW</v>
      </c>
      <c r="B155" s="147"/>
      <c r="C155" s="126"/>
      <c r="D155" s="156">
        <v>72935</v>
      </c>
      <c r="E155" s="170">
        <f>+E154</f>
        <v>0.42</v>
      </c>
      <c r="F155" s="154">
        <f t="shared" si="40"/>
        <v>367592.39999999997</v>
      </c>
      <c r="H155" s="156"/>
      <c r="I155" s="156"/>
      <c r="J155" s="154">
        <f t="shared" si="41"/>
        <v>0</v>
      </c>
      <c r="K155" s="217"/>
      <c r="L155" s="137"/>
    </row>
    <row r="156" spans="1:12" x14ac:dyDescent="0.35">
      <c r="A156" s="138"/>
      <c r="B156" s="147"/>
      <c r="C156" s="126"/>
      <c r="D156" s="156"/>
      <c r="E156" s="171"/>
      <c r="F156" s="154">
        <f t="shared" si="40"/>
        <v>0</v>
      </c>
      <c r="H156" s="156"/>
      <c r="I156" s="156"/>
      <c r="J156" s="154">
        <f t="shared" si="41"/>
        <v>0</v>
      </c>
      <c r="K156" s="217"/>
      <c r="L156" s="137"/>
    </row>
    <row r="157" spans="1:12" x14ac:dyDescent="0.35">
      <c r="A157" s="138"/>
      <c r="B157" s="147"/>
      <c r="C157" s="126"/>
      <c r="D157" s="156"/>
      <c r="E157" s="156"/>
      <c r="F157" s="154">
        <f t="shared" si="40"/>
        <v>0</v>
      </c>
      <c r="H157" s="156"/>
      <c r="I157" s="156"/>
      <c r="J157" s="154">
        <f t="shared" si="41"/>
        <v>0</v>
      </c>
      <c r="K157" s="217"/>
      <c r="L157" s="137"/>
    </row>
    <row r="158" spans="1:12" x14ac:dyDescent="0.35">
      <c r="A158" s="138"/>
      <c r="B158" s="147"/>
      <c r="C158" s="126"/>
      <c r="D158" s="156"/>
      <c r="E158" s="156"/>
      <c r="F158" s="154">
        <f t="shared" si="40"/>
        <v>0</v>
      </c>
      <c r="H158" s="156"/>
      <c r="I158" s="156"/>
      <c r="J158" s="154">
        <f t="shared" si="41"/>
        <v>0</v>
      </c>
      <c r="K158" s="217"/>
      <c r="L158" s="137"/>
    </row>
    <row r="159" spans="1:12" x14ac:dyDescent="0.35">
      <c r="A159" s="138"/>
      <c r="B159" s="147"/>
      <c r="C159" s="126"/>
      <c r="D159" s="156"/>
      <c r="E159" s="156"/>
      <c r="F159" s="154">
        <f t="shared" si="40"/>
        <v>0</v>
      </c>
      <c r="H159" s="156"/>
      <c r="I159" s="156"/>
      <c r="J159" s="154">
        <f t="shared" si="41"/>
        <v>0</v>
      </c>
      <c r="K159" s="217"/>
      <c r="L159" s="137"/>
    </row>
    <row r="160" spans="1:12" x14ac:dyDescent="0.35">
      <c r="A160" s="138"/>
      <c r="B160" s="147"/>
      <c r="C160" s="126"/>
      <c r="D160" s="156"/>
      <c r="E160" s="156"/>
      <c r="F160" s="154">
        <f>D160*E160*12</f>
        <v>0</v>
      </c>
      <c r="H160" s="156"/>
      <c r="I160" s="156"/>
      <c r="J160" s="154">
        <f>H160*I160*12</f>
        <v>0</v>
      </c>
      <c r="K160" s="172"/>
      <c r="L160" s="137"/>
    </row>
    <row r="161" spans="1:11" x14ac:dyDescent="0.35">
      <c r="A161" s="125" t="s">
        <v>66</v>
      </c>
      <c r="B161" s="147"/>
      <c r="C161" s="126"/>
      <c r="D161" s="130"/>
      <c r="E161" s="130"/>
      <c r="F161" s="154">
        <f>SUM(F153:F160)</f>
        <v>3985586.64</v>
      </c>
      <c r="G161" s="130"/>
      <c r="H161" s="130"/>
      <c r="I161" s="130"/>
      <c r="J161" s="154">
        <f>SUM(J153:J160)</f>
        <v>0</v>
      </c>
      <c r="K161" s="154">
        <f>F161+J161</f>
        <v>3985586.64</v>
      </c>
    </row>
    <row r="162" spans="1:11" x14ac:dyDescent="0.35">
      <c r="A162" s="130"/>
      <c r="B162" s="130"/>
      <c r="C162" s="126"/>
      <c r="D162" s="130"/>
      <c r="E162" s="130"/>
      <c r="F162" s="130"/>
      <c r="G162" s="130"/>
      <c r="H162" s="130"/>
      <c r="I162" s="130"/>
      <c r="J162" s="130"/>
    </row>
    <row r="163" spans="1:11" x14ac:dyDescent="0.35">
      <c r="A163" s="125" t="s">
        <v>80</v>
      </c>
      <c r="B163" s="130"/>
      <c r="C163" s="126"/>
      <c r="D163" s="130"/>
      <c r="E163" s="130"/>
      <c r="F163" s="154">
        <f>F24+F44+F59+F74+F89+F104+F119+F134+F149+F161</f>
        <v>1775920087.5994234</v>
      </c>
      <c r="G163" s="130"/>
      <c r="H163" s="130"/>
      <c r="I163" s="130"/>
      <c r="J163" s="154">
        <f>J24+J44+J59+J74+J89+J104+J119+J134+J149+J161</f>
        <v>1565872219.5171757</v>
      </c>
      <c r="K163" s="141">
        <f>+F163+J163</f>
        <v>3341792307.1165991</v>
      </c>
    </row>
    <row r="164" spans="1:11" ht="15" thickBot="1" x14ac:dyDescent="0.4">
      <c r="A164" s="125" t="s">
        <v>81</v>
      </c>
      <c r="B164" s="173">
        <v>-0.11700000000000001</v>
      </c>
      <c r="C164" s="126"/>
      <c r="D164" s="174">
        <f>F163*100%</f>
        <v>1775920087.5994234</v>
      </c>
      <c r="E164" s="156"/>
      <c r="F164" s="175">
        <f>+B164*D164</f>
        <v>-207782650.24913254</v>
      </c>
      <c r="G164" s="130"/>
      <c r="H164" s="156">
        <v>0</v>
      </c>
      <c r="I164" s="156"/>
      <c r="J164" s="176">
        <f>+H164*B164</f>
        <v>0</v>
      </c>
      <c r="K164" s="141">
        <f>+F164+J164</f>
        <v>-207782650.24913254</v>
      </c>
    </row>
    <row r="165" spans="1:11" ht="15" thickBot="1" x14ac:dyDescent="0.4">
      <c r="A165" s="125" t="s">
        <v>46</v>
      </c>
      <c r="B165" s="177"/>
      <c r="C165" s="178"/>
      <c r="D165" s="125"/>
      <c r="E165" s="125"/>
      <c r="F165" s="179">
        <f>+F163+F164</f>
        <v>1568137437.3502908</v>
      </c>
      <c r="G165" s="125"/>
      <c r="H165" s="125"/>
      <c r="I165" s="125"/>
      <c r="J165" s="179">
        <f>+J163+J164</f>
        <v>1565872219.5171757</v>
      </c>
      <c r="K165" s="179">
        <f>+K163+K164</f>
        <v>3134009656.8674664</v>
      </c>
    </row>
    <row r="166" spans="1:11" ht="15" thickTop="1" x14ac:dyDescent="0.35">
      <c r="A166" s="178"/>
      <c r="B166" s="180"/>
      <c r="C166" s="119"/>
      <c r="D166" s="119"/>
      <c r="E166" s="119"/>
      <c r="F166" s="181"/>
      <c r="G166" s="119"/>
      <c r="H166" s="119"/>
      <c r="I166" s="119"/>
      <c r="J166" s="181"/>
      <c r="K166" s="181"/>
    </row>
    <row r="167" spans="1:11" x14ac:dyDescent="0.35">
      <c r="A167" s="126" t="s">
        <v>82</v>
      </c>
    </row>
    <row r="168" spans="1:11" x14ac:dyDescent="0.35">
      <c r="A168" s="126" t="s">
        <v>83</v>
      </c>
    </row>
    <row r="169" spans="1:11" x14ac:dyDescent="0.35">
      <c r="A169" s="119"/>
    </row>
    <row r="170" spans="1:11" x14ac:dyDescent="0.35">
      <c r="D170" s="218" t="str">
        <f>D10 &amp; " - Cop"</f>
        <v>2028 Test Year - Cop</v>
      </c>
      <c r="E170" s="218"/>
    </row>
    <row r="171" spans="1:11" x14ac:dyDescent="0.35">
      <c r="D171" s="130" t="s">
        <v>84</v>
      </c>
      <c r="E171" s="182">
        <f>K24</f>
        <v>2014627586.8020349</v>
      </c>
    </row>
    <row r="172" spans="1:11" x14ac:dyDescent="0.35">
      <c r="D172" s="130" t="s">
        <v>85</v>
      </c>
      <c r="E172" s="142">
        <f>K44</f>
        <v>663877730.14801133</v>
      </c>
    </row>
    <row r="173" spans="1:11" x14ac:dyDescent="0.35">
      <c r="D173" s="130" t="s">
        <v>86</v>
      </c>
      <c r="E173" s="142">
        <f>(K89+K104+K119+K134)</f>
        <v>135876483.39339381</v>
      </c>
    </row>
    <row r="174" spans="1:11" x14ac:dyDescent="0.35">
      <c r="D174" s="130" t="s">
        <v>87</v>
      </c>
      <c r="E174" s="142">
        <f>K59</f>
        <v>299866442.14213967</v>
      </c>
    </row>
    <row r="175" spans="1:11" x14ac:dyDescent="0.35">
      <c r="D175" s="130" t="s">
        <v>88</v>
      </c>
      <c r="E175" s="142">
        <f>K74</f>
        <v>222821856.71108934</v>
      </c>
    </row>
    <row r="176" spans="1:11" x14ac:dyDescent="0.35">
      <c r="D176" s="130" t="s">
        <v>89</v>
      </c>
      <c r="E176" s="142">
        <f>K149</f>
        <v>736621.27992987365</v>
      </c>
    </row>
    <row r="177" spans="4:6" x14ac:dyDescent="0.35">
      <c r="D177" s="130" t="s">
        <v>90</v>
      </c>
      <c r="E177" s="142">
        <f>K161</f>
        <v>3985586.64</v>
      </c>
    </row>
    <row r="178" spans="4:6" x14ac:dyDescent="0.35">
      <c r="D178" s="130" t="s">
        <v>91</v>
      </c>
      <c r="E178" s="142">
        <f>+K164</f>
        <v>-207782650.24913254</v>
      </c>
    </row>
    <row r="179" spans="4:6" x14ac:dyDescent="0.35">
      <c r="D179" s="125" t="s">
        <v>46</v>
      </c>
      <c r="E179" s="184">
        <f>SUM(E171:E178)</f>
        <v>3134009656.8674655</v>
      </c>
    </row>
    <row r="180" spans="4:6" x14ac:dyDescent="0.35">
      <c r="E180" s="114">
        <f>+E179-K165</f>
        <v>0</v>
      </c>
      <c r="F180" s="149"/>
    </row>
    <row r="184" spans="4:6" x14ac:dyDescent="0.35">
      <c r="D184" s="151"/>
    </row>
  </sheetData>
  <mergeCells count="90">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0:E170"/>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F8A0-6F79-4886-8B35-51A3B9101944}">
  <dimension ref="A1:AA72"/>
  <sheetViews>
    <sheetView showGridLines="0" zoomScaleNormal="100" workbookViewId="0"/>
  </sheetViews>
  <sheetFormatPr defaultColWidth="9.1796875" defaultRowHeight="14.5" outlineLevelRow="1" x14ac:dyDescent="0.35"/>
  <cols>
    <col min="1" max="1" width="9.1796875" style="1"/>
    <col min="2" max="2" width="43.1796875" style="1" customWidth="1"/>
    <col min="3" max="3" width="7.1796875" style="1" customWidth="1"/>
    <col min="4" max="4" width="10.1796875" style="1" customWidth="1"/>
    <col min="5" max="5" width="8.7265625" style="1" bestFit="1" customWidth="1"/>
    <col min="6" max="6" width="20.1796875" style="1" customWidth="1"/>
    <col min="7" max="7" width="14.54296875" style="1" customWidth="1"/>
    <col min="8" max="8" width="18.1796875" style="1" bestFit="1" customWidth="1"/>
    <col min="9" max="10" width="17.453125" style="1" customWidth="1"/>
    <col min="11" max="11" width="21.1796875" style="1" customWidth="1"/>
    <col min="12" max="12" width="16.54296875" style="1" customWidth="1"/>
    <col min="13" max="13" width="12.453125" style="1" bestFit="1" customWidth="1"/>
    <col min="14" max="14" width="16.81640625" style="1" bestFit="1" customWidth="1"/>
    <col min="15" max="15" width="14" style="1" bestFit="1" customWidth="1"/>
    <col min="16" max="16" width="15.7265625" style="1" bestFit="1" customWidth="1"/>
    <col min="17" max="16384" width="9.1796875" style="1"/>
  </cols>
  <sheetData>
    <row r="1" spans="1:27" x14ac:dyDescent="0.35">
      <c r="B1" s="2"/>
    </row>
    <row r="2" spans="1:27" x14ac:dyDescent="0.35">
      <c r="A2" s="3"/>
      <c r="B2" s="3"/>
      <c r="C2" s="3"/>
      <c r="D2" s="3"/>
      <c r="E2" s="3"/>
      <c r="K2" s="4" t="s">
        <v>0</v>
      </c>
      <c r="L2" s="5" t="str">
        <f>'App.2-ZA_2025 Com.Exp.Forecast'!L2</f>
        <v>EB-2023-0195</v>
      </c>
    </row>
    <row r="3" spans="1:27" ht="18" x14ac:dyDescent="0.35">
      <c r="A3" s="3"/>
      <c r="C3" s="6"/>
      <c r="D3" s="6"/>
      <c r="E3" s="6"/>
      <c r="F3" s="6"/>
      <c r="G3" s="6"/>
      <c r="H3" s="6"/>
      <c r="I3" s="6"/>
      <c r="J3" s="6"/>
      <c r="K3" s="4" t="s">
        <v>1</v>
      </c>
      <c r="L3" s="5" t="str">
        <f>'App.2-ZA_2025 Com.Exp.Forecast'!L3</f>
        <v>Settlement Proposal</v>
      </c>
    </row>
    <row r="4" spans="1:27" x14ac:dyDescent="0.35">
      <c r="B4" s="210" t="s">
        <v>2</v>
      </c>
      <c r="C4" s="210"/>
      <c r="D4" s="210"/>
      <c r="E4" s="210"/>
      <c r="F4" s="210"/>
      <c r="G4" s="210"/>
      <c r="H4" s="210"/>
      <c r="I4" s="210"/>
      <c r="K4" s="4" t="s">
        <v>3</v>
      </c>
      <c r="L4" s="5"/>
    </row>
    <row r="5" spans="1:27" ht="18" customHeight="1" x14ac:dyDescent="0.35">
      <c r="B5" s="210"/>
      <c r="C5" s="210"/>
      <c r="D5" s="210"/>
      <c r="E5" s="210"/>
      <c r="F5" s="210"/>
      <c r="G5" s="210"/>
      <c r="H5" s="210"/>
      <c r="I5" s="210"/>
      <c r="J5" s="6"/>
      <c r="K5" s="4" t="s">
        <v>4</v>
      </c>
      <c r="L5" s="5">
        <f>'App.2-ZA_2025 Com.Exp.Forecast'!L5</f>
        <v>7</v>
      </c>
    </row>
    <row r="6" spans="1:27" ht="15" customHeight="1" x14ac:dyDescent="0.35">
      <c r="B6" s="210"/>
      <c r="C6" s="210"/>
      <c r="D6" s="210"/>
      <c r="E6" s="210"/>
      <c r="F6" s="210"/>
      <c r="G6" s="210"/>
      <c r="H6" s="210"/>
      <c r="I6" s="210"/>
      <c r="J6" s="6"/>
      <c r="K6" s="4" t="s">
        <v>5</v>
      </c>
      <c r="L6" s="5">
        <v>9</v>
      </c>
    </row>
    <row r="7" spans="1:27" x14ac:dyDescent="0.35">
      <c r="B7" s="195"/>
      <c r="K7" s="4"/>
      <c r="L7" s="4"/>
    </row>
    <row r="8" spans="1:27" x14ac:dyDescent="0.35">
      <c r="B8" s="195"/>
      <c r="K8" s="4" t="s">
        <v>6</v>
      </c>
      <c r="L8" s="201">
        <f>'App.2-ZA_2025 Com.Exp.Forecast'!L8</f>
        <v>45520</v>
      </c>
    </row>
    <row r="9" spans="1:27" x14ac:dyDescent="0.35">
      <c r="B9" s="195"/>
    </row>
    <row r="10" spans="1:27" ht="15" thickBot="1" x14ac:dyDescent="0.4">
      <c r="A10" s="10"/>
      <c r="B10" s="11"/>
      <c r="C10" s="12"/>
      <c r="D10" s="13"/>
      <c r="E10" s="13"/>
      <c r="F10" s="13"/>
      <c r="G10" s="10"/>
      <c r="H10" s="10"/>
      <c r="I10" s="10"/>
      <c r="J10" s="10"/>
      <c r="K10" s="10"/>
      <c r="L10" s="13"/>
      <c r="Q10" s="14"/>
      <c r="R10" s="14"/>
      <c r="S10" s="14"/>
      <c r="T10" s="14"/>
      <c r="U10" s="14"/>
      <c r="V10" s="14"/>
      <c r="Y10" s="15"/>
      <c r="Z10" s="15"/>
      <c r="AA10" s="15"/>
    </row>
    <row r="11" spans="1:27" ht="15.5" x14ac:dyDescent="0.35">
      <c r="A11" s="16"/>
      <c r="B11" s="17"/>
      <c r="C11" s="14"/>
      <c r="D11" s="14"/>
      <c r="E11" s="14"/>
      <c r="F11" s="14"/>
      <c r="G11" s="15"/>
      <c r="H11" s="14"/>
      <c r="I11" s="14"/>
      <c r="J11" s="14"/>
      <c r="K11" s="14"/>
      <c r="L11" s="18"/>
      <c r="M11" s="19"/>
      <c r="N11" s="17"/>
      <c r="O11" s="14"/>
      <c r="P11" s="14"/>
      <c r="Q11" s="14"/>
      <c r="R11" s="14"/>
      <c r="S11" s="14"/>
      <c r="T11" s="14"/>
      <c r="U11" s="14"/>
      <c r="V11" s="14"/>
      <c r="Y11" s="15"/>
      <c r="Z11" s="15"/>
      <c r="AA11" s="15"/>
    </row>
    <row r="12" spans="1:27" ht="15.5" x14ac:dyDescent="0.35">
      <c r="A12" s="18" t="s">
        <v>7</v>
      </c>
      <c r="B12" s="19" t="s">
        <v>8</v>
      </c>
      <c r="C12" s="17"/>
      <c r="D12" s="14"/>
      <c r="E12" s="14"/>
      <c r="F12" s="14"/>
      <c r="G12" s="15"/>
      <c r="H12" s="14"/>
      <c r="I12" s="14"/>
      <c r="J12" s="14"/>
      <c r="K12" s="14"/>
      <c r="L12" s="18"/>
      <c r="M12" s="19"/>
      <c r="N12" s="17"/>
      <c r="O12" s="14"/>
      <c r="P12" s="14"/>
      <c r="Q12" s="14"/>
      <c r="R12" s="14"/>
      <c r="S12" s="14"/>
      <c r="T12" s="14"/>
      <c r="U12" s="14"/>
      <c r="V12" s="14"/>
      <c r="Y12" s="15"/>
      <c r="Z12" s="15"/>
      <c r="AA12" s="15"/>
    </row>
    <row r="13" spans="1:27" ht="16" thickBot="1" x14ac:dyDescent="0.4">
      <c r="A13" s="16"/>
      <c r="B13" s="17"/>
      <c r="C13" s="14"/>
      <c r="D13" s="14"/>
      <c r="E13" s="14"/>
      <c r="F13" s="14"/>
      <c r="G13" s="15"/>
      <c r="H13" s="14"/>
      <c r="I13" s="14"/>
      <c r="J13" s="14"/>
      <c r="K13" s="14"/>
      <c r="L13" s="18"/>
      <c r="M13" s="19"/>
      <c r="N13" s="17"/>
      <c r="O13" s="14"/>
      <c r="P13" s="14"/>
      <c r="Q13" s="14"/>
      <c r="R13" s="14"/>
      <c r="S13" s="14"/>
      <c r="T13" s="14"/>
      <c r="U13" s="14"/>
      <c r="V13" s="14"/>
      <c r="Y13" s="15"/>
      <c r="Z13" s="15"/>
      <c r="AA13" s="15"/>
    </row>
    <row r="14" spans="1:27" ht="15" thickBot="1" x14ac:dyDescent="0.4">
      <c r="A14" s="15"/>
      <c r="B14" s="15" t="s">
        <v>9</v>
      </c>
      <c r="C14" s="15"/>
      <c r="D14" s="15"/>
      <c r="E14" s="15"/>
      <c r="F14" s="15"/>
      <c r="G14" s="20"/>
      <c r="H14" s="21"/>
      <c r="J14" s="22"/>
      <c r="K14" s="22"/>
      <c r="N14" s="23"/>
      <c r="O14" s="23"/>
      <c r="P14" s="15"/>
    </row>
    <row r="15" spans="1:27" x14ac:dyDescent="0.35">
      <c r="A15" s="18"/>
      <c r="B15" s="24" t="s">
        <v>10</v>
      </c>
      <c r="C15" s="15" t="s">
        <v>11</v>
      </c>
      <c r="D15" s="15"/>
      <c r="E15" s="15"/>
      <c r="F15" s="15"/>
      <c r="G15" s="25" t="s">
        <v>12</v>
      </c>
      <c r="H15" s="26" t="s">
        <v>13</v>
      </c>
      <c r="J15" s="27"/>
      <c r="K15" s="27"/>
      <c r="N15" s="23"/>
      <c r="O15" s="23"/>
      <c r="P15" s="15"/>
    </row>
    <row r="16" spans="1:27" ht="15" thickBot="1" x14ac:dyDescent="0.4">
      <c r="A16" s="15"/>
      <c r="B16" s="28"/>
      <c r="C16" s="15"/>
      <c r="D16" s="15"/>
      <c r="E16" s="15"/>
      <c r="F16" s="15"/>
      <c r="G16" s="29"/>
      <c r="H16" s="30"/>
      <c r="J16" s="27"/>
      <c r="K16" s="27"/>
      <c r="N16" s="23"/>
      <c r="O16" s="23"/>
      <c r="P16" s="15"/>
    </row>
    <row r="17" spans="1:16" ht="29.25" customHeight="1" x14ac:dyDescent="0.35">
      <c r="A17" s="15"/>
      <c r="B17" s="31" t="s">
        <v>14</v>
      </c>
      <c r="C17" s="211" t="s">
        <v>15</v>
      </c>
      <c r="D17" s="212"/>
      <c r="E17" s="213"/>
      <c r="F17" s="32"/>
      <c r="G17" s="33">
        <v>65.68905391566912</v>
      </c>
      <c r="H17" s="34">
        <f>G17</f>
        <v>65.68905391566912</v>
      </c>
      <c r="J17" s="35"/>
      <c r="K17" s="35"/>
      <c r="N17" s="15"/>
      <c r="O17" s="15"/>
      <c r="P17" s="15"/>
    </row>
    <row r="18" spans="1:16" ht="32.25" customHeight="1" x14ac:dyDescent="0.35">
      <c r="A18" s="15"/>
      <c r="B18" s="31" t="s">
        <v>16</v>
      </c>
      <c r="C18" s="211" t="s">
        <v>17</v>
      </c>
      <c r="D18" s="212"/>
      <c r="E18" s="213"/>
      <c r="F18" s="36"/>
      <c r="G18" s="37">
        <v>43.965380848066559</v>
      </c>
      <c r="H18" s="38">
        <f>G18</f>
        <v>43.965380848066559</v>
      </c>
      <c r="J18" s="35"/>
      <c r="K18" s="35"/>
      <c r="N18" s="15"/>
      <c r="O18" s="15"/>
      <c r="P18" s="15"/>
    </row>
    <row r="19" spans="1:16" x14ac:dyDescent="0.35">
      <c r="A19" s="15"/>
      <c r="B19" s="31" t="s">
        <v>18</v>
      </c>
      <c r="C19" s="214"/>
      <c r="D19" s="215"/>
      <c r="E19" s="216"/>
      <c r="F19" s="36"/>
      <c r="G19" s="39"/>
      <c r="H19" s="38"/>
      <c r="J19" s="40"/>
      <c r="K19" s="35"/>
      <c r="N19" s="15"/>
      <c r="O19" s="15"/>
      <c r="P19" s="15"/>
    </row>
    <row r="20" spans="1:16" ht="40.75" customHeight="1" x14ac:dyDescent="0.35">
      <c r="A20" s="15"/>
      <c r="B20" s="41" t="s">
        <v>19</v>
      </c>
      <c r="C20" s="211" t="s">
        <v>20</v>
      </c>
      <c r="D20" s="212"/>
      <c r="E20" s="213"/>
      <c r="F20" s="36"/>
      <c r="G20" s="42">
        <f>SUM(G17:G18)</f>
        <v>109.65443476373568</v>
      </c>
      <c r="H20" s="43">
        <f>SUM(H17:H18)</f>
        <v>109.65443476373568</v>
      </c>
      <c r="J20" s="44"/>
      <c r="K20" s="44"/>
      <c r="N20" s="15"/>
      <c r="O20" s="15"/>
      <c r="P20" s="15"/>
    </row>
    <row r="21" spans="1:16" ht="15" thickBot="1" x14ac:dyDescent="0.4">
      <c r="A21" s="10"/>
      <c r="B21" s="10"/>
      <c r="C21" s="10"/>
      <c r="D21" s="10"/>
      <c r="E21" s="10"/>
      <c r="F21" s="10"/>
      <c r="G21" s="10"/>
      <c r="H21" s="10"/>
      <c r="I21" s="10"/>
      <c r="J21" s="10"/>
      <c r="K21" s="10"/>
      <c r="L21" s="10"/>
      <c r="M21" s="15"/>
      <c r="N21" s="15"/>
      <c r="O21" s="15"/>
      <c r="P21" s="15"/>
    </row>
    <row r="22" spans="1:16" x14ac:dyDescent="0.35">
      <c r="A22" s="15"/>
      <c r="B22" s="15"/>
      <c r="C22" s="15"/>
      <c r="D22" s="15"/>
      <c r="E22" s="15"/>
      <c r="F22" s="15"/>
      <c r="G22" s="15"/>
      <c r="H22" s="15"/>
      <c r="I22" s="15"/>
      <c r="J22" s="15"/>
      <c r="K22" s="15"/>
      <c r="L22" s="15"/>
      <c r="M22" s="15"/>
      <c r="N22" s="15"/>
      <c r="O22" s="15"/>
      <c r="P22" s="15"/>
    </row>
    <row r="23" spans="1:16" ht="15.75" customHeight="1" outlineLevel="1" x14ac:dyDescent="0.35">
      <c r="A23" s="18" t="s">
        <v>21</v>
      </c>
      <c r="B23" s="19" t="s">
        <v>22</v>
      </c>
      <c r="C23" s="15"/>
      <c r="D23" s="15"/>
      <c r="E23" s="15"/>
      <c r="F23" s="15"/>
      <c r="G23" s="15"/>
      <c r="H23" s="15"/>
      <c r="I23" s="15"/>
      <c r="J23" s="15"/>
      <c r="K23" s="15"/>
      <c r="L23" s="15"/>
      <c r="M23" s="15"/>
      <c r="N23" s="15"/>
      <c r="O23" s="15"/>
      <c r="P23" s="15"/>
    </row>
    <row r="24" spans="1:16" ht="15" customHeight="1" outlineLevel="1" x14ac:dyDescent="0.35">
      <c r="A24" s="15"/>
      <c r="B24" s="45" t="s">
        <v>23</v>
      </c>
      <c r="C24" s="15"/>
      <c r="D24" s="15"/>
      <c r="E24" s="15"/>
      <c r="F24" s="15"/>
      <c r="G24" s="15"/>
      <c r="H24" s="15"/>
      <c r="I24" s="15"/>
      <c r="J24" s="15"/>
      <c r="K24" s="15"/>
      <c r="L24" s="15"/>
      <c r="M24" s="15"/>
      <c r="N24" s="15"/>
      <c r="O24" s="15"/>
      <c r="P24" s="15"/>
    </row>
    <row r="25" spans="1:16" ht="15" customHeight="1" outlineLevel="1" x14ac:dyDescent="0.35">
      <c r="A25" s="15"/>
      <c r="B25" s="45"/>
      <c r="C25" s="15"/>
      <c r="D25" s="15"/>
      <c r="E25" s="15"/>
      <c r="F25" s="15"/>
      <c r="G25" s="15"/>
      <c r="H25" s="15"/>
      <c r="I25" s="15"/>
      <c r="J25" s="15"/>
      <c r="K25" s="15"/>
      <c r="L25" s="15"/>
      <c r="M25" s="15"/>
      <c r="N25" s="15"/>
      <c r="O25" s="15"/>
      <c r="P25" s="15"/>
    </row>
    <row r="26" spans="1:16" ht="15" customHeight="1" outlineLevel="1" x14ac:dyDescent="0.35">
      <c r="A26" s="15"/>
      <c r="B26" s="46" t="s">
        <v>24</v>
      </c>
      <c r="E26" s="47"/>
      <c r="F26" s="48"/>
      <c r="G26" s="209" t="s">
        <v>109</v>
      </c>
      <c r="H26" s="209"/>
      <c r="I26" s="209"/>
      <c r="J26" s="209"/>
      <c r="K26" s="209"/>
      <c r="L26" s="209"/>
      <c r="M26" s="15"/>
      <c r="N26" s="15"/>
      <c r="O26" s="15"/>
      <c r="P26" s="15"/>
    </row>
    <row r="27" spans="1:16" ht="15" customHeight="1" outlineLevel="1" x14ac:dyDescent="0.35">
      <c r="A27" s="15"/>
      <c r="B27" s="49" t="s">
        <v>25</v>
      </c>
      <c r="C27" s="50"/>
      <c r="D27" s="50" t="s">
        <v>26</v>
      </c>
      <c r="E27" s="51" t="s">
        <v>27</v>
      </c>
      <c r="F27" s="52"/>
      <c r="G27" s="52"/>
      <c r="H27" s="52"/>
      <c r="I27" s="52"/>
      <c r="J27" s="52"/>
      <c r="K27" s="52"/>
      <c r="L27" s="52"/>
      <c r="M27" s="15"/>
      <c r="N27" s="15"/>
      <c r="O27" s="15"/>
      <c r="P27" s="15"/>
    </row>
    <row r="28" spans="1:16" ht="42.75" customHeight="1" outlineLevel="1" x14ac:dyDescent="0.35">
      <c r="A28" s="15"/>
      <c r="B28" s="53" t="s">
        <v>28</v>
      </c>
      <c r="C28" s="54" t="s">
        <v>29</v>
      </c>
      <c r="D28" s="54" t="s">
        <v>30</v>
      </c>
      <c r="E28" s="55" t="s">
        <v>30</v>
      </c>
      <c r="F28" s="56" t="s">
        <v>31</v>
      </c>
      <c r="G28" s="56"/>
      <c r="H28" s="56" t="s">
        <v>32</v>
      </c>
      <c r="I28" s="56" t="s">
        <v>33</v>
      </c>
      <c r="J28" s="56" t="s">
        <v>34</v>
      </c>
      <c r="K28" s="56" t="s">
        <v>35</v>
      </c>
      <c r="L28" s="196" t="s">
        <v>36</v>
      </c>
      <c r="M28" s="15"/>
      <c r="N28" s="15"/>
      <c r="O28" s="15"/>
      <c r="P28" s="15"/>
    </row>
    <row r="29" spans="1:16" ht="15" customHeight="1" outlineLevel="1" x14ac:dyDescent="0.35">
      <c r="A29" s="15"/>
      <c r="B29" s="58" t="s">
        <v>37</v>
      </c>
      <c r="C29" s="59" t="s">
        <v>38</v>
      </c>
      <c r="D29" s="59">
        <v>4006</v>
      </c>
      <c r="E29" s="60">
        <v>4705</v>
      </c>
      <c r="F29" s="61">
        <v>0</v>
      </c>
      <c r="G29" s="62"/>
      <c r="H29" s="61">
        <v>64898362.342560485</v>
      </c>
      <c r="I29" s="61">
        <v>5232137083.0509787</v>
      </c>
      <c r="J29" s="63">
        <f t="shared" ref="J29:J39" si="0">+$G$17/1000</f>
        <v>6.5689053915669121E-2</v>
      </c>
      <c r="K29" s="63">
        <f t="shared" ref="K29:K39" si="1">+$H$20/1000</f>
        <v>0.10965443476373568</v>
      </c>
      <c r="L29" s="64">
        <f t="shared" ref="L29:L39" si="2">(+F29+H29)*J29+(I29*K29)</f>
        <v>577990146.471295</v>
      </c>
      <c r="M29" s="15"/>
      <c r="N29" s="65"/>
      <c r="O29" s="66"/>
      <c r="P29" s="66"/>
    </row>
    <row r="30" spans="1:16" ht="15" customHeight="1" outlineLevel="1" x14ac:dyDescent="0.35">
      <c r="A30" s="15"/>
      <c r="B30" s="58" t="s">
        <v>39</v>
      </c>
      <c r="C30" s="59" t="s">
        <v>38</v>
      </c>
      <c r="D30" s="59">
        <v>4006</v>
      </c>
      <c r="E30" s="60">
        <v>4705</v>
      </c>
      <c r="F30" s="61">
        <v>0</v>
      </c>
      <c r="G30" s="62"/>
      <c r="H30" s="61">
        <v>454255.67192307417</v>
      </c>
      <c r="I30" s="61">
        <v>336225564.11056167</v>
      </c>
      <c r="J30" s="63">
        <f t="shared" si="0"/>
        <v>6.5689053915669121E-2</v>
      </c>
      <c r="K30" s="63">
        <f t="shared" si="1"/>
        <v>0.10965443476373568</v>
      </c>
      <c r="L30" s="64">
        <f t="shared" si="2"/>
        <v>36898463.810986266</v>
      </c>
      <c r="M30" s="15"/>
      <c r="N30" s="65"/>
      <c r="O30" s="66"/>
      <c r="P30" s="66"/>
    </row>
    <row r="31" spans="1:16" ht="15" customHeight="1" outlineLevel="1" x14ac:dyDescent="0.35">
      <c r="A31" s="15"/>
      <c r="B31" s="58" t="s">
        <v>40</v>
      </c>
      <c r="C31" s="59" t="s">
        <v>38</v>
      </c>
      <c r="D31" s="59">
        <v>4010</v>
      </c>
      <c r="E31" s="60">
        <v>4705</v>
      </c>
      <c r="F31" s="61">
        <v>309057.72270913376</v>
      </c>
      <c r="G31" s="62"/>
      <c r="H31" s="61">
        <v>322521967.1257984</v>
      </c>
      <c r="I31" s="61">
        <v>2068119873.8052952</v>
      </c>
      <c r="J31" s="63">
        <f t="shared" si="0"/>
        <v>6.5689053915669121E-2</v>
      </c>
      <c r="K31" s="63">
        <f t="shared" si="1"/>
        <v>0.10965443476373568</v>
      </c>
      <c r="L31" s="64">
        <f t="shared" si="2"/>
        <v>247984980.38269234</v>
      </c>
      <c r="M31" s="15"/>
      <c r="N31" s="65"/>
      <c r="O31" s="66"/>
      <c r="P31" s="66"/>
    </row>
    <row r="32" spans="1:16" ht="15" customHeight="1" outlineLevel="1" x14ac:dyDescent="0.35">
      <c r="A32" s="15"/>
      <c r="B32" s="58" t="s">
        <v>41</v>
      </c>
      <c r="C32" s="59" t="s">
        <v>38</v>
      </c>
      <c r="D32" s="59">
        <v>4035</v>
      </c>
      <c r="E32" s="60">
        <v>4705</v>
      </c>
      <c r="F32" s="61">
        <v>682600756.38277137</v>
      </c>
      <c r="G32" s="62"/>
      <c r="H32" s="61">
        <v>5512387494.8623037</v>
      </c>
      <c r="I32" s="61">
        <v>3214095664.7118974</v>
      </c>
      <c r="J32" s="63">
        <f t="shared" si="0"/>
        <v>6.5689053915669121E-2</v>
      </c>
      <c r="K32" s="63">
        <f t="shared" si="1"/>
        <v>0.10965443476373568</v>
      </c>
      <c r="L32" s="64">
        <f t="shared" si="2"/>
        <v>759382760.63353086</v>
      </c>
      <c r="M32" s="15"/>
      <c r="N32" s="65"/>
      <c r="O32" s="66"/>
      <c r="P32" s="66"/>
    </row>
    <row r="33" spans="1:16" ht="15" customHeight="1" outlineLevel="1" x14ac:dyDescent="0.35">
      <c r="A33" s="15"/>
      <c r="B33" s="58" t="s">
        <v>42</v>
      </c>
      <c r="C33" s="59" t="s">
        <v>38</v>
      </c>
      <c r="D33" s="59">
        <v>4035</v>
      </c>
      <c r="E33" s="60">
        <v>4705</v>
      </c>
      <c r="F33" s="61">
        <v>3592328746.0773878</v>
      </c>
      <c r="G33" s="62"/>
      <c r="H33" s="61">
        <v>713580746.72929215</v>
      </c>
      <c r="I33" s="61">
        <v>117305692.38366239</v>
      </c>
      <c r="J33" s="63">
        <f t="shared" si="0"/>
        <v>6.5689053915669121E-2</v>
      </c>
      <c r="K33" s="63">
        <f t="shared" si="1"/>
        <v>0.10965443476373568</v>
      </c>
      <c r="L33" s="64">
        <f t="shared" si="2"/>
        <v>295714210.22186863</v>
      </c>
      <c r="M33" s="15"/>
      <c r="N33" s="65"/>
      <c r="O33" s="66"/>
      <c r="P33" s="66"/>
    </row>
    <row r="34" spans="1:16" ht="15" customHeight="1" outlineLevel="1" x14ac:dyDescent="0.35">
      <c r="A34" s="15"/>
      <c r="B34" s="58" t="s">
        <v>43</v>
      </c>
      <c r="C34" s="59" t="s">
        <v>38</v>
      </c>
      <c r="D34" s="59">
        <v>4020</v>
      </c>
      <c r="E34" s="60">
        <v>4705</v>
      </c>
      <c r="F34" s="61">
        <v>1611555330.4451008</v>
      </c>
      <c r="G34" s="62"/>
      <c r="H34" s="61">
        <v>215830801.25492772</v>
      </c>
      <c r="I34" s="61">
        <v>3.2000609943580019E-2</v>
      </c>
      <c r="J34" s="63">
        <f t="shared" si="0"/>
        <v>6.5689053915669121E-2</v>
      </c>
      <c r="K34" s="63">
        <f t="shared" si="1"/>
        <v>0.10965443476373568</v>
      </c>
      <c r="L34" s="64">
        <f t="shared" si="2"/>
        <v>120039266.13349822</v>
      </c>
      <c r="M34" s="15"/>
      <c r="N34" s="65"/>
      <c r="O34" s="66"/>
      <c r="P34" s="66"/>
    </row>
    <row r="35" spans="1:16" ht="15" customHeight="1" outlineLevel="1" x14ac:dyDescent="0.35">
      <c r="A35" s="15"/>
      <c r="B35" s="58" t="s">
        <v>44</v>
      </c>
      <c r="C35" s="59" t="s">
        <v>38</v>
      </c>
      <c r="D35" s="59">
        <v>4025</v>
      </c>
      <c r="E35" s="60">
        <v>4705</v>
      </c>
      <c r="F35" s="61">
        <v>0</v>
      </c>
      <c r="G35" s="62"/>
      <c r="H35" s="61">
        <v>109390636.42034182</v>
      </c>
      <c r="I35" s="61">
        <v>0</v>
      </c>
      <c r="J35" s="63">
        <f t="shared" si="0"/>
        <v>6.5689053915669121E-2</v>
      </c>
      <c r="K35" s="63">
        <f t="shared" si="1"/>
        <v>0.10965443476373568</v>
      </c>
      <c r="L35" s="64">
        <f t="shared" si="2"/>
        <v>7185767.4136851924</v>
      </c>
      <c r="M35" s="15"/>
      <c r="N35" s="65"/>
      <c r="O35" s="66"/>
      <c r="P35" s="66"/>
    </row>
    <row r="36" spans="1:16" ht="15" customHeight="1" outlineLevel="1" x14ac:dyDescent="0.35">
      <c r="A36" s="15"/>
      <c r="B36" s="58" t="s">
        <v>45</v>
      </c>
      <c r="C36" s="59" t="s">
        <v>38</v>
      </c>
      <c r="D36" s="59">
        <v>4025</v>
      </c>
      <c r="E36" s="60">
        <v>4705</v>
      </c>
      <c r="F36" s="61">
        <v>0</v>
      </c>
      <c r="G36" s="62"/>
      <c r="H36" s="61">
        <v>28090.781683727473</v>
      </c>
      <c r="I36" s="61">
        <v>44257667.786278188</v>
      </c>
      <c r="J36" s="63">
        <f t="shared" si="0"/>
        <v>6.5689053915669121E-2</v>
      </c>
      <c r="K36" s="63">
        <f t="shared" si="1"/>
        <v>0.10965443476373568</v>
      </c>
      <c r="L36" s="64">
        <f t="shared" si="2"/>
        <v>4854894.801938083</v>
      </c>
      <c r="M36" s="15"/>
      <c r="N36" s="65"/>
      <c r="O36" s="66"/>
      <c r="P36" s="66"/>
    </row>
    <row r="37" spans="1:16" ht="15" customHeight="1" outlineLevel="1" x14ac:dyDescent="0.35">
      <c r="A37" s="15"/>
      <c r="B37" s="58"/>
      <c r="C37" s="59" t="s">
        <v>38</v>
      </c>
      <c r="D37" s="59">
        <v>4025</v>
      </c>
      <c r="E37" s="60">
        <v>4705</v>
      </c>
      <c r="F37" s="61"/>
      <c r="G37" s="62"/>
      <c r="H37" s="61"/>
      <c r="I37" s="61"/>
      <c r="J37" s="63">
        <f t="shared" si="0"/>
        <v>6.5689053915669121E-2</v>
      </c>
      <c r="K37" s="63">
        <f t="shared" si="1"/>
        <v>0.10965443476373568</v>
      </c>
      <c r="L37" s="64">
        <f t="shared" si="2"/>
        <v>0</v>
      </c>
      <c r="M37" s="15"/>
      <c r="N37" s="65"/>
      <c r="O37" s="66"/>
      <c r="P37" s="66"/>
    </row>
    <row r="38" spans="1:16" ht="15" customHeight="1" outlineLevel="1" x14ac:dyDescent="0.35">
      <c r="A38" s="15"/>
      <c r="B38" s="58"/>
      <c r="C38" s="59" t="s">
        <v>38</v>
      </c>
      <c r="D38" s="59">
        <v>4025</v>
      </c>
      <c r="E38" s="60">
        <v>4705</v>
      </c>
      <c r="F38" s="61"/>
      <c r="G38" s="62"/>
      <c r="H38" s="61"/>
      <c r="I38" s="61"/>
      <c r="J38" s="63">
        <f t="shared" si="0"/>
        <v>6.5689053915669121E-2</v>
      </c>
      <c r="K38" s="63">
        <f t="shared" si="1"/>
        <v>0.10965443476373568</v>
      </c>
      <c r="L38" s="64">
        <f t="shared" si="2"/>
        <v>0</v>
      </c>
      <c r="M38" s="15"/>
      <c r="N38" s="65"/>
      <c r="O38" s="66"/>
      <c r="P38" s="66"/>
    </row>
    <row r="39" spans="1:16" ht="15" customHeight="1" outlineLevel="1" x14ac:dyDescent="0.35">
      <c r="A39" s="15"/>
      <c r="B39" s="58"/>
      <c r="C39" s="59" t="s">
        <v>38</v>
      </c>
      <c r="D39" s="59">
        <v>4025</v>
      </c>
      <c r="E39" s="60">
        <v>4705</v>
      </c>
      <c r="F39" s="61"/>
      <c r="G39" s="62"/>
      <c r="H39" s="61"/>
      <c r="I39" s="61"/>
      <c r="J39" s="63">
        <f t="shared" si="0"/>
        <v>6.5689053915669121E-2</v>
      </c>
      <c r="K39" s="63">
        <f t="shared" si="1"/>
        <v>0.10965443476373568</v>
      </c>
      <c r="L39" s="64">
        <f t="shared" si="2"/>
        <v>0</v>
      </c>
      <c r="M39" s="15"/>
      <c r="N39" s="65"/>
      <c r="O39" s="66"/>
      <c r="P39" s="66"/>
    </row>
    <row r="40" spans="1:16" ht="15" customHeight="1" outlineLevel="1" x14ac:dyDescent="0.35">
      <c r="A40" s="15"/>
      <c r="B40" s="67" t="s">
        <v>46</v>
      </c>
      <c r="C40" s="68"/>
      <c r="D40" s="69"/>
      <c r="E40" s="70"/>
      <c r="F40" s="71">
        <f>SUM(F29:F39)</f>
        <v>5886793890.6279697</v>
      </c>
      <c r="G40" s="206">
        <f>F40*J29</f>
        <v>386697921.27189231</v>
      </c>
      <c r="H40" s="71">
        <f>SUM(H29:H39)</f>
        <v>6939092355.1888304</v>
      </c>
      <c r="I40" s="71">
        <f>SUM(I29:I39)</f>
        <v>11012141545.880674</v>
      </c>
      <c r="J40" s="73"/>
      <c r="K40" s="71"/>
      <c r="L40" s="72">
        <f>SUM(L29:L39)</f>
        <v>2050050489.8694942</v>
      </c>
      <c r="M40" s="15"/>
      <c r="N40" s="65"/>
      <c r="O40" s="66"/>
      <c r="P40" s="66"/>
    </row>
    <row r="41" spans="1:16" ht="15" customHeight="1" outlineLevel="1" x14ac:dyDescent="0.35">
      <c r="A41" s="15"/>
      <c r="B41" s="45"/>
      <c r="C41" s="15"/>
      <c r="D41" s="15"/>
      <c r="E41" s="15"/>
      <c r="F41" s="74"/>
      <c r="G41" s="15"/>
      <c r="H41" s="207">
        <f>H40*J29</f>
        <v>455822411.84580648</v>
      </c>
      <c r="I41" s="15"/>
      <c r="J41" s="15"/>
      <c r="K41" s="15"/>
      <c r="L41" s="15"/>
      <c r="M41" s="15"/>
      <c r="N41" s="15"/>
      <c r="O41" s="15"/>
      <c r="P41" s="15"/>
    </row>
    <row r="42" spans="1:16" ht="15" customHeight="1" outlineLevel="1" x14ac:dyDescent="0.35">
      <c r="A42" s="15"/>
      <c r="B42" s="28"/>
      <c r="C42" s="15"/>
      <c r="D42" s="15"/>
      <c r="E42" s="15"/>
      <c r="F42" s="75"/>
      <c r="G42" s="75"/>
      <c r="H42" s="15"/>
      <c r="I42" s="15"/>
      <c r="J42" s="15"/>
      <c r="K42" s="15"/>
      <c r="L42" s="15"/>
      <c r="M42" s="15"/>
      <c r="N42" s="15"/>
      <c r="O42" s="15"/>
      <c r="P42" s="15"/>
    </row>
    <row r="43" spans="1:16" ht="15.75" customHeight="1" outlineLevel="1" x14ac:dyDescent="0.35">
      <c r="A43" s="15"/>
      <c r="B43" s="46" t="s">
        <v>47</v>
      </c>
      <c r="E43" s="47"/>
      <c r="F43" s="76"/>
      <c r="G43" s="209">
        <v>2029</v>
      </c>
      <c r="H43" s="209"/>
      <c r="I43" s="209"/>
      <c r="J43" s="209"/>
      <c r="K43" s="209"/>
      <c r="L43" s="209"/>
      <c r="M43" s="15"/>
      <c r="N43" s="15"/>
      <c r="O43" s="15"/>
      <c r="P43" s="15"/>
    </row>
    <row r="44" spans="1:16" ht="15" customHeight="1" outlineLevel="1" x14ac:dyDescent="0.35">
      <c r="A44" s="15"/>
      <c r="B44" s="49" t="s">
        <v>25</v>
      </c>
      <c r="C44" s="54"/>
      <c r="D44" s="50" t="s">
        <v>26</v>
      </c>
      <c r="E44" s="51" t="s">
        <v>27</v>
      </c>
      <c r="F44" s="77"/>
      <c r="G44" s="78" t="s">
        <v>48</v>
      </c>
      <c r="H44" s="79"/>
      <c r="I44" s="79"/>
      <c r="J44" s="80"/>
      <c r="K44" s="81" t="s">
        <v>49</v>
      </c>
      <c r="L44" s="82" t="s">
        <v>36</v>
      </c>
      <c r="M44" s="15"/>
      <c r="N44" s="15"/>
      <c r="O44" s="15"/>
      <c r="P44" s="15"/>
    </row>
    <row r="45" spans="1:16" ht="15" customHeight="1" outlineLevel="1" x14ac:dyDescent="0.35">
      <c r="A45" s="15"/>
      <c r="B45" s="58" t="str">
        <f>+B31</f>
        <v>GS&lt;50 kW</v>
      </c>
      <c r="C45" s="59"/>
      <c r="D45" s="59">
        <f>+D32</f>
        <v>4035</v>
      </c>
      <c r="E45" s="60">
        <v>4707</v>
      </c>
      <c r="F45" s="83"/>
      <c r="G45" s="84">
        <f>F31</f>
        <v>309057.72270913376</v>
      </c>
      <c r="H45" s="79"/>
      <c r="I45" s="79"/>
      <c r="J45" s="85"/>
      <c r="K45" s="86">
        <v>6.2952479236857609E-2</v>
      </c>
      <c r="L45" s="87">
        <f>+K45*G45</f>
        <v>19455.949871837238</v>
      </c>
      <c r="M45" s="15"/>
      <c r="N45" s="88"/>
      <c r="O45" s="15"/>
      <c r="P45" s="15"/>
    </row>
    <row r="46" spans="1:16" ht="15" customHeight="1" outlineLevel="1" x14ac:dyDescent="0.35">
      <c r="A46" s="15"/>
      <c r="B46" s="58" t="str">
        <f t="shared" ref="B46:B48" si="3">+B32</f>
        <v>GS 50-999 kW</v>
      </c>
      <c r="C46" s="59"/>
      <c r="D46" s="59">
        <f>+D33</f>
        <v>4035</v>
      </c>
      <c r="E46" s="60">
        <v>4707</v>
      </c>
      <c r="F46" s="83"/>
      <c r="G46" s="84">
        <f t="shared" ref="G46:G48" si="4">F32</f>
        <v>682600756.38277137</v>
      </c>
      <c r="H46" s="79"/>
      <c r="I46" s="79"/>
      <c r="J46" s="85"/>
      <c r="K46" s="86">
        <f>+K45</f>
        <v>6.2952479236857609E-2</v>
      </c>
      <c r="L46" s="87">
        <f>+K46*G46</f>
        <v>42971409.94324971</v>
      </c>
      <c r="M46" s="15"/>
      <c r="N46" s="88"/>
      <c r="O46" s="15"/>
      <c r="P46" s="15"/>
    </row>
    <row r="47" spans="1:16" ht="15" customHeight="1" outlineLevel="1" x14ac:dyDescent="0.35">
      <c r="A47" s="15"/>
      <c r="B47" s="58" t="str">
        <f t="shared" si="3"/>
        <v>GS 1,000-4,999 kW</v>
      </c>
      <c r="C47" s="59"/>
      <c r="D47" s="59">
        <f>+D34</f>
        <v>4020</v>
      </c>
      <c r="E47" s="60">
        <v>4707</v>
      </c>
      <c r="F47" s="83"/>
      <c r="G47" s="84">
        <f t="shared" si="4"/>
        <v>3592328746.0773878</v>
      </c>
      <c r="H47" s="79"/>
      <c r="I47" s="79"/>
      <c r="J47" s="85"/>
      <c r="K47" s="86">
        <f>+K46</f>
        <v>6.2952479236857609E-2</v>
      </c>
      <c r="L47" s="87">
        <f>+K47*G47</f>
        <v>226146000.79940349</v>
      </c>
      <c r="M47" s="15"/>
      <c r="N47" s="88"/>
      <c r="O47" s="15"/>
      <c r="P47" s="15"/>
    </row>
    <row r="48" spans="1:16" ht="15" customHeight="1" outlineLevel="1" x14ac:dyDescent="0.35">
      <c r="A48" s="15"/>
      <c r="B48" s="58" t="str">
        <f t="shared" si="3"/>
        <v>Large User</v>
      </c>
      <c r="C48" s="59"/>
      <c r="D48" s="59">
        <v>4010</v>
      </c>
      <c r="E48" s="60">
        <v>4707</v>
      </c>
      <c r="F48" s="83"/>
      <c r="G48" s="84">
        <f t="shared" si="4"/>
        <v>1611555330.4451008</v>
      </c>
      <c r="H48" s="79"/>
      <c r="I48" s="79"/>
      <c r="J48" s="85"/>
      <c r="K48" s="86">
        <f>+K47</f>
        <v>6.2952479236857609E-2</v>
      </c>
      <c r="L48" s="87">
        <f>+K48*G48</f>
        <v>101451403.47889242</v>
      </c>
      <c r="M48" s="15"/>
      <c r="N48" s="15"/>
      <c r="O48" s="15"/>
      <c r="P48" s="15"/>
    </row>
    <row r="49" spans="1:16" ht="15" customHeight="1" outlineLevel="1" x14ac:dyDescent="0.35">
      <c r="A49" s="15"/>
      <c r="B49" s="58"/>
      <c r="C49" s="59"/>
      <c r="D49" s="59">
        <v>4010</v>
      </c>
      <c r="E49" s="60">
        <v>4707</v>
      </c>
      <c r="F49" s="83"/>
      <c r="G49" s="84"/>
      <c r="H49" s="79"/>
      <c r="I49" s="79"/>
      <c r="J49" s="89"/>
      <c r="K49" s="58"/>
      <c r="L49" s="87">
        <f>+K49*G49</f>
        <v>0</v>
      </c>
      <c r="M49" s="15"/>
      <c r="N49" s="15"/>
      <c r="O49" s="15"/>
      <c r="P49" s="15"/>
    </row>
    <row r="50" spans="1:16" ht="15" customHeight="1" outlineLevel="1" x14ac:dyDescent="0.35">
      <c r="A50" s="15"/>
      <c r="F50" s="90">
        <f>+F45+F46</f>
        <v>0</v>
      </c>
      <c r="G50" s="91">
        <f>SUM(G45:G49)</f>
        <v>5886793890.6279697</v>
      </c>
      <c r="H50" s="79"/>
      <c r="I50" s="79"/>
      <c r="J50" s="92"/>
      <c r="K50" s="93"/>
      <c r="L50" s="94">
        <f>SUM(L45:L49)</f>
        <v>370588270.17141747</v>
      </c>
      <c r="M50" s="15"/>
      <c r="N50" s="15"/>
      <c r="O50" s="15"/>
      <c r="P50" s="15"/>
    </row>
    <row r="51" spans="1:16" ht="15" customHeight="1" outlineLevel="1" x14ac:dyDescent="0.35">
      <c r="A51" s="15"/>
      <c r="B51" s="15"/>
      <c r="C51" s="15"/>
      <c r="D51" s="15"/>
      <c r="E51" s="15"/>
      <c r="F51" s="15"/>
      <c r="G51" s="15"/>
      <c r="H51" s="15"/>
      <c r="I51" s="15"/>
      <c r="J51" s="15"/>
      <c r="K51" s="15"/>
      <c r="L51" s="15"/>
      <c r="M51" s="15"/>
      <c r="N51" s="15"/>
      <c r="O51" s="15"/>
      <c r="P51" s="15"/>
    </row>
    <row r="52" spans="1:16" ht="15.75" customHeight="1" outlineLevel="1" x14ac:dyDescent="0.35">
      <c r="B52" s="46" t="s">
        <v>50</v>
      </c>
      <c r="E52" s="47"/>
      <c r="F52" s="48"/>
      <c r="G52" s="209">
        <f>G43</f>
        <v>2029</v>
      </c>
      <c r="H52" s="209"/>
      <c r="I52" s="209"/>
      <c r="J52" s="209"/>
      <c r="K52" s="209"/>
      <c r="L52" s="209"/>
    </row>
    <row r="53" spans="1:16" ht="15" customHeight="1" outlineLevel="1" x14ac:dyDescent="0.35">
      <c r="A53" s="95"/>
      <c r="B53" s="49" t="s">
        <v>25</v>
      </c>
      <c r="C53" s="50"/>
      <c r="D53" s="50" t="s">
        <v>26</v>
      </c>
      <c r="E53" s="51" t="s">
        <v>27</v>
      </c>
      <c r="F53" s="52"/>
      <c r="G53" s="52"/>
      <c r="H53" s="52"/>
      <c r="I53" s="52"/>
      <c r="J53" s="52"/>
      <c r="K53" s="52"/>
      <c r="L53" s="196" t="s">
        <v>36</v>
      </c>
      <c r="M53" s="95"/>
      <c r="N53" s="95"/>
      <c r="O53" s="95"/>
      <c r="P53" s="95"/>
    </row>
    <row r="54" spans="1:16" ht="30.75" customHeight="1" outlineLevel="1" x14ac:dyDescent="0.35">
      <c r="B54" s="53" t="s">
        <v>28</v>
      </c>
      <c r="C54" s="54" t="s">
        <v>29</v>
      </c>
      <c r="D54" s="54" t="s">
        <v>30</v>
      </c>
      <c r="E54" s="55" t="s">
        <v>30</v>
      </c>
      <c r="F54" s="96"/>
      <c r="G54" s="96"/>
      <c r="H54" s="56" t="s">
        <v>51</v>
      </c>
      <c r="I54" s="97"/>
      <c r="J54" s="97"/>
      <c r="K54" s="96" t="s">
        <v>52</v>
      </c>
    </row>
    <row r="55" spans="1:16" ht="15" customHeight="1" outlineLevel="1" x14ac:dyDescent="0.35">
      <c r="B55" s="98" t="str">
        <f>IF(B29=0,"",B29)</f>
        <v>Residential</v>
      </c>
      <c r="C55" s="59" t="s">
        <v>38</v>
      </c>
      <c r="D55" s="59">
        <f t="shared" ref="D55:D62" si="5">+D29</f>
        <v>4006</v>
      </c>
      <c r="E55" s="59">
        <v>4707</v>
      </c>
      <c r="F55" s="99"/>
      <c r="G55" s="99"/>
      <c r="H55" s="100">
        <f>+H29</f>
        <v>64898362.342560485</v>
      </c>
      <c r="I55" s="99"/>
      <c r="J55" s="99"/>
      <c r="K55" s="101">
        <f>+$G$18/1000</f>
        <v>4.396538084806656E-2</v>
      </c>
      <c r="L55" s="64">
        <f t="shared" ref="L55:L65" si="6">+K55*H55</f>
        <v>2853281.2168064928</v>
      </c>
    </row>
    <row r="56" spans="1:16" ht="15" customHeight="1" outlineLevel="1" x14ac:dyDescent="0.35">
      <c r="B56" s="98" t="str">
        <f t="shared" ref="B56:B65" si="7">IF(B30=0,"",B30)</f>
        <v>CSMUR</v>
      </c>
      <c r="C56" s="59" t="s">
        <v>38</v>
      </c>
      <c r="D56" s="59">
        <f t="shared" si="5"/>
        <v>4006</v>
      </c>
      <c r="E56" s="59">
        <v>4707</v>
      </c>
      <c r="F56" s="99"/>
      <c r="G56" s="99"/>
      <c r="H56" s="100">
        <f t="shared" ref="H56:H63" si="8">+H30</f>
        <v>454255.67192307417</v>
      </c>
      <c r="I56" s="99"/>
      <c r="J56" s="99"/>
      <c r="K56" s="101">
        <f>+$G$18/1000</f>
        <v>4.396538084806656E-2</v>
      </c>
      <c r="L56" s="64">
        <f t="shared" si="6"/>
        <v>19971.523618492331</v>
      </c>
    </row>
    <row r="57" spans="1:16" ht="15" customHeight="1" outlineLevel="1" x14ac:dyDescent="0.35">
      <c r="B57" s="98" t="str">
        <f t="shared" si="7"/>
        <v>GS&lt;50 kW</v>
      </c>
      <c r="C57" s="59" t="s">
        <v>38</v>
      </c>
      <c r="D57" s="59">
        <f t="shared" si="5"/>
        <v>4010</v>
      </c>
      <c r="E57" s="59">
        <v>4707</v>
      </c>
      <c r="F57" s="99"/>
      <c r="G57" s="99"/>
      <c r="H57" s="100">
        <f>+H31</f>
        <v>322521967.1257984</v>
      </c>
      <c r="I57" s="99"/>
      <c r="J57" s="99"/>
      <c r="K57" s="101">
        <f>+$G$18/1000</f>
        <v>4.396538084806656E-2</v>
      </c>
      <c r="L57" s="64">
        <f>+K57*H57</f>
        <v>14179801.116553329</v>
      </c>
    </row>
    <row r="58" spans="1:16" ht="15" customHeight="1" outlineLevel="1" x14ac:dyDescent="0.35">
      <c r="B58" s="98" t="str">
        <f>IF(B32=0,"",B32)</f>
        <v>GS 50-999 kW</v>
      </c>
      <c r="C58" s="59" t="s">
        <v>38</v>
      </c>
      <c r="D58" s="59">
        <f t="shared" si="5"/>
        <v>4035</v>
      </c>
      <c r="E58" s="59">
        <v>4707</v>
      </c>
      <c r="F58" s="99"/>
      <c r="G58" s="99"/>
      <c r="H58" s="100">
        <f t="shared" si="8"/>
        <v>5512387494.8623037</v>
      </c>
      <c r="I58" s="99"/>
      <c r="J58" s="99"/>
      <c r="K58" s="101">
        <f t="shared" ref="K58:K65" si="9">+$G$18/1000</f>
        <v>4.396538084806656E-2</v>
      </c>
      <c r="L58" s="64">
        <f t="shared" si="6"/>
        <v>242354215.59374073</v>
      </c>
    </row>
    <row r="59" spans="1:16" ht="15" customHeight="1" outlineLevel="1" x14ac:dyDescent="0.35">
      <c r="B59" s="98" t="str">
        <f>IF(B33=0,"",B33)</f>
        <v>GS 1,000-4,999 kW</v>
      </c>
      <c r="C59" s="59" t="s">
        <v>38</v>
      </c>
      <c r="D59" s="59">
        <f t="shared" si="5"/>
        <v>4035</v>
      </c>
      <c r="E59" s="59">
        <v>4707</v>
      </c>
      <c r="F59" s="99"/>
      <c r="G59" s="99"/>
      <c r="H59" s="100">
        <f>+H33</f>
        <v>713580746.72929215</v>
      </c>
      <c r="I59" s="99"/>
      <c r="J59" s="99"/>
      <c r="K59" s="101">
        <f>+$G$18/1000</f>
        <v>4.396538084806656E-2</v>
      </c>
      <c r="L59" s="64">
        <f t="shared" si="6"/>
        <v>31372849.295801055</v>
      </c>
    </row>
    <row r="60" spans="1:16" ht="15" customHeight="1" outlineLevel="1" x14ac:dyDescent="0.35">
      <c r="B60" s="98" t="str">
        <f t="shared" si="7"/>
        <v>Large User</v>
      </c>
      <c r="C60" s="59" t="s">
        <v>38</v>
      </c>
      <c r="D60" s="59">
        <f t="shared" si="5"/>
        <v>4020</v>
      </c>
      <c r="E60" s="59">
        <v>4707</v>
      </c>
      <c r="F60" s="99"/>
      <c r="G60" s="99"/>
      <c r="H60" s="100">
        <f t="shared" si="8"/>
        <v>215830801.25492772</v>
      </c>
      <c r="I60" s="99"/>
      <c r="J60" s="99"/>
      <c r="K60" s="101">
        <f t="shared" si="9"/>
        <v>4.396538084806656E-2</v>
      </c>
      <c r="L60" s="64">
        <f t="shared" si="6"/>
        <v>9489083.3759162594</v>
      </c>
    </row>
    <row r="61" spans="1:16" ht="15" customHeight="1" outlineLevel="1" x14ac:dyDescent="0.35">
      <c r="B61" s="98" t="str">
        <f t="shared" si="7"/>
        <v>Streetlighting</v>
      </c>
      <c r="C61" s="59" t="s">
        <v>38</v>
      </c>
      <c r="D61" s="59">
        <f t="shared" si="5"/>
        <v>4025</v>
      </c>
      <c r="E61" s="59">
        <v>4707</v>
      </c>
      <c r="F61" s="99"/>
      <c r="G61" s="99"/>
      <c r="H61" s="100">
        <f t="shared" si="8"/>
        <v>109390636.42034182</v>
      </c>
      <c r="I61" s="99"/>
      <c r="J61" s="99"/>
      <c r="K61" s="101">
        <f t="shared" si="9"/>
        <v>4.396538084806656E-2</v>
      </c>
      <c r="L61" s="64">
        <f t="shared" si="6"/>
        <v>4809400.9914327087</v>
      </c>
    </row>
    <row r="62" spans="1:16" ht="15" customHeight="1" outlineLevel="1" x14ac:dyDescent="0.35">
      <c r="B62" s="98" t="str">
        <f>IF(B36=0,"",B36)</f>
        <v>USL</v>
      </c>
      <c r="C62" s="59" t="s">
        <v>38</v>
      </c>
      <c r="D62" s="59">
        <f t="shared" si="5"/>
        <v>4025</v>
      </c>
      <c r="E62" s="59">
        <v>4707</v>
      </c>
      <c r="F62" s="99"/>
      <c r="G62" s="99"/>
      <c r="H62" s="100">
        <f>+H36</f>
        <v>28090.781683727473</v>
      </c>
      <c r="I62" s="99"/>
      <c r="J62" s="99"/>
      <c r="K62" s="101">
        <f t="shared" si="9"/>
        <v>4.396538084806656E-2</v>
      </c>
      <c r="L62" s="64">
        <f t="shared" si="6"/>
        <v>1235.0219150449707</v>
      </c>
    </row>
    <row r="63" spans="1:16" ht="15" customHeight="1" outlineLevel="1" x14ac:dyDescent="0.35">
      <c r="B63" s="98" t="str">
        <f t="shared" si="7"/>
        <v/>
      </c>
      <c r="C63" s="59" t="s">
        <v>38</v>
      </c>
      <c r="D63" s="59">
        <v>4025</v>
      </c>
      <c r="E63" s="59">
        <v>4707</v>
      </c>
      <c r="F63" s="99"/>
      <c r="G63" s="99"/>
      <c r="H63" s="100">
        <f t="shared" si="8"/>
        <v>0</v>
      </c>
      <c r="I63" s="99"/>
      <c r="J63" s="99"/>
      <c r="K63" s="101">
        <f t="shared" si="9"/>
        <v>4.396538084806656E-2</v>
      </c>
      <c r="L63" s="64">
        <f t="shared" si="6"/>
        <v>0</v>
      </c>
    </row>
    <row r="64" spans="1:16" ht="15" customHeight="1" outlineLevel="1" x14ac:dyDescent="0.35">
      <c r="B64" s="98" t="str">
        <f t="shared" si="7"/>
        <v/>
      </c>
      <c r="C64" s="59" t="s">
        <v>38</v>
      </c>
      <c r="D64" s="59">
        <v>4025</v>
      </c>
      <c r="E64" s="59">
        <v>4707</v>
      </c>
      <c r="F64" s="99"/>
      <c r="G64" s="99"/>
      <c r="H64" s="100">
        <f>+H38</f>
        <v>0</v>
      </c>
      <c r="I64" s="99"/>
      <c r="J64" s="99"/>
      <c r="K64" s="101">
        <f t="shared" si="9"/>
        <v>4.396538084806656E-2</v>
      </c>
      <c r="L64" s="64">
        <f>+K64*H64</f>
        <v>0</v>
      </c>
    </row>
    <row r="65" spans="1:16" ht="15" customHeight="1" outlineLevel="1" x14ac:dyDescent="0.35">
      <c r="B65" s="98" t="str">
        <f t="shared" si="7"/>
        <v/>
      </c>
      <c r="C65" s="59" t="s">
        <v>38</v>
      </c>
      <c r="D65" s="59">
        <v>4025</v>
      </c>
      <c r="E65" s="59">
        <v>4707</v>
      </c>
      <c r="F65" s="99"/>
      <c r="G65" s="99"/>
      <c r="H65" s="100">
        <f>+H39</f>
        <v>0</v>
      </c>
      <c r="I65" s="99"/>
      <c r="J65" s="99"/>
      <c r="K65" s="101">
        <f t="shared" si="9"/>
        <v>4.396538084806656E-2</v>
      </c>
      <c r="L65" s="64">
        <f t="shared" si="6"/>
        <v>0</v>
      </c>
    </row>
    <row r="66" spans="1:16" ht="15" customHeight="1" outlineLevel="1" x14ac:dyDescent="0.35">
      <c r="B66" s="98" t="s">
        <v>53</v>
      </c>
      <c r="C66" s="54"/>
      <c r="D66" s="54"/>
      <c r="E66" s="55"/>
      <c r="F66" s="102"/>
      <c r="G66" s="102"/>
      <c r="H66" s="103">
        <f>SUM(H55:H65)</f>
        <v>6939092355.1888304</v>
      </c>
      <c r="I66" s="102"/>
      <c r="J66" s="102"/>
      <c r="K66" s="104"/>
      <c r="L66" s="72"/>
      <c r="P66" s="105"/>
    </row>
    <row r="67" spans="1:16" ht="15" customHeight="1" outlineLevel="1" x14ac:dyDescent="0.35">
      <c r="B67" s="49" t="s">
        <v>46</v>
      </c>
      <c r="C67" s="106"/>
      <c r="D67" s="50"/>
      <c r="E67" s="51"/>
      <c r="F67" s="107"/>
      <c r="G67" s="107"/>
      <c r="H67" s="107"/>
      <c r="I67" s="107"/>
      <c r="J67" s="107"/>
      <c r="K67" s="71"/>
      <c r="L67" s="108">
        <f>SUM(L55:L65)</f>
        <v>305079838.13578409</v>
      </c>
    </row>
    <row r="68" spans="1:16" ht="15" customHeight="1" outlineLevel="1" x14ac:dyDescent="0.35">
      <c r="B68" s="95"/>
      <c r="C68" s="109"/>
      <c r="D68" s="110"/>
      <c r="E68" s="110"/>
      <c r="F68" s="111"/>
      <c r="G68" s="111"/>
      <c r="H68" s="111"/>
      <c r="I68" s="111"/>
      <c r="J68" s="111"/>
      <c r="K68" s="111"/>
      <c r="L68" s="195"/>
    </row>
    <row r="69" spans="1:16" ht="15" customHeight="1" outlineLevel="1" x14ac:dyDescent="0.35">
      <c r="L69" s="112"/>
    </row>
    <row r="70" spans="1:16" ht="22.5" x14ac:dyDescent="0.9">
      <c r="A70" s="1" t="s">
        <v>99</v>
      </c>
      <c r="F70" s="113"/>
      <c r="G70" s="113"/>
      <c r="H70" s="113"/>
      <c r="I70" s="113"/>
      <c r="J70" s="113"/>
      <c r="K70" s="113"/>
    </row>
    <row r="71" spans="1:16" x14ac:dyDescent="0.35">
      <c r="A71" s="1" t="s">
        <v>100</v>
      </c>
      <c r="G71" s="114"/>
      <c r="H71" s="114"/>
      <c r="I71" s="114"/>
      <c r="J71" s="114"/>
      <c r="K71" s="114"/>
    </row>
    <row r="72" spans="1:16" x14ac:dyDescent="0.35">
      <c r="A72" s="1" t="s">
        <v>101</v>
      </c>
    </row>
  </sheetData>
  <mergeCells count="8">
    <mergeCell ref="G43:L43"/>
    <mergeCell ref="G52:L52"/>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DD206C-1F8C-4F50-AA1A-3AB887B2C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AF57ED-B1C5-4395-83DA-5814A3D10B25}">
  <ds:schemaRefs>
    <ds:schemaRef ds:uri="http://schemas.microsoft.com/sharepoint/v3/contenttype/forms"/>
  </ds:schemaRefs>
</ds:datastoreItem>
</file>

<file path=customXml/itemProps3.xml><?xml version="1.0" encoding="utf-8"?>
<ds:datastoreItem xmlns:ds="http://schemas.openxmlformats.org/officeDocument/2006/customXml" ds:itemID="{A97ED3CF-CDE4-48CA-B0C2-8599EBA58F7D}">
  <ds:schemaRefs>
    <ds:schemaRef ds:uri="http://purl.org/dc/term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App.2-ZA_2025 Com.Exp.Forecast</vt:lpstr>
      <vt:lpstr>App.2-ZB_2025 Cost of Power</vt:lpstr>
      <vt:lpstr>App.2-ZA_2026 Com.Exp.Forecast</vt:lpstr>
      <vt:lpstr>App.2-ZB_2026 Cost of Power</vt:lpstr>
      <vt:lpstr>App.2-ZA_2027 Com.Exp.Forecast</vt:lpstr>
      <vt:lpstr>App.2-ZB_2027 Cost of Power</vt:lpstr>
      <vt:lpstr>App.2-ZA_2028 Com.Exp.Forecast</vt:lpstr>
      <vt:lpstr>App.2-ZB_2028 Cost of Power</vt:lpstr>
      <vt:lpstr>App.2-ZA_2029 Com.Exp.Forecast</vt:lpstr>
      <vt:lpstr>App.2-ZB_2029 Cost of Power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Jonathan Moga</dc:creator>
  <cp:lastModifiedBy>Lisa Phin</cp:lastModifiedBy>
  <dcterms:created xsi:type="dcterms:W3CDTF">2024-07-16T19:21:19Z</dcterms:created>
  <dcterms:modified xsi:type="dcterms:W3CDTF">2024-08-14T20:31:21Z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2024-07-16T19:22:48Z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ad407298-8ddf-4168-befd-cbdfbf209552</vt:lpwstr>
  </property>
  <property fmtid="{D5CDD505-2E9C-101B-9397-08002B2CF9AE}" pid="8" name="MSIP_Label_84f3ae17-4131-4cab-af65-6307e1627001_ContentBits">
    <vt:lpwstr>0</vt:lpwstr>
  </property>
  <property fmtid="{D5CDD505-2E9C-101B-9397-08002B2CF9AE}" pid="9" name="ContentTypeId">
    <vt:lpwstr>0x010100E2BC2B17DA609645B55856B502DCD708</vt:lpwstr>
  </property>
</Properties>
</file>