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trlProps/ctrlProp21.xml" ContentType="application/vnd.ms-excel.controlproperties+xml"/>
  <Override PartName="/xl/ctrlProps/ctrlProp22.xml" ContentType="application/vnd.ms-excel.controlproperties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1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04 Bill impacts\2024-08 Pre-DRO v2 Scenarios\Filed\"/>
    </mc:Choice>
  </mc:AlternateContent>
  <xr:revisionPtr revIDLastSave="0" documentId="8_{40968B23-7EE3-4015-AF33-146FA8B02F1E}" xr6:coauthVersionLast="47" xr6:coauthVersionMax="47" xr10:uidLastSave="{00000000-0000-0000-0000-000000000000}"/>
  <bookViews>
    <workbookView xWindow="28680" yWindow="-120" windowWidth="29040" windowHeight="15840" xr2:uid="{133C03B4-E9B0-4A44-B5C9-4A81CE87001C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RESIDENTIAL!$B$20:$F$67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rystal_1_1_WEBI_DataGrid" hidden="1">[3]summary!#REF!</definedName>
    <definedName name="Crystal_1_1_WEBI_HHeading" hidden="1">[3]summary!#REF!</definedName>
    <definedName name="Crystal_1_1_WEBI_Table" hidden="1">[3]summary!#REF!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'[4]LDC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'[5]14. RTSR - Forecast Wholesale'!$P$113</definedName>
    <definedName name="forecast_wholesale_network">'[5]14. RTSR - Forecast Wholesale'!$F$109</definedName>
    <definedName name="fsds" hidden="1">#REF!</definedName>
    <definedName name="fsfs" hidden="1">#REF!</definedName>
    <definedName name="G1LD">'[6]6.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OFFSET('[6]2016 List'!$A$1,0,0,COUNTA('[6]2016 List'!$A:$A),1)</definedName>
    <definedName name="LDCNAME1">'[7]1. Information Sheet'!$F$14</definedName>
    <definedName name="lhl" hidden="1">#REF!</definedName>
    <definedName name="listdata">'[6]4.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'[6]2016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CSMUR!$A$10:$AF$122</definedName>
    <definedName name="_xlnm.Print_Area" localSheetId="4">'GS 1,000-4,999 kW'!$A$10:$AE$142</definedName>
    <definedName name="_xlnm.Print_Area" localSheetId="3">'GS 50-999 kW'!$A$10:$AF$76</definedName>
    <definedName name="_xlnm.Print_Area" localSheetId="2">'GS&lt;50 kW'!$A$10:$AF$142</definedName>
    <definedName name="_xlnm.Print_Area" localSheetId="5">'LARGE USE SERVICE'!$A$10:$AF$74</definedName>
    <definedName name="_xlnm.Print_Area" localSheetId="0">RESIDENTIAL!$B$10:$AF$308</definedName>
    <definedName name="_xlnm.Print_Area" localSheetId="6">'STREET LIGHTING SERVICE'!$A$10:$AF$73</definedName>
    <definedName name="_xlnm.Print_Area" localSheetId="7">USL!$A$10:$AF$68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OFFSET('[6]Rate Rider Database'!$C$1,1,0,COUNTA('[6]Rate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'[5]13. RTSR - Current Wholesale'!$P$113</definedName>
    <definedName name="total_current_wholesale_network">'[5]13.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8" l="1"/>
  <c r="AR60" i="8"/>
  <c r="AQ60" i="8"/>
  <c r="AK60" i="8"/>
  <c r="AJ60" i="8"/>
  <c r="AD60" i="8"/>
  <c r="AC60" i="8"/>
  <c r="W60" i="8"/>
  <c r="V60" i="8"/>
  <c r="P60" i="8"/>
  <c r="O60" i="8"/>
  <c r="G59" i="8"/>
  <c r="I59" i="8" s="1"/>
  <c r="AO58" i="8"/>
  <c r="AM59" i="8"/>
  <c r="AO59" i="8" s="1"/>
  <c r="AA58" i="8"/>
  <c r="Y59" i="8"/>
  <c r="AA59" i="8" s="1"/>
  <c r="P58" i="8"/>
  <c r="M58" i="8"/>
  <c r="O58" i="8" s="1"/>
  <c r="K59" i="8"/>
  <c r="M59" i="8" s="1"/>
  <c r="I58" i="8"/>
  <c r="AO57" i="8"/>
  <c r="AN57" i="8"/>
  <c r="AG57" i="8"/>
  <c r="AA57" i="8"/>
  <c r="Z57" i="8"/>
  <c r="S57" i="8"/>
  <c r="T57" i="8" s="1"/>
  <c r="L57" i="8"/>
  <c r="M57" i="8"/>
  <c r="I57" i="8"/>
  <c r="P57" i="8" s="1"/>
  <c r="H57" i="8"/>
  <c r="AN56" i="8"/>
  <c r="AO56" i="8" s="1"/>
  <c r="AQ56" i="8" s="1"/>
  <c r="AJ56" i="8"/>
  <c r="AK56" i="8" s="1"/>
  <c r="AG56" i="8"/>
  <c r="AH56" i="8" s="1"/>
  <c r="Z56" i="8"/>
  <c r="AA56" i="8" s="1"/>
  <c r="Y41" i="8"/>
  <c r="S56" i="8"/>
  <c r="T56" i="8" s="1"/>
  <c r="M56" i="8"/>
  <c r="O56" i="8" s="1"/>
  <c r="L56" i="8"/>
  <c r="H56" i="8"/>
  <c r="I56" i="8" s="1"/>
  <c r="AO55" i="8"/>
  <c r="AN55" i="8"/>
  <c r="AG55" i="8"/>
  <c r="Z55" i="8"/>
  <c r="AA55" i="8"/>
  <c r="T55" i="8"/>
  <c r="S55" i="8"/>
  <c r="M55" i="8"/>
  <c r="L55" i="8"/>
  <c r="H55" i="8"/>
  <c r="I55" i="8" s="1"/>
  <c r="AO54" i="8"/>
  <c r="AQ54" i="8" s="1"/>
  <c r="AN54" i="8"/>
  <c r="AG54" i="8"/>
  <c r="AH54" i="8" s="1"/>
  <c r="Z54" i="8"/>
  <c r="AA54" i="8" s="1"/>
  <c r="S54" i="8"/>
  <c r="T54" i="8" s="1"/>
  <c r="M54" i="8"/>
  <c r="L54" i="8"/>
  <c r="H54" i="8"/>
  <c r="I54" i="8" s="1"/>
  <c r="AO53" i="8"/>
  <c r="AN53" i="8"/>
  <c r="AG53" i="8"/>
  <c r="Z53" i="8"/>
  <c r="AA53" i="8"/>
  <c r="S53" i="8"/>
  <c r="T53" i="8" s="1"/>
  <c r="V53" i="8" s="1"/>
  <c r="M53" i="8"/>
  <c r="L53" i="8"/>
  <c r="H53" i="8"/>
  <c r="I53" i="8" s="1"/>
  <c r="AO52" i="8"/>
  <c r="AQ52" i="8" s="1"/>
  <c r="AH52" i="8"/>
  <c r="AA52" i="8"/>
  <c r="T52" i="8"/>
  <c r="M52" i="8"/>
  <c r="I52" i="8"/>
  <c r="AG51" i="8"/>
  <c r="AH51" i="8" s="1"/>
  <c r="L51" i="8"/>
  <c r="M51" i="8" s="1"/>
  <c r="AN50" i="8"/>
  <c r="AO50" i="8" s="1"/>
  <c r="AG49" i="8"/>
  <c r="AH49" i="8" s="1"/>
  <c r="L49" i="8"/>
  <c r="M49" i="8" s="1"/>
  <c r="AN47" i="8"/>
  <c r="AN46" i="8"/>
  <c r="AN51" i="8" s="1"/>
  <c r="AO51" i="8" s="1"/>
  <c r="AO46" i="8"/>
  <c r="AH46" i="8"/>
  <c r="AJ46" i="8" s="1"/>
  <c r="AG46" i="8"/>
  <c r="AA46" i="8"/>
  <c r="Z46" i="8"/>
  <c r="Z50" i="8" s="1"/>
  <c r="AA50" i="8" s="1"/>
  <c r="L46" i="8"/>
  <c r="H46" i="8"/>
  <c r="I46" i="8" s="1"/>
  <c r="AR44" i="8"/>
  <c r="AQ44" i="8"/>
  <c r="AK44" i="8"/>
  <c r="AJ44" i="8"/>
  <c r="AD44" i="8"/>
  <c r="AC44" i="8"/>
  <c r="W44" i="8"/>
  <c r="V44" i="8"/>
  <c r="P44" i="8"/>
  <c r="O44" i="8"/>
  <c r="B44" i="8"/>
  <c r="AN43" i="8"/>
  <c r="AO43" i="8" s="1"/>
  <c r="AQ43" i="8" s="1"/>
  <c r="AH43" i="8"/>
  <c r="AJ43" i="8" s="1"/>
  <c r="AG43" i="8"/>
  <c r="Z43" i="8"/>
  <c r="AA43" i="8" s="1"/>
  <c r="AK43" i="8" s="1"/>
  <c r="S43" i="8"/>
  <c r="T43" i="8" s="1"/>
  <c r="L43" i="8"/>
  <c r="M43" i="8" s="1"/>
  <c r="H43" i="8"/>
  <c r="I43" i="8" s="1"/>
  <c r="B43" i="8"/>
  <c r="AO42" i="8"/>
  <c r="AQ42" i="8" s="1"/>
  <c r="AN42" i="8"/>
  <c r="AH42" i="8"/>
  <c r="AR42" i="8" s="1"/>
  <c r="AG42" i="8"/>
  <c r="Z42" i="8"/>
  <c r="S42" i="8"/>
  <c r="T42" i="8" s="1"/>
  <c r="M42" i="8"/>
  <c r="W42" i="8" s="1"/>
  <c r="L42" i="8"/>
  <c r="H42" i="8"/>
  <c r="I42" i="8" s="1"/>
  <c r="B42" i="8"/>
  <c r="AO41" i="8"/>
  <c r="AN41" i="8"/>
  <c r="AM41" i="8"/>
  <c r="AG41" i="8"/>
  <c r="AF41" i="8"/>
  <c r="Z41" i="8"/>
  <c r="AA41" i="8" s="1"/>
  <c r="R41" i="8"/>
  <c r="K41" i="8"/>
  <c r="I41" i="8"/>
  <c r="H41" i="8"/>
  <c r="G41" i="8"/>
  <c r="AN39" i="8"/>
  <c r="AO39" i="8" s="1"/>
  <c r="AG39" i="8"/>
  <c r="AH39" i="8"/>
  <c r="AA39" i="8"/>
  <c r="AC39" i="8" s="1"/>
  <c r="Z39" i="8"/>
  <c r="T39" i="8"/>
  <c r="V39" i="8" s="1"/>
  <c r="S39" i="8"/>
  <c r="P39" i="8"/>
  <c r="O39" i="8"/>
  <c r="M39" i="8"/>
  <c r="W39" i="8" s="1"/>
  <c r="L39" i="8"/>
  <c r="I39" i="8"/>
  <c r="H39" i="8"/>
  <c r="AR38" i="8"/>
  <c r="AQ38" i="8"/>
  <c r="AO38" i="8"/>
  <c r="AN38" i="8"/>
  <c r="AG38" i="8"/>
  <c r="AH38" i="8" s="1"/>
  <c r="Z38" i="8"/>
  <c r="AA38" i="8" s="1"/>
  <c r="T38" i="8"/>
  <c r="AD38" i="8" s="1"/>
  <c r="S38" i="8"/>
  <c r="L38" i="8"/>
  <c r="M38" i="8"/>
  <c r="I38" i="8"/>
  <c r="P38" i="8" s="1"/>
  <c r="H38" i="8"/>
  <c r="AN37" i="8"/>
  <c r="AO37" i="8"/>
  <c r="AQ37" i="8" s="1"/>
  <c r="AH37" i="8"/>
  <c r="AG37" i="8"/>
  <c r="AA37" i="8"/>
  <c r="Z37" i="8"/>
  <c r="T37" i="8"/>
  <c r="S37" i="8"/>
  <c r="L37" i="8"/>
  <c r="M37" i="8" s="1"/>
  <c r="I37" i="8"/>
  <c r="H37" i="8"/>
  <c r="AN36" i="8"/>
  <c r="AO36" i="8" s="1"/>
  <c r="AG36" i="8"/>
  <c r="Z36" i="8"/>
  <c r="AA36" i="8" s="1"/>
  <c r="T36" i="8"/>
  <c r="AD36" i="8" s="1"/>
  <c r="S36" i="8"/>
  <c r="L36" i="8"/>
  <c r="I36" i="8"/>
  <c r="H36" i="8"/>
  <c r="AN35" i="8"/>
  <c r="AH35" i="8"/>
  <c r="AG35" i="8"/>
  <c r="AA35" i="8"/>
  <c r="Z35" i="8"/>
  <c r="S35" i="8"/>
  <c r="T35" i="8"/>
  <c r="P35" i="8"/>
  <c r="O35" i="8"/>
  <c r="L35" i="8"/>
  <c r="M35" i="8" s="1"/>
  <c r="I35" i="8"/>
  <c r="H35" i="8"/>
  <c r="AR34" i="8"/>
  <c r="AN34" i="8"/>
  <c r="AO34" i="8" s="1"/>
  <c r="AQ34" i="8" s="1"/>
  <c r="AG34" i="8"/>
  <c r="AH34" i="8" s="1"/>
  <c r="AJ34" i="8" s="1"/>
  <c r="Z34" i="8"/>
  <c r="AA34" i="8" s="1"/>
  <c r="V34" i="8"/>
  <c r="T34" i="8"/>
  <c r="S34" i="8"/>
  <c r="L34" i="8"/>
  <c r="M34" i="8" s="1"/>
  <c r="I34" i="8"/>
  <c r="H34" i="8"/>
  <c r="AN33" i="8"/>
  <c r="AH33" i="8"/>
  <c r="AG33" i="8"/>
  <c r="Z33" i="8"/>
  <c r="AA33" i="8" s="1"/>
  <c r="S33" i="8"/>
  <c r="T33" i="8"/>
  <c r="L33" i="8"/>
  <c r="M33" i="8" s="1"/>
  <c r="P33" i="8" s="1"/>
  <c r="I33" i="8"/>
  <c r="H33" i="8"/>
  <c r="AN32" i="8"/>
  <c r="AO32" i="8" s="1"/>
  <c r="AG32" i="8"/>
  <c r="AH32" i="8" s="1"/>
  <c r="Z32" i="8"/>
  <c r="AA32" i="8" s="1"/>
  <c r="S32" i="8"/>
  <c r="T32" i="8"/>
  <c r="L32" i="8"/>
  <c r="I32" i="8"/>
  <c r="H32" i="8"/>
  <c r="AN31" i="8"/>
  <c r="AH31" i="8"/>
  <c r="AG31" i="8"/>
  <c r="AA31" i="8"/>
  <c r="AC31" i="8" s="1"/>
  <c r="Z31" i="8"/>
  <c r="S31" i="8"/>
  <c r="T31" i="8"/>
  <c r="P31" i="8"/>
  <c r="L31" i="8"/>
  <c r="M31" i="8" s="1"/>
  <c r="O31" i="8" s="1"/>
  <c r="I31" i="8"/>
  <c r="H31" i="8"/>
  <c r="AR30" i="8"/>
  <c r="AQ30" i="8"/>
  <c r="AN30" i="8"/>
  <c r="AO30" i="8" s="1"/>
  <c r="AG30" i="8"/>
  <c r="AH30" i="8" s="1"/>
  <c r="Z30" i="8"/>
  <c r="AA30" i="8" s="1"/>
  <c r="S30" i="8"/>
  <c r="T30" i="8"/>
  <c r="L30" i="8"/>
  <c r="I30" i="8"/>
  <c r="H30" i="8"/>
  <c r="AN29" i="8"/>
  <c r="AH29" i="8"/>
  <c r="AG29" i="8"/>
  <c r="Z29" i="8"/>
  <c r="AA29" i="8" s="1"/>
  <c r="W29" i="8"/>
  <c r="S29" i="8"/>
  <c r="T29" i="8"/>
  <c r="O29" i="8"/>
  <c r="L29" i="8"/>
  <c r="M29" i="8" s="1"/>
  <c r="P29" i="8" s="1"/>
  <c r="I29" i="8"/>
  <c r="H29" i="8"/>
  <c r="AN28" i="8"/>
  <c r="AO28" i="8" s="1"/>
  <c r="AQ28" i="8" s="1"/>
  <c r="AG28" i="8"/>
  <c r="AH28" i="8" s="1"/>
  <c r="AJ28" i="8" s="1"/>
  <c r="AC28" i="8"/>
  <c r="AA28" i="8"/>
  <c r="Z28" i="8"/>
  <c r="V28" i="8"/>
  <c r="T28" i="8"/>
  <c r="S28" i="8"/>
  <c r="L28" i="8"/>
  <c r="M28" i="8" s="1"/>
  <c r="H28" i="8"/>
  <c r="I28" i="8"/>
  <c r="AN27" i="8"/>
  <c r="AO27" i="8" s="1"/>
  <c r="AQ27" i="8" s="1"/>
  <c r="AJ27" i="8"/>
  <c r="AH27" i="8"/>
  <c r="AG27" i="8"/>
  <c r="AC27" i="8"/>
  <c r="AA27" i="8"/>
  <c r="AK27" i="8" s="1"/>
  <c r="Z27" i="8"/>
  <c r="S27" i="8"/>
  <c r="T27" i="8" s="1"/>
  <c r="M27" i="8"/>
  <c r="L27" i="8"/>
  <c r="H27" i="8"/>
  <c r="I27" i="8" s="1"/>
  <c r="AQ26" i="8"/>
  <c r="AO26" i="8"/>
  <c r="AH26" i="8"/>
  <c r="AR26" i="8" s="1"/>
  <c r="AD26" i="8"/>
  <c r="AC26" i="8"/>
  <c r="AA26" i="8"/>
  <c r="AK26" i="8" s="1"/>
  <c r="T26" i="8"/>
  <c r="M26" i="8"/>
  <c r="H26" i="8"/>
  <c r="I26" i="8"/>
  <c r="P26" i="8" s="1"/>
  <c r="AN25" i="8"/>
  <c r="AH25" i="8"/>
  <c r="AG25" i="8"/>
  <c r="Z25" i="8"/>
  <c r="AA25" i="8" s="1"/>
  <c r="S25" i="8"/>
  <c r="T25" i="8"/>
  <c r="L25" i="8"/>
  <c r="M25" i="8" s="1"/>
  <c r="O25" i="8" s="1"/>
  <c r="H25" i="8"/>
  <c r="I25" i="8"/>
  <c r="AO24" i="8"/>
  <c r="AH24" i="8"/>
  <c r="AA24" i="8"/>
  <c r="T24" i="8"/>
  <c r="M24" i="8"/>
  <c r="I24" i="8"/>
  <c r="AO23" i="8"/>
  <c r="AQ23" i="8" s="1"/>
  <c r="AH23" i="8"/>
  <c r="AC23" i="8"/>
  <c r="AA23" i="8"/>
  <c r="T23" i="8"/>
  <c r="M23" i="8"/>
  <c r="I23" i="8"/>
  <c r="AG41" i="7"/>
  <c r="AR67" i="7"/>
  <c r="AQ67" i="7"/>
  <c r="AK67" i="7"/>
  <c r="AJ67" i="7"/>
  <c r="AD67" i="7"/>
  <c r="AC67" i="7"/>
  <c r="W67" i="7"/>
  <c r="V67" i="7"/>
  <c r="P67" i="7"/>
  <c r="O67" i="7"/>
  <c r="AR65" i="7"/>
  <c r="AQ65" i="7"/>
  <c r="AK65" i="7"/>
  <c r="AJ65" i="7"/>
  <c r="AD65" i="7"/>
  <c r="AC65" i="7"/>
  <c r="W65" i="7"/>
  <c r="V65" i="7"/>
  <c r="P65" i="7"/>
  <c r="O65" i="7"/>
  <c r="AR62" i="7"/>
  <c r="AQ62" i="7"/>
  <c r="AK62" i="7"/>
  <c r="AJ62" i="7"/>
  <c r="AD62" i="7"/>
  <c r="AC62" i="7"/>
  <c r="W62" i="7"/>
  <c r="V62" i="7"/>
  <c r="P62" i="7"/>
  <c r="O62" i="7"/>
  <c r="AR60" i="7"/>
  <c r="AQ60" i="7"/>
  <c r="AK60" i="7"/>
  <c r="AJ60" i="7"/>
  <c r="AD60" i="7"/>
  <c r="AC60" i="7"/>
  <c r="W60" i="7"/>
  <c r="V60" i="7"/>
  <c r="P60" i="7"/>
  <c r="O60" i="7"/>
  <c r="AO59" i="7"/>
  <c r="AN59" i="7"/>
  <c r="AM59" i="7"/>
  <c r="AG59" i="7"/>
  <c r="AA59" i="7"/>
  <c r="Z59" i="7"/>
  <c r="Y59" i="7"/>
  <c r="S59" i="7"/>
  <c r="L59" i="7"/>
  <c r="H59" i="7"/>
  <c r="I59" i="7" s="1"/>
  <c r="G59" i="7"/>
  <c r="AO58" i="7"/>
  <c r="AH58" i="7"/>
  <c r="AF59" i="7"/>
  <c r="AH59" i="7" s="1"/>
  <c r="AA58" i="7"/>
  <c r="T58" i="7"/>
  <c r="R59" i="7"/>
  <c r="M58" i="7"/>
  <c r="K59" i="7"/>
  <c r="M59" i="7" s="1"/>
  <c r="I58" i="7"/>
  <c r="P58" i="7" s="1"/>
  <c r="AO57" i="7"/>
  <c r="AN57" i="7"/>
  <c r="AG57" i="7"/>
  <c r="AH57" i="7" s="1"/>
  <c r="AJ57" i="7" s="1"/>
  <c r="AA57" i="7"/>
  <c r="AC57" i="7" s="1"/>
  <c r="Z57" i="7"/>
  <c r="S57" i="7"/>
  <c r="T57" i="7" s="1"/>
  <c r="L57" i="7"/>
  <c r="H57" i="7"/>
  <c r="I57" i="7" s="1"/>
  <c r="AN56" i="7"/>
  <c r="AO56" i="7" s="1"/>
  <c r="AG56" i="7"/>
  <c r="AH56" i="7" s="1"/>
  <c r="AA56" i="7"/>
  <c r="Z56" i="7"/>
  <c r="S56" i="7"/>
  <c r="T56" i="7"/>
  <c r="M56" i="7"/>
  <c r="L56" i="7"/>
  <c r="H56" i="7"/>
  <c r="I56" i="7"/>
  <c r="AO55" i="7"/>
  <c r="AN55" i="7"/>
  <c r="AG55" i="7"/>
  <c r="AH55" i="7" s="1"/>
  <c r="AJ55" i="7" s="1"/>
  <c r="AA55" i="7"/>
  <c r="AC55" i="7" s="1"/>
  <c r="Z55" i="7"/>
  <c r="S55" i="7"/>
  <c r="T55" i="7" s="1"/>
  <c r="L55" i="7"/>
  <c r="H55" i="7"/>
  <c r="I55" i="7" s="1"/>
  <c r="AN54" i="7"/>
  <c r="AO54" i="7" s="1"/>
  <c r="AG54" i="7"/>
  <c r="AH54" i="7" s="1"/>
  <c r="Z54" i="7"/>
  <c r="AA54" i="7"/>
  <c r="S54" i="7"/>
  <c r="T54" i="7"/>
  <c r="L54" i="7"/>
  <c r="M54" i="7"/>
  <c r="H54" i="7"/>
  <c r="I54" i="7"/>
  <c r="AN53" i="7"/>
  <c r="AO53" i="7"/>
  <c r="AG53" i="7"/>
  <c r="AH53" i="7" s="1"/>
  <c r="AA53" i="7"/>
  <c r="Z53" i="7"/>
  <c r="S53" i="7"/>
  <c r="T53" i="7" s="1"/>
  <c r="L53" i="7"/>
  <c r="M53" i="7" s="1"/>
  <c r="H53" i="7"/>
  <c r="I53" i="7" s="1"/>
  <c r="AO52" i="7"/>
  <c r="AH52" i="7"/>
  <c r="AJ52" i="7" s="1"/>
  <c r="AA52" i="7"/>
  <c r="AK52" i="7" s="1"/>
  <c r="T52" i="7"/>
  <c r="V52" i="7" s="1"/>
  <c r="M52" i="7"/>
  <c r="I52" i="7"/>
  <c r="AO50" i="7"/>
  <c r="AN50" i="7"/>
  <c r="S50" i="7"/>
  <c r="T50" i="7" s="1"/>
  <c r="V50" i="7" s="1"/>
  <c r="M50" i="7"/>
  <c r="AO49" i="7"/>
  <c r="AN49" i="7"/>
  <c r="AN51" i="7" s="1"/>
  <c r="AO51" i="7" s="1"/>
  <c r="AG49" i="7"/>
  <c r="AG51" i="7" s="1"/>
  <c r="AH51" i="7" s="1"/>
  <c r="Z49" i="7"/>
  <c r="Z50" i="7" s="1"/>
  <c r="AA50" i="7" s="1"/>
  <c r="S49" i="7"/>
  <c r="T49" i="7" s="1"/>
  <c r="L49" i="7"/>
  <c r="L50" i="7" s="1"/>
  <c r="M49" i="7"/>
  <c r="H49" i="7"/>
  <c r="AO47" i="7"/>
  <c r="AQ47" i="7" s="1"/>
  <c r="AN47" i="7"/>
  <c r="AG47" i="7"/>
  <c r="AH47" i="7"/>
  <c r="Z47" i="7"/>
  <c r="AA47" i="7"/>
  <c r="S47" i="7"/>
  <c r="T47" i="7" s="1"/>
  <c r="M47" i="7"/>
  <c r="L47" i="7"/>
  <c r="H47" i="7"/>
  <c r="I47" i="7" s="1"/>
  <c r="AO46" i="7"/>
  <c r="AN46" i="7"/>
  <c r="AG46" i="7"/>
  <c r="AH46" i="7" s="1"/>
  <c r="Z46" i="7"/>
  <c r="AA46" i="7" s="1"/>
  <c r="S46" i="7"/>
  <c r="T46" i="7" s="1"/>
  <c r="L46" i="7"/>
  <c r="M46" i="7"/>
  <c r="H46" i="7"/>
  <c r="I46" i="7" s="1"/>
  <c r="AN44" i="7"/>
  <c r="AO44" i="7"/>
  <c r="AQ44" i="7" s="1"/>
  <c r="AG44" i="7"/>
  <c r="AH44" i="7" s="1"/>
  <c r="AD44" i="7"/>
  <c r="AA44" i="7"/>
  <c r="AJ44" i="7" s="1"/>
  <c r="Z44" i="7"/>
  <c r="S44" i="7"/>
  <c r="T44" i="7" s="1"/>
  <c r="V44" i="7" s="1"/>
  <c r="M44" i="7"/>
  <c r="L44" i="7"/>
  <c r="H44" i="7"/>
  <c r="I44" i="7" s="1"/>
  <c r="P44" i="7" s="1"/>
  <c r="B44" i="7"/>
  <c r="AN43" i="7"/>
  <c r="AO43" i="7" s="1"/>
  <c r="AK43" i="7"/>
  <c r="AH43" i="7"/>
  <c r="AQ43" i="7" s="1"/>
  <c r="AG43" i="7"/>
  <c r="Z43" i="7"/>
  <c r="AA43" i="7" s="1"/>
  <c r="AC43" i="7" s="1"/>
  <c r="T43" i="7"/>
  <c r="S43" i="7"/>
  <c r="L43" i="7"/>
  <c r="M43" i="7" s="1"/>
  <c r="I43" i="7"/>
  <c r="H43" i="7"/>
  <c r="B43" i="7"/>
  <c r="AN42" i="7"/>
  <c r="AO42" i="7"/>
  <c r="AG42" i="7"/>
  <c r="AH42" i="7" s="1"/>
  <c r="AA42" i="7"/>
  <c r="Z42" i="7"/>
  <c r="S42" i="7"/>
  <c r="T42" i="7" s="1"/>
  <c r="L42" i="7"/>
  <c r="H42" i="7"/>
  <c r="I42" i="7" s="1"/>
  <c r="B42" i="7"/>
  <c r="AN41" i="7"/>
  <c r="AO41" i="7" s="1"/>
  <c r="AQ41" i="7" s="1"/>
  <c r="AM41" i="7"/>
  <c r="AH41" i="7"/>
  <c r="AF41" i="7"/>
  <c r="AC41" i="7"/>
  <c r="Z41" i="7"/>
  <c r="AA41" i="7" s="1"/>
  <c r="Y41" i="7"/>
  <c r="S41" i="7"/>
  <c r="T41" i="7" s="1"/>
  <c r="R41" i="7"/>
  <c r="L41" i="7"/>
  <c r="M41" i="7" s="1"/>
  <c r="K41" i="7"/>
  <c r="H41" i="7"/>
  <c r="G41" i="7"/>
  <c r="AQ39" i="7"/>
  <c r="AN39" i="7"/>
  <c r="AO39" i="7" s="1"/>
  <c r="AH39" i="7"/>
  <c r="AJ39" i="7" s="1"/>
  <c r="AG39" i="7"/>
  <c r="Z39" i="7"/>
  <c r="AA39" i="7"/>
  <c r="AC39" i="7" s="1"/>
  <c r="T39" i="7"/>
  <c r="AD39" i="7" s="1"/>
  <c r="S39" i="7"/>
  <c r="L39" i="7"/>
  <c r="M39" i="7" s="1"/>
  <c r="I39" i="7"/>
  <c r="H39" i="7"/>
  <c r="AN38" i="7"/>
  <c r="AO38" i="7"/>
  <c r="AQ38" i="7" s="1"/>
  <c r="AH38" i="7"/>
  <c r="AG38" i="7"/>
  <c r="Z38" i="7"/>
  <c r="AA38" i="7" s="1"/>
  <c r="S38" i="7"/>
  <c r="T38" i="7" s="1"/>
  <c r="L38" i="7"/>
  <c r="M38" i="7" s="1"/>
  <c r="I38" i="7"/>
  <c r="P38" i="7" s="1"/>
  <c r="H38" i="7"/>
  <c r="AN37" i="7"/>
  <c r="AO37" i="7" s="1"/>
  <c r="AH37" i="7"/>
  <c r="AG37" i="7"/>
  <c r="AA37" i="7"/>
  <c r="Z37" i="7"/>
  <c r="W37" i="7"/>
  <c r="S37" i="7"/>
  <c r="T37" i="7" s="1"/>
  <c r="AC37" i="7" s="1"/>
  <c r="L37" i="7"/>
  <c r="M37" i="7" s="1"/>
  <c r="H37" i="7"/>
  <c r="I37" i="7" s="1"/>
  <c r="P37" i="7" s="1"/>
  <c r="AN36" i="7"/>
  <c r="AO36" i="7" s="1"/>
  <c r="AH36" i="7"/>
  <c r="AG36" i="7"/>
  <c r="Z36" i="7"/>
  <c r="AA36" i="7"/>
  <c r="S36" i="7"/>
  <c r="T36" i="7"/>
  <c r="AC36" i="7" s="1"/>
  <c r="L36" i="7"/>
  <c r="M36" i="7" s="1"/>
  <c r="I36" i="7"/>
  <c r="H36" i="7"/>
  <c r="AN35" i="7"/>
  <c r="AO35" i="7" s="1"/>
  <c r="AH35" i="7"/>
  <c r="AG35" i="7"/>
  <c r="AA35" i="7"/>
  <c r="Z35" i="7"/>
  <c r="S35" i="7"/>
  <c r="T35" i="7" s="1"/>
  <c r="AC35" i="7" s="1"/>
  <c r="L35" i="7"/>
  <c r="M35" i="7" s="1"/>
  <c r="H35" i="7"/>
  <c r="I35" i="7" s="1"/>
  <c r="P35" i="7" s="1"/>
  <c r="AN34" i="7"/>
  <c r="AO34" i="7" s="1"/>
  <c r="AH34" i="7"/>
  <c r="AG34" i="7"/>
  <c r="Z34" i="7"/>
  <c r="AA34" i="7"/>
  <c r="S34" i="7"/>
  <c r="T34" i="7"/>
  <c r="AC34" i="7" s="1"/>
  <c r="L34" i="7"/>
  <c r="M34" i="7" s="1"/>
  <c r="I34" i="7"/>
  <c r="H34" i="7"/>
  <c r="AN33" i="7"/>
  <c r="AO33" i="7" s="1"/>
  <c r="AH33" i="7"/>
  <c r="AG33" i="7"/>
  <c r="AA33" i="7"/>
  <c r="Z33" i="7"/>
  <c r="S33" i="7"/>
  <c r="T33" i="7" s="1"/>
  <c r="AC33" i="7" s="1"/>
  <c r="L33" i="7"/>
  <c r="M33" i="7" s="1"/>
  <c r="H33" i="7"/>
  <c r="I33" i="7" s="1"/>
  <c r="P33" i="7" s="1"/>
  <c r="AN32" i="7"/>
  <c r="AO32" i="7" s="1"/>
  <c r="AG32" i="7"/>
  <c r="AH32" i="7" s="1"/>
  <c r="Z32" i="7"/>
  <c r="AA32" i="7"/>
  <c r="W32" i="7"/>
  <c r="V32" i="7"/>
  <c r="S32" i="7"/>
  <c r="T32" i="7"/>
  <c r="L32" i="7"/>
  <c r="M32" i="7" s="1"/>
  <c r="I32" i="7"/>
  <c r="H32" i="7"/>
  <c r="AN31" i="7"/>
  <c r="AO31" i="7" s="1"/>
  <c r="AQ31" i="7" s="1"/>
  <c r="AH31" i="7"/>
  <c r="AG31" i="7"/>
  <c r="AA31" i="7"/>
  <c r="AK31" i="7" s="1"/>
  <c r="Z31" i="7"/>
  <c r="S31" i="7"/>
  <c r="L31" i="7"/>
  <c r="M31" i="7" s="1"/>
  <c r="H31" i="7"/>
  <c r="I31" i="7" s="1"/>
  <c r="P31" i="7" s="1"/>
  <c r="AN30" i="7"/>
  <c r="AO30" i="7" s="1"/>
  <c r="AG30" i="7"/>
  <c r="AH30" i="7" s="1"/>
  <c r="AC30" i="7"/>
  <c r="Z30" i="7"/>
  <c r="AA30" i="7"/>
  <c r="S30" i="7"/>
  <c r="T30" i="7"/>
  <c r="AD30" i="7" s="1"/>
  <c r="L30" i="7"/>
  <c r="I30" i="7"/>
  <c r="H30" i="7"/>
  <c r="AN29" i="7"/>
  <c r="AO29" i="7" s="1"/>
  <c r="AQ29" i="7" s="1"/>
  <c r="AH29" i="7"/>
  <c r="AG29" i="7"/>
  <c r="AC29" i="7"/>
  <c r="AA29" i="7"/>
  <c r="Z29" i="7"/>
  <c r="S29" i="7"/>
  <c r="T29" i="7" s="1"/>
  <c r="L29" i="7"/>
  <c r="M29" i="7" s="1"/>
  <c r="H29" i="7"/>
  <c r="AO28" i="7"/>
  <c r="AQ28" i="7" s="1"/>
  <c r="AN28" i="7"/>
  <c r="AJ28" i="7"/>
  <c r="AH28" i="7"/>
  <c r="AG28" i="7"/>
  <c r="Z28" i="7"/>
  <c r="AA28" i="7" s="1"/>
  <c r="S28" i="7"/>
  <c r="T28" i="7" s="1"/>
  <c r="AD28" i="7" s="1"/>
  <c r="L28" i="7"/>
  <c r="M28" i="7" s="1"/>
  <c r="O28" i="7" s="1"/>
  <c r="H28" i="7"/>
  <c r="I28" i="7" s="1"/>
  <c r="AQ27" i="7"/>
  <c r="AO27" i="7"/>
  <c r="AH27" i="7"/>
  <c r="AA27" i="7"/>
  <c r="AK27" i="7" s="1"/>
  <c r="W27" i="7"/>
  <c r="V27" i="7"/>
  <c r="T27" i="7"/>
  <c r="M27" i="7"/>
  <c r="H27" i="7"/>
  <c r="AN26" i="7"/>
  <c r="AO26" i="7" s="1"/>
  <c r="AG26" i="7"/>
  <c r="AH26" i="7" s="1"/>
  <c r="Z26" i="7"/>
  <c r="AA26" i="7"/>
  <c r="S26" i="7"/>
  <c r="T26" i="7"/>
  <c r="L26" i="7"/>
  <c r="M26" i="7" s="1"/>
  <c r="O26" i="7" s="1"/>
  <c r="H26" i="7"/>
  <c r="I26" i="7"/>
  <c r="AO25" i="7"/>
  <c r="AQ25" i="7" s="1"/>
  <c r="AN25" i="7"/>
  <c r="AJ25" i="7"/>
  <c r="AG25" i="7"/>
  <c r="AH25" i="7"/>
  <c r="Z25" i="7"/>
  <c r="AA25" i="7"/>
  <c r="S25" i="7"/>
  <c r="T25" i="7" s="1"/>
  <c r="M25" i="7"/>
  <c r="L25" i="7"/>
  <c r="H25" i="7"/>
  <c r="AO24" i="7"/>
  <c r="AN24" i="7"/>
  <c r="AH24" i="7"/>
  <c r="AG24" i="7"/>
  <c r="Z24" i="7"/>
  <c r="S24" i="7"/>
  <c r="T24" i="7" s="1"/>
  <c r="M24" i="7"/>
  <c r="L24" i="7"/>
  <c r="H24" i="7"/>
  <c r="I24" i="7" s="1"/>
  <c r="Z54" i="6"/>
  <c r="AR68" i="6"/>
  <c r="AQ68" i="6"/>
  <c r="AK68" i="6"/>
  <c r="AJ68" i="6"/>
  <c r="AD68" i="6"/>
  <c r="AC68" i="6"/>
  <c r="W68" i="6"/>
  <c r="V68" i="6"/>
  <c r="P68" i="6"/>
  <c r="O68" i="6"/>
  <c r="AR66" i="6"/>
  <c r="AQ66" i="6"/>
  <c r="AK66" i="6"/>
  <c r="AJ66" i="6"/>
  <c r="AD66" i="6"/>
  <c r="AC66" i="6"/>
  <c r="W66" i="6"/>
  <c r="V66" i="6"/>
  <c r="P66" i="6"/>
  <c r="O66" i="6"/>
  <c r="AR63" i="6"/>
  <c r="AQ63" i="6"/>
  <c r="AK63" i="6"/>
  <c r="AJ63" i="6"/>
  <c r="AD63" i="6"/>
  <c r="AC63" i="6"/>
  <c r="W63" i="6"/>
  <c r="V63" i="6"/>
  <c r="P63" i="6"/>
  <c r="O63" i="6"/>
  <c r="AR61" i="6"/>
  <c r="AQ61" i="6"/>
  <c r="AK61" i="6"/>
  <c r="AJ61" i="6"/>
  <c r="AD61" i="6"/>
  <c r="AC61" i="6"/>
  <c r="W61" i="6"/>
  <c r="V61" i="6"/>
  <c r="P61" i="6"/>
  <c r="O61" i="6"/>
  <c r="AN60" i="6"/>
  <c r="AM60" i="6"/>
  <c r="AO60" i="6" s="1"/>
  <c r="AG60" i="6"/>
  <c r="AF60" i="6"/>
  <c r="AF41" i="6" s="1"/>
  <c r="AA60" i="6"/>
  <c r="Z60" i="6"/>
  <c r="Y60" i="6"/>
  <c r="S60" i="6"/>
  <c r="M60" i="6"/>
  <c r="L60" i="6"/>
  <c r="H60" i="6"/>
  <c r="AR59" i="6"/>
  <c r="AO59" i="6"/>
  <c r="AQ59" i="6" s="1"/>
  <c r="AJ59" i="6"/>
  <c r="AH59" i="6"/>
  <c r="AC59" i="6"/>
  <c r="AA59" i="6"/>
  <c r="AK59" i="6" s="1"/>
  <c r="T59" i="6"/>
  <c r="R60" i="6"/>
  <c r="T60" i="6" s="1"/>
  <c r="M59" i="6"/>
  <c r="K60" i="6"/>
  <c r="AN58" i="6"/>
  <c r="AO58" i="6" s="1"/>
  <c r="AQ58" i="6" s="1"/>
  <c r="AG58" i="6"/>
  <c r="AH58" i="6" s="1"/>
  <c r="AA58" i="6"/>
  <c r="Z58" i="6"/>
  <c r="S58" i="6"/>
  <c r="L58" i="6"/>
  <c r="H58" i="6"/>
  <c r="AN57" i="6"/>
  <c r="AH57" i="6"/>
  <c r="AJ57" i="6" s="1"/>
  <c r="AG57" i="6"/>
  <c r="AA57" i="6"/>
  <c r="Z57" i="6"/>
  <c r="S57" i="6"/>
  <c r="T57" i="6" s="1"/>
  <c r="M57" i="6"/>
  <c r="L57" i="6"/>
  <c r="H57" i="6"/>
  <c r="AN56" i="6"/>
  <c r="AO56" i="6" s="1"/>
  <c r="AG56" i="6"/>
  <c r="AH56" i="6" s="1"/>
  <c r="AJ56" i="6" s="1"/>
  <c r="AA56" i="6"/>
  <c r="Z56" i="6"/>
  <c r="S56" i="6"/>
  <c r="L56" i="6"/>
  <c r="H56" i="6"/>
  <c r="I56" i="6" s="1"/>
  <c r="AN55" i="6"/>
  <c r="AG55" i="6"/>
  <c r="AH55" i="6" s="1"/>
  <c r="Z55" i="6"/>
  <c r="AA55" i="6"/>
  <c r="S55" i="6"/>
  <c r="L55" i="6"/>
  <c r="M55" i="6"/>
  <c r="O55" i="6" s="1"/>
  <c r="H55" i="6"/>
  <c r="I55" i="6" s="1"/>
  <c r="AO54" i="6"/>
  <c r="AN54" i="6"/>
  <c r="AH54" i="6"/>
  <c r="AG54" i="6"/>
  <c r="AA54" i="6"/>
  <c r="S54" i="6"/>
  <c r="T54" i="6" s="1"/>
  <c r="M54" i="6"/>
  <c r="L54" i="6"/>
  <c r="H54" i="6"/>
  <c r="I54" i="6" s="1"/>
  <c r="AO53" i="6"/>
  <c r="AH53" i="6"/>
  <c r="AA53" i="6"/>
  <c r="T53" i="6"/>
  <c r="M53" i="6"/>
  <c r="I53" i="6"/>
  <c r="AO52" i="6"/>
  <c r="AQ52" i="6" s="1"/>
  <c r="AJ52" i="6"/>
  <c r="AH52" i="6"/>
  <c r="AC52" i="6"/>
  <c r="AA52" i="6"/>
  <c r="AK52" i="6" s="1"/>
  <c r="T52" i="6"/>
  <c r="AD52" i="6" s="1"/>
  <c r="O52" i="6"/>
  <c r="M52" i="6"/>
  <c r="W52" i="6" s="1"/>
  <c r="I52" i="6"/>
  <c r="P52" i="6" s="1"/>
  <c r="AC51" i="6"/>
  <c r="AA51" i="6"/>
  <c r="S51" i="6"/>
  <c r="T51" i="6"/>
  <c r="H51" i="6"/>
  <c r="I51" i="6"/>
  <c r="AN50" i="6"/>
  <c r="AO50" i="6" s="1"/>
  <c r="AG50" i="6"/>
  <c r="AG51" i="6" s="1"/>
  <c r="AH51" i="6" s="1"/>
  <c r="Z50" i="6"/>
  <c r="Z51" i="6" s="1"/>
  <c r="S50" i="6"/>
  <c r="L50" i="6"/>
  <c r="H50" i="6"/>
  <c r="AN48" i="6"/>
  <c r="AH48" i="6"/>
  <c r="AG48" i="6"/>
  <c r="AA48" i="6"/>
  <c r="Z48" i="6"/>
  <c r="S48" i="6"/>
  <c r="T48" i="6"/>
  <c r="L48" i="6"/>
  <c r="M48" i="6" s="1"/>
  <c r="O48" i="6" s="1"/>
  <c r="H48" i="6"/>
  <c r="I48" i="6"/>
  <c r="P48" i="6" s="1"/>
  <c r="AN47" i="6"/>
  <c r="AO47" i="6" s="1"/>
  <c r="AG47" i="6"/>
  <c r="AH47" i="6" s="1"/>
  <c r="Z47" i="6"/>
  <c r="AA47" i="6" s="1"/>
  <c r="S47" i="6"/>
  <c r="L47" i="6"/>
  <c r="M47" i="6" s="1"/>
  <c r="H47" i="6"/>
  <c r="AO45" i="6"/>
  <c r="AK45" i="6"/>
  <c r="AH45" i="6"/>
  <c r="AA45" i="6"/>
  <c r="T45" i="6"/>
  <c r="M45" i="6"/>
  <c r="I45" i="6"/>
  <c r="B45" i="6"/>
  <c r="AO44" i="6"/>
  <c r="AJ44" i="6"/>
  <c r="AH44" i="6"/>
  <c r="AR44" i="6" s="1"/>
  <c r="AA44" i="6"/>
  <c r="AC44" i="6" s="1"/>
  <c r="T44" i="6"/>
  <c r="AD44" i="6" s="1"/>
  <c r="P44" i="6"/>
  <c r="M44" i="6"/>
  <c r="I44" i="6"/>
  <c r="B44" i="6"/>
  <c r="AN43" i="6"/>
  <c r="AO43" i="6" s="1"/>
  <c r="AQ43" i="6" s="1"/>
  <c r="AG43" i="6"/>
  <c r="AH43" i="6" s="1"/>
  <c r="AR43" i="6" s="1"/>
  <c r="Z43" i="6"/>
  <c r="T43" i="6"/>
  <c r="S43" i="6"/>
  <c r="M43" i="6"/>
  <c r="W43" i="6" s="1"/>
  <c r="L43" i="6"/>
  <c r="I43" i="6"/>
  <c r="H43" i="6"/>
  <c r="B43" i="6"/>
  <c r="AN42" i="6"/>
  <c r="AO42" i="6" s="1"/>
  <c r="AG42" i="6"/>
  <c r="AA42" i="6"/>
  <c r="Z42" i="6"/>
  <c r="V42" i="6"/>
  <c r="T42" i="6"/>
  <c r="S42" i="6"/>
  <c r="L42" i="6"/>
  <c r="M42" i="6"/>
  <c r="I42" i="6"/>
  <c r="H42" i="6"/>
  <c r="B42" i="6"/>
  <c r="AN41" i="6"/>
  <c r="AM41" i="6"/>
  <c r="AH41" i="6"/>
  <c r="AG41" i="6"/>
  <c r="AA41" i="6"/>
  <c r="Z41" i="6"/>
  <c r="Y41" i="6"/>
  <c r="S41" i="6"/>
  <c r="R41" i="6"/>
  <c r="T41" i="6" s="1"/>
  <c r="L41" i="6"/>
  <c r="M41" i="6" s="1"/>
  <c r="K41" i="6"/>
  <c r="H41" i="6"/>
  <c r="AN39" i="6"/>
  <c r="AO39" i="6" s="1"/>
  <c r="AG39" i="6"/>
  <c r="AH39" i="6" s="1"/>
  <c r="Z39" i="6"/>
  <c r="AA39" i="6" s="1"/>
  <c r="S39" i="6"/>
  <c r="L39" i="6"/>
  <c r="M39" i="6" s="1"/>
  <c r="H39" i="6"/>
  <c r="I39" i="6" s="1"/>
  <c r="P39" i="6" s="1"/>
  <c r="AN38" i="6"/>
  <c r="AO38" i="6" s="1"/>
  <c r="AH38" i="6"/>
  <c r="AG38" i="6"/>
  <c r="AA38" i="6"/>
  <c r="Z38" i="6"/>
  <c r="S38" i="6"/>
  <c r="T38" i="6"/>
  <c r="P38" i="6"/>
  <c r="L38" i="6"/>
  <c r="M38" i="6" s="1"/>
  <c r="O38" i="6" s="1"/>
  <c r="H38" i="6"/>
  <c r="I38" i="6"/>
  <c r="AN37" i="6"/>
  <c r="AO37" i="6" s="1"/>
  <c r="AH37" i="6"/>
  <c r="AJ37" i="6" s="1"/>
  <c r="AG37" i="6"/>
  <c r="Z37" i="6"/>
  <c r="AA37" i="6" s="1"/>
  <c r="V37" i="6"/>
  <c r="S37" i="6"/>
  <c r="T37" i="6" s="1"/>
  <c r="AD37" i="6" s="1"/>
  <c r="L37" i="6"/>
  <c r="M37" i="6" s="1"/>
  <c r="O37" i="6" s="1"/>
  <c r="H37" i="6"/>
  <c r="I37" i="6" s="1"/>
  <c r="AN36" i="6"/>
  <c r="AH36" i="6"/>
  <c r="AG36" i="6"/>
  <c r="AC36" i="6"/>
  <c r="AA36" i="6"/>
  <c r="Z36" i="6"/>
  <c r="W36" i="6"/>
  <c r="S36" i="6"/>
  <c r="T36" i="6"/>
  <c r="P36" i="6"/>
  <c r="L36" i="6"/>
  <c r="M36" i="6" s="1"/>
  <c r="O36" i="6" s="1"/>
  <c r="I36" i="6"/>
  <c r="H36" i="6"/>
  <c r="AR35" i="6"/>
  <c r="AN35" i="6"/>
  <c r="AO35" i="6" s="1"/>
  <c r="AH35" i="6"/>
  <c r="AG35" i="6"/>
  <c r="Z35" i="6"/>
  <c r="AA35" i="6" s="1"/>
  <c r="S35" i="6"/>
  <c r="T35" i="6" s="1"/>
  <c r="L35" i="6"/>
  <c r="H35" i="6"/>
  <c r="I35" i="6" s="1"/>
  <c r="AN34" i="6"/>
  <c r="AH34" i="6"/>
  <c r="AG34" i="6"/>
  <c r="AA34" i="6"/>
  <c r="Z34" i="6"/>
  <c r="T34" i="6"/>
  <c r="S34" i="6"/>
  <c r="L34" i="6"/>
  <c r="M34" i="6" s="1"/>
  <c r="I34" i="6"/>
  <c r="H34" i="6"/>
  <c r="AN33" i="6"/>
  <c r="AO33" i="6" s="1"/>
  <c r="AK33" i="6"/>
  <c r="AH33" i="6"/>
  <c r="AJ33" i="6" s="1"/>
  <c r="AG33" i="6"/>
  <c r="Z33" i="6"/>
  <c r="AA33" i="6" s="1"/>
  <c r="V33" i="6"/>
  <c r="S33" i="6"/>
  <c r="T33" i="6" s="1"/>
  <c r="AC33" i="6" s="1"/>
  <c r="O33" i="6"/>
  <c r="L33" i="6"/>
  <c r="M33" i="6" s="1"/>
  <c r="H33" i="6"/>
  <c r="I33" i="6" s="1"/>
  <c r="AQ32" i="6"/>
  <c r="AN32" i="6"/>
  <c r="AO32" i="6" s="1"/>
  <c r="AH32" i="6"/>
  <c r="AG32" i="6"/>
  <c r="AA32" i="6"/>
  <c r="Z32" i="6"/>
  <c r="T32" i="6"/>
  <c r="S32" i="6"/>
  <c r="L32" i="6"/>
  <c r="M32" i="6" s="1"/>
  <c r="I32" i="6"/>
  <c r="P32" i="6" s="1"/>
  <c r="H32" i="6"/>
  <c r="AN31" i="6"/>
  <c r="AO31" i="6" s="1"/>
  <c r="AH31" i="6"/>
  <c r="AG31" i="6"/>
  <c r="Z31" i="6"/>
  <c r="AA31" i="6" s="1"/>
  <c r="S31" i="6"/>
  <c r="T31" i="6" s="1"/>
  <c r="L31" i="6"/>
  <c r="M31" i="6" s="1"/>
  <c r="O31" i="6" s="1"/>
  <c r="H31" i="6"/>
  <c r="I31" i="6" s="1"/>
  <c r="AQ30" i="6"/>
  <c r="AN30" i="6"/>
  <c r="AO30" i="6" s="1"/>
  <c r="AH30" i="6"/>
  <c r="AJ30" i="6" s="1"/>
  <c r="AG30" i="6"/>
  <c r="AA30" i="6"/>
  <c r="Z30" i="6"/>
  <c r="T30" i="6"/>
  <c r="S30" i="6"/>
  <c r="L30" i="6"/>
  <c r="M30" i="6" s="1"/>
  <c r="I30" i="6"/>
  <c r="H30" i="6"/>
  <c r="AN29" i="6"/>
  <c r="AK29" i="6"/>
  <c r="AH29" i="6"/>
  <c r="AG29" i="6"/>
  <c r="Z29" i="6"/>
  <c r="AA29" i="6" s="1"/>
  <c r="S29" i="6"/>
  <c r="L29" i="6"/>
  <c r="H29" i="6"/>
  <c r="I29" i="6" s="1"/>
  <c r="AN28" i="6"/>
  <c r="AO28" i="6" s="1"/>
  <c r="AH28" i="6"/>
  <c r="AG28" i="6"/>
  <c r="AA28" i="6"/>
  <c r="Z28" i="6"/>
  <c r="S28" i="6"/>
  <c r="T28" i="6" s="1"/>
  <c r="L28" i="6"/>
  <c r="I28" i="6"/>
  <c r="H28" i="6"/>
  <c r="AN27" i="6"/>
  <c r="AO27" i="6" s="1"/>
  <c r="AH27" i="6"/>
  <c r="AG27" i="6"/>
  <c r="Z27" i="6"/>
  <c r="AA27" i="6"/>
  <c r="S27" i="6"/>
  <c r="L27" i="6"/>
  <c r="M27" i="6" s="1"/>
  <c r="O27" i="6" s="1"/>
  <c r="H27" i="6"/>
  <c r="I27" i="6" s="1"/>
  <c r="AN26" i="6"/>
  <c r="AO26" i="6" s="1"/>
  <c r="AQ26" i="6" s="1"/>
  <c r="AH26" i="6"/>
  <c r="AJ26" i="6" s="1"/>
  <c r="AG26" i="6"/>
  <c r="Z26" i="6"/>
  <c r="AA26" i="6" s="1"/>
  <c r="T26" i="6"/>
  <c r="AD26" i="6" s="1"/>
  <c r="S26" i="6"/>
  <c r="M26" i="6"/>
  <c r="L26" i="6"/>
  <c r="I26" i="6"/>
  <c r="H26" i="6"/>
  <c r="AQ25" i="6"/>
  <c r="AO25" i="6"/>
  <c r="AR25" i="6" s="1"/>
  <c r="AJ25" i="6"/>
  <c r="AH25" i="6"/>
  <c r="AK25" i="6" s="1"/>
  <c r="AA25" i="6"/>
  <c r="V25" i="6"/>
  <c r="T25" i="6"/>
  <c r="AD25" i="6" s="1"/>
  <c r="M25" i="6"/>
  <c r="H25" i="6"/>
  <c r="AQ24" i="6"/>
  <c r="AN24" i="6"/>
  <c r="AO24" i="6"/>
  <c r="AG24" i="6"/>
  <c r="AH24" i="6" s="1"/>
  <c r="Z24" i="6"/>
  <c r="AA24" i="6"/>
  <c r="S24" i="6"/>
  <c r="T24" i="6" s="1"/>
  <c r="V24" i="6" s="1"/>
  <c r="M24" i="6"/>
  <c r="L24" i="6"/>
  <c r="H24" i="6"/>
  <c r="AO23" i="6"/>
  <c r="AH23" i="6"/>
  <c r="AA23" i="6"/>
  <c r="T23" i="6"/>
  <c r="M23" i="6"/>
  <c r="I23" i="6"/>
  <c r="S115" i="5"/>
  <c r="AR133" i="5"/>
  <c r="AQ133" i="5"/>
  <c r="AK133" i="5"/>
  <c r="AJ133" i="5"/>
  <c r="AD133" i="5"/>
  <c r="AC133" i="5"/>
  <c r="W133" i="5"/>
  <c r="V133" i="5"/>
  <c r="P133" i="5"/>
  <c r="O133" i="5"/>
  <c r="AR131" i="5"/>
  <c r="AQ131" i="5"/>
  <c r="AK131" i="5"/>
  <c r="AJ131" i="5"/>
  <c r="AD131" i="5"/>
  <c r="AC131" i="5"/>
  <c r="W131" i="5"/>
  <c r="V131" i="5"/>
  <c r="P131" i="5"/>
  <c r="O131" i="5"/>
  <c r="AR128" i="5"/>
  <c r="AQ128" i="5"/>
  <c r="AK128" i="5"/>
  <c r="AJ128" i="5"/>
  <c r="AD128" i="5"/>
  <c r="AC128" i="5"/>
  <c r="W128" i="5"/>
  <c r="V128" i="5"/>
  <c r="P128" i="5"/>
  <c r="O128" i="5"/>
  <c r="AR126" i="5"/>
  <c r="AQ126" i="5"/>
  <c r="AK126" i="5"/>
  <c r="AJ126" i="5"/>
  <c r="AD126" i="5"/>
  <c r="AC126" i="5"/>
  <c r="W126" i="5"/>
  <c r="V126" i="5"/>
  <c r="P126" i="5"/>
  <c r="O126" i="5"/>
  <c r="AN125" i="5"/>
  <c r="AG125" i="5"/>
  <c r="AF125" i="5"/>
  <c r="AH125" i="5" s="1"/>
  <c r="Z125" i="5"/>
  <c r="T125" i="5"/>
  <c r="S125" i="5"/>
  <c r="L125" i="5"/>
  <c r="M125" i="5" s="1"/>
  <c r="H125" i="5"/>
  <c r="AM125" i="5"/>
  <c r="AO125" i="5" s="1"/>
  <c r="AQ125" i="5" s="1"/>
  <c r="AH124" i="5"/>
  <c r="AA124" i="5"/>
  <c r="Y125" i="5"/>
  <c r="T124" i="5"/>
  <c r="R125" i="5"/>
  <c r="M124" i="5"/>
  <c r="K125" i="5"/>
  <c r="AN123" i="5"/>
  <c r="AO123" i="5" s="1"/>
  <c r="AQ123" i="5" s="1"/>
  <c r="AH123" i="5"/>
  <c r="AG123" i="5"/>
  <c r="Z123" i="5"/>
  <c r="AA123" i="5" s="1"/>
  <c r="S123" i="5"/>
  <c r="T123" i="5" s="1"/>
  <c r="L123" i="5"/>
  <c r="M123" i="5" s="1"/>
  <c r="H123" i="5"/>
  <c r="I123" i="5" s="1"/>
  <c r="AN122" i="5"/>
  <c r="AO122" i="5" s="1"/>
  <c r="AG122" i="5"/>
  <c r="AC122" i="5"/>
  <c r="AA122" i="5"/>
  <c r="Z122" i="5"/>
  <c r="T122" i="5"/>
  <c r="S122" i="5"/>
  <c r="L122" i="5"/>
  <c r="M122" i="5" s="1"/>
  <c r="H122" i="5"/>
  <c r="I122" i="5"/>
  <c r="AN121" i="5"/>
  <c r="AO121" i="5" s="1"/>
  <c r="AH121" i="5"/>
  <c r="AG121" i="5"/>
  <c r="Z121" i="5"/>
  <c r="AA121" i="5" s="1"/>
  <c r="S121" i="5"/>
  <c r="T121" i="5" s="1"/>
  <c r="L121" i="5"/>
  <c r="M121" i="5" s="1"/>
  <c r="H121" i="5"/>
  <c r="I121" i="5" s="1"/>
  <c r="AN120" i="5"/>
  <c r="AO120" i="5" s="1"/>
  <c r="AG120" i="5"/>
  <c r="AA120" i="5"/>
  <c r="Z120" i="5"/>
  <c r="S120" i="5"/>
  <c r="T120" i="5"/>
  <c r="L120" i="5"/>
  <c r="M120" i="5" s="1"/>
  <c r="H120" i="5"/>
  <c r="I120" i="5"/>
  <c r="AN119" i="5"/>
  <c r="AO119" i="5" s="1"/>
  <c r="AH119" i="5"/>
  <c r="AG119" i="5"/>
  <c r="AA119" i="5"/>
  <c r="Z119" i="5"/>
  <c r="S119" i="5"/>
  <c r="T119" i="5" s="1"/>
  <c r="L119" i="5"/>
  <c r="M119" i="5" s="1"/>
  <c r="H119" i="5"/>
  <c r="I119" i="5" s="1"/>
  <c r="AQ118" i="5"/>
  <c r="AO118" i="5"/>
  <c r="AH118" i="5"/>
  <c r="AJ118" i="5" s="1"/>
  <c r="AD118" i="5"/>
  <c r="AC118" i="5"/>
  <c r="AA118" i="5"/>
  <c r="T118" i="5"/>
  <c r="V118" i="5" s="1"/>
  <c r="O118" i="5"/>
  <c r="P118" i="5" s="1"/>
  <c r="M118" i="5"/>
  <c r="I118" i="5"/>
  <c r="M116" i="5"/>
  <c r="L116" i="5"/>
  <c r="L117" i="5" s="1"/>
  <c r="M117" i="5" s="1"/>
  <c r="AN115" i="5"/>
  <c r="AN116" i="5" s="1"/>
  <c r="AO116" i="5" s="1"/>
  <c r="Z115" i="5"/>
  <c r="M115" i="5"/>
  <c r="L115" i="5"/>
  <c r="H115" i="5"/>
  <c r="AO113" i="5"/>
  <c r="AN113" i="5"/>
  <c r="AG113" i="5"/>
  <c r="AH113" i="5"/>
  <c r="Z113" i="5"/>
  <c r="AA113" i="5" s="1"/>
  <c r="T113" i="5"/>
  <c r="S113" i="5"/>
  <c r="L113" i="5"/>
  <c r="M113" i="5" s="1"/>
  <c r="H113" i="5"/>
  <c r="AO112" i="5"/>
  <c r="AQ112" i="5" s="1"/>
  <c r="AN112" i="5"/>
  <c r="AG112" i="5"/>
  <c r="AH112" i="5"/>
  <c r="Z112" i="5"/>
  <c r="AA112" i="5" s="1"/>
  <c r="S112" i="5"/>
  <c r="T112" i="5" s="1"/>
  <c r="V112" i="5" s="1"/>
  <c r="M112" i="5"/>
  <c r="W112" i="5" s="1"/>
  <c r="L112" i="5"/>
  <c r="H112" i="5"/>
  <c r="AQ110" i="5"/>
  <c r="AO110" i="5"/>
  <c r="AN110" i="5"/>
  <c r="AH110" i="5"/>
  <c r="AR110" i="5" s="1"/>
  <c r="AG110" i="5"/>
  <c r="Z110" i="5"/>
  <c r="AA110" i="5" s="1"/>
  <c r="T110" i="5"/>
  <c r="S110" i="5"/>
  <c r="L110" i="5"/>
  <c r="M110" i="5" s="1"/>
  <c r="I110" i="5"/>
  <c r="H110" i="5"/>
  <c r="B110" i="5"/>
  <c r="AN109" i="5"/>
  <c r="AO109" i="5"/>
  <c r="AQ109" i="5" s="1"/>
  <c r="AG109" i="5"/>
  <c r="AH109" i="5" s="1"/>
  <c r="AA109" i="5"/>
  <c r="Z109" i="5"/>
  <c r="S109" i="5"/>
  <c r="T109" i="5" s="1"/>
  <c r="L109" i="5"/>
  <c r="M109" i="5" s="1"/>
  <c r="I109" i="5"/>
  <c r="H109" i="5"/>
  <c r="B109" i="5"/>
  <c r="AN108" i="5"/>
  <c r="AO108" i="5" s="1"/>
  <c r="AQ108" i="5" s="1"/>
  <c r="AH108" i="5"/>
  <c r="AG108" i="5"/>
  <c r="Z108" i="5"/>
  <c r="AA108" i="5" s="1"/>
  <c r="S108" i="5"/>
  <c r="T108" i="5" s="1"/>
  <c r="L108" i="5"/>
  <c r="M108" i="5" s="1"/>
  <c r="W108" i="5" s="1"/>
  <c r="H108" i="5"/>
  <c r="I108" i="5" s="1"/>
  <c r="B108" i="5"/>
  <c r="AO107" i="5"/>
  <c r="AN107" i="5"/>
  <c r="AH107" i="5"/>
  <c r="AG107" i="5"/>
  <c r="Z107" i="5"/>
  <c r="AA107" i="5" s="1"/>
  <c r="S107" i="5"/>
  <c r="T107" i="5" s="1"/>
  <c r="L107" i="5"/>
  <c r="M107" i="5" s="1"/>
  <c r="W107" i="5" s="1"/>
  <c r="H107" i="5"/>
  <c r="I107" i="5" s="1"/>
  <c r="B107" i="5"/>
  <c r="AN106" i="5"/>
  <c r="Z106" i="5"/>
  <c r="S106" i="5"/>
  <c r="L106" i="5"/>
  <c r="H106" i="5"/>
  <c r="AO104" i="5"/>
  <c r="AN104" i="5"/>
  <c r="AH104" i="5"/>
  <c r="AR104" i="5" s="1"/>
  <c r="AG104" i="5"/>
  <c r="Z104" i="5"/>
  <c r="T104" i="5"/>
  <c r="S104" i="5"/>
  <c r="L104" i="5"/>
  <c r="M104" i="5" s="1"/>
  <c r="I104" i="5"/>
  <c r="H104" i="5"/>
  <c r="AN103" i="5"/>
  <c r="AO103" i="5" s="1"/>
  <c r="AQ103" i="5" s="1"/>
  <c r="AH103" i="5"/>
  <c r="AG103" i="5"/>
  <c r="AA103" i="5"/>
  <c r="Z103" i="5"/>
  <c r="S103" i="5"/>
  <c r="L103" i="5"/>
  <c r="M103" i="5" s="1"/>
  <c r="H103" i="5"/>
  <c r="I103" i="5" s="1"/>
  <c r="AO102" i="5"/>
  <c r="AN102" i="5"/>
  <c r="AH102" i="5"/>
  <c r="AG102" i="5"/>
  <c r="Z102" i="5"/>
  <c r="S102" i="5"/>
  <c r="M102" i="5"/>
  <c r="O102" i="5" s="1"/>
  <c r="L102" i="5"/>
  <c r="H102" i="5"/>
  <c r="I102" i="5" s="1"/>
  <c r="AN101" i="5"/>
  <c r="AO101" i="5" s="1"/>
  <c r="AQ101" i="5" s="1"/>
  <c r="AH101" i="5"/>
  <c r="AG101" i="5"/>
  <c r="AC101" i="5"/>
  <c r="Z101" i="5"/>
  <c r="AA101" i="5"/>
  <c r="W101" i="5"/>
  <c r="S101" i="5"/>
  <c r="T101" i="5" s="1"/>
  <c r="V101" i="5" s="1"/>
  <c r="L101" i="5"/>
  <c r="M101" i="5" s="1"/>
  <c r="H101" i="5"/>
  <c r="I101" i="5" s="1"/>
  <c r="P101" i="5" s="1"/>
  <c r="AN100" i="5"/>
  <c r="AO100" i="5" s="1"/>
  <c r="AQ100" i="5" s="1"/>
  <c r="AH100" i="5"/>
  <c r="AG100" i="5"/>
  <c r="Z100" i="5"/>
  <c r="W100" i="5"/>
  <c r="S100" i="5"/>
  <c r="T100" i="5" s="1"/>
  <c r="L100" i="5"/>
  <c r="M100" i="5" s="1"/>
  <c r="O100" i="5" s="1"/>
  <c r="H100" i="5"/>
  <c r="I100" i="5" s="1"/>
  <c r="AO99" i="5"/>
  <c r="AQ99" i="5" s="1"/>
  <c r="AN99" i="5"/>
  <c r="AH99" i="5"/>
  <c r="AG99" i="5"/>
  <c r="Z99" i="5"/>
  <c r="AA99" i="5"/>
  <c r="S99" i="5"/>
  <c r="L99" i="5"/>
  <c r="M99" i="5" s="1"/>
  <c r="O99" i="5" s="1"/>
  <c r="H99" i="5"/>
  <c r="I99" i="5" s="1"/>
  <c r="AN98" i="5"/>
  <c r="AO98" i="5" s="1"/>
  <c r="AQ98" i="5" s="1"/>
  <c r="AH98" i="5"/>
  <c r="AG98" i="5"/>
  <c r="Z98" i="5"/>
  <c r="AA98" i="5" s="1"/>
  <c r="S98" i="5"/>
  <c r="M98" i="5"/>
  <c r="L98" i="5"/>
  <c r="H98" i="5"/>
  <c r="I98" i="5" s="1"/>
  <c r="P98" i="5" s="1"/>
  <c r="AN97" i="5"/>
  <c r="AO97" i="5" s="1"/>
  <c r="AQ97" i="5" s="1"/>
  <c r="AH97" i="5"/>
  <c r="AG97" i="5"/>
  <c r="AD97" i="5"/>
  <c r="Z97" i="5"/>
  <c r="AA97" i="5"/>
  <c r="S97" i="5"/>
  <c r="T97" i="5" s="1"/>
  <c r="V97" i="5" s="1"/>
  <c r="L97" i="5"/>
  <c r="M97" i="5" s="1"/>
  <c r="H97" i="5"/>
  <c r="I97" i="5" s="1"/>
  <c r="P97" i="5" s="1"/>
  <c r="AN96" i="5"/>
  <c r="AO96" i="5" s="1"/>
  <c r="AH96" i="5"/>
  <c r="AG96" i="5"/>
  <c r="Z96" i="5"/>
  <c r="S96" i="5"/>
  <c r="T96" i="5" s="1"/>
  <c r="L96" i="5"/>
  <c r="M96" i="5" s="1"/>
  <c r="H96" i="5"/>
  <c r="I96" i="5" s="1"/>
  <c r="AN95" i="5"/>
  <c r="AO95" i="5" s="1"/>
  <c r="AQ95" i="5" s="1"/>
  <c r="AH95" i="5"/>
  <c r="AG95" i="5"/>
  <c r="Z95" i="5"/>
  <c r="AA95" i="5"/>
  <c r="S95" i="5"/>
  <c r="L95" i="5"/>
  <c r="M95" i="5" s="1"/>
  <c r="O95" i="5" s="1"/>
  <c r="H95" i="5"/>
  <c r="I95" i="5" s="1"/>
  <c r="AN94" i="5"/>
  <c r="AO94" i="5" s="1"/>
  <c r="AH94" i="5"/>
  <c r="AG94" i="5"/>
  <c r="Z94" i="5"/>
  <c r="S94" i="5"/>
  <c r="M94" i="5"/>
  <c r="O94" i="5" s="1"/>
  <c r="L94" i="5"/>
  <c r="H94" i="5"/>
  <c r="I94" i="5" s="1"/>
  <c r="AN93" i="5"/>
  <c r="AO93" i="5" s="1"/>
  <c r="AQ93" i="5" s="1"/>
  <c r="AH93" i="5"/>
  <c r="AG93" i="5"/>
  <c r="AC93" i="5"/>
  <c r="Z93" i="5"/>
  <c r="AA93" i="5"/>
  <c r="W93" i="5"/>
  <c r="S93" i="5"/>
  <c r="T93" i="5" s="1"/>
  <c r="V93" i="5" s="1"/>
  <c r="L93" i="5"/>
  <c r="M93" i="5" s="1"/>
  <c r="H93" i="5"/>
  <c r="I93" i="5" s="1"/>
  <c r="P93" i="5" s="1"/>
  <c r="AN92" i="5"/>
  <c r="AO92" i="5" s="1"/>
  <c r="AQ92" i="5" s="1"/>
  <c r="AH92" i="5"/>
  <c r="AG92" i="5"/>
  <c r="Z92" i="5"/>
  <c r="S92" i="5"/>
  <c r="T92" i="5" s="1"/>
  <c r="M92" i="5"/>
  <c r="L92" i="5"/>
  <c r="H92" i="5"/>
  <c r="I92" i="5" s="1"/>
  <c r="AO91" i="5"/>
  <c r="AQ91" i="5" s="1"/>
  <c r="AN91" i="5"/>
  <c r="AH91" i="5"/>
  <c r="AG91" i="5"/>
  <c r="Z91" i="5"/>
  <c r="AA91" i="5"/>
  <c r="AK91" i="5" s="1"/>
  <c r="S91" i="5"/>
  <c r="T91" i="5" s="1"/>
  <c r="L91" i="5"/>
  <c r="M91" i="5" s="1"/>
  <c r="O91" i="5" s="1"/>
  <c r="H91" i="5"/>
  <c r="I91" i="5" s="1"/>
  <c r="AN90" i="5"/>
  <c r="AO90" i="5" s="1"/>
  <c r="AG90" i="5"/>
  <c r="AH90" i="5" s="1"/>
  <c r="Z90" i="5"/>
  <c r="AA90" i="5" s="1"/>
  <c r="T90" i="5"/>
  <c r="S90" i="5"/>
  <c r="L90" i="5"/>
  <c r="M90" i="5" s="1"/>
  <c r="H90" i="5"/>
  <c r="I90" i="5" s="1"/>
  <c r="P90" i="5" s="1"/>
  <c r="AN89" i="5"/>
  <c r="AO89" i="5"/>
  <c r="AG89" i="5"/>
  <c r="Z89" i="5"/>
  <c r="AA89" i="5" s="1"/>
  <c r="T89" i="5"/>
  <c r="S89" i="5"/>
  <c r="L89" i="5"/>
  <c r="I89" i="5"/>
  <c r="H89" i="5"/>
  <c r="AO88" i="5"/>
  <c r="AJ88" i="5"/>
  <c r="AK88" i="5" s="1"/>
  <c r="AH88" i="5"/>
  <c r="AA88" i="5"/>
  <c r="V88" i="5"/>
  <c r="T88" i="5"/>
  <c r="O88" i="5"/>
  <c r="M88" i="5"/>
  <c r="W88" i="5" s="1"/>
  <c r="I88" i="5"/>
  <c r="AR68" i="5"/>
  <c r="AQ68" i="5"/>
  <c r="AK68" i="5"/>
  <c r="AJ68" i="5"/>
  <c r="AD68" i="5"/>
  <c r="AC68" i="5"/>
  <c r="W68" i="5"/>
  <c r="V68" i="5"/>
  <c r="P68" i="5"/>
  <c r="O68" i="5"/>
  <c r="AR66" i="5"/>
  <c r="AQ66" i="5"/>
  <c r="AK66" i="5"/>
  <c r="AJ66" i="5"/>
  <c r="AD66" i="5"/>
  <c r="AC66" i="5"/>
  <c r="W66" i="5"/>
  <c r="V66" i="5"/>
  <c r="P66" i="5"/>
  <c r="O66" i="5"/>
  <c r="AR63" i="5"/>
  <c r="AQ63" i="5"/>
  <c r="AK63" i="5"/>
  <c r="AJ63" i="5"/>
  <c r="AD63" i="5"/>
  <c r="AC63" i="5"/>
  <c r="W63" i="5"/>
  <c r="V63" i="5"/>
  <c r="P63" i="5"/>
  <c r="O63" i="5"/>
  <c r="AR61" i="5"/>
  <c r="AQ61" i="5"/>
  <c r="AK61" i="5"/>
  <c r="AJ61" i="5"/>
  <c r="AD61" i="5"/>
  <c r="AC61" i="5"/>
  <c r="W61" i="5"/>
  <c r="V61" i="5"/>
  <c r="P61" i="5"/>
  <c r="O61" i="5"/>
  <c r="AN60" i="5"/>
  <c r="AM60" i="5"/>
  <c r="AG60" i="5"/>
  <c r="AF60" i="5"/>
  <c r="AF41" i="5" s="1"/>
  <c r="AF106" i="5" s="1"/>
  <c r="AA60" i="5"/>
  <c r="Z60" i="5"/>
  <c r="Y60" i="5"/>
  <c r="S60" i="5"/>
  <c r="L60" i="5"/>
  <c r="K60" i="5"/>
  <c r="M60" i="5" s="1"/>
  <c r="I60" i="5"/>
  <c r="H60" i="5"/>
  <c r="G60" i="5"/>
  <c r="AR59" i="5"/>
  <c r="AQ59" i="5"/>
  <c r="AO59" i="5"/>
  <c r="AH59" i="5"/>
  <c r="AC59" i="5"/>
  <c r="AA59" i="5"/>
  <c r="AK59" i="5" s="1"/>
  <c r="T59" i="5"/>
  <c r="V59" i="5" s="1"/>
  <c r="M59" i="5"/>
  <c r="I59" i="5"/>
  <c r="P59" i="5" s="1"/>
  <c r="AO58" i="5"/>
  <c r="AQ58" i="5" s="1"/>
  <c r="AN58" i="5"/>
  <c r="AH58" i="5"/>
  <c r="AG58" i="5"/>
  <c r="Z58" i="5"/>
  <c r="AA58" i="5"/>
  <c r="AJ58" i="5" s="1"/>
  <c r="S58" i="5"/>
  <c r="T58" i="5" s="1"/>
  <c r="L58" i="5"/>
  <c r="M58" i="5" s="1"/>
  <c r="I58" i="5"/>
  <c r="H58" i="5"/>
  <c r="AO57" i="5"/>
  <c r="AN57" i="5"/>
  <c r="AG57" i="5"/>
  <c r="AH57" i="5" s="1"/>
  <c r="Z57" i="5"/>
  <c r="S57" i="5"/>
  <c r="T57" i="5" s="1"/>
  <c r="L57" i="5"/>
  <c r="M57" i="5" s="1"/>
  <c r="H57" i="5"/>
  <c r="I57" i="5" s="1"/>
  <c r="AN56" i="5"/>
  <c r="AO56" i="5" s="1"/>
  <c r="AH56" i="5"/>
  <c r="AG56" i="5"/>
  <c r="AA56" i="5"/>
  <c r="Z56" i="5"/>
  <c r="S56" i="5"/>
  <c r="T56" i="5" s="1"/>
  <c r="L56" i="5"/>
  <c r="M56" i="5" s="1"/>
  <c r="H56" i="5"/>
  <c r="I56" i="5" s="1"/>
  <c r="AN55" i="5"/>
  <c r="AO55" i="5" s="1"/>
  <c r="AG55" i="5"/>
  <c r="AH55" i="5" s="1"/>
  <c r="AA55" i="5"/>
  <c r="Z55" i="5"/>
  <c r="S55" i="5"/>
  <c r="L55" i="5"/>
  <c r="M55" i="5"/>
  <c r="H55" i="5"/>
  <c r="AN54" i="5"/>
  <c r="AO54" i="5"/>
  <c r="AQ54" i="5" s="1"/>
  <c r="AH54" i="5"/>
  <c r="AG54" i="5"/>
  <c r="AA54" i="5"/>
  <c r="AC54" i="5" s="1"/>
  <c r="Z54" i="5"/>
  <c r="S54" i="5"/>
  <c r="T54" i="5" s="1"/>
  <c r="L54" i="5"/>
  <c r="M54" i="5" s="1"/>
  <c r="H54" i="5"/>
  <c r="I54" i="5" s="1"/>
  <c r="AO53" i="5"/>
  <c r="AH53" i="5"/>
  <c r="AJ53" i="5" s="1"/>
  <c r="AA53" i="5"/>
  <c r="T53" i="5"/>
  <c r="M53" i="5"/>
  <c r="I53" i="5"/>
  <c r="AO52" i="5"/>
  <c r="AQ52" i="5" s="1"/>
  <c r="AJ52" i="5"/>
  <c r="AH52" i="5"/>
  <c r="AR52" i="5" s="1"/>
  <c r="AA52" i="5"/>
  <c r="AC52" i="5" s="1"/>
  <c r="V52" i="5"/>
  <c r="T52" i="5"/>
  <c r="AD52" i="5" s="1"/>
  <c r="M52" i="5"/>
  <c r="I52" i="5"/>
  <c r="P52" i="5" s="1"/>
  <c r="AH51" i="5"/>
  <c r="AG51" i="5"/>
  <c r="AA51" i="5"/>
  <c r="Z51" i="5"/>
  <c r="L51" i="5"/>
  <c r="M51" i="5" s="1"/>
  <c r="AN50" i="5"/>
  <c r="AG50" i="5"/>
  <c r="AH50" i="5" s="1"/>
  <c r="AA50" i="5"/>
  <c r="Z50" i="5"/>
  <c r="S50" i="5"/>
  <c r="S51" i="5" s="1"/>
  <c r="T51" i="5" s="1"/>
  <c r="L50" i="5"/>
  <c r="M50" i="5"/>
  <c r="H50" i="5"/>
  <c r="H51" i="5" s="1"/>
  <c r="I51" i="5" s="1"/>
  <c r="AN48" i="5"/>
  <c r="AO48" i="5"/>
  <c r="AH48" i="5"/>
  <c r="AJ48" i="5" s="1"/>
  <c r="AG48" i="5"/>
  <c r="AA48" i="5"/>
  <c r="Z48" i="5"/>
  <c r="S48" i="5"/>
  <c r="T48" i="5" s="1"/>
  <c r="L48" i="5"/>
  <c r="H48" i="5"/>
  <c r="I48" i="5" s="1"/>
  <c r="G113" i="5"/>
  <c r="I113" i="5" s="1"/>
  <c r="AN47" i="5"/>
  <c r="AO47" i="5" s="1"/>
  <c r="AQ47" i="5" s="1"/>
  <c r="AG47" i="5"/>
  <c r="AH47" i="5" s="1"/>
  <c r="AA47" i="5"/>
  <c r="Z47" i="5"/>
  <c r="S47" i="5"/>
  <c r="T47" i="5" s="1"/>
  <c r="L47" i="5"/>
  <c r="M47" i="5"/>
  <c r="H47" i="5"/>
  <c r="I47" i="5" s="1"/>
  <c r="G112" i="5"/>
  <c r="AR45" i="5"/>
  <c r="AO45" i="5"/>
  <c r="AQ45" i="5" s="1"/>
  <c r="AK45" i="5"/>
  <c r="AH45" i="5"/>
  <c r="AJ45" i="5" s="1"/>
  <c r="AA45" i="5"/>
  <c r="AC45" i="5" s="1"/>
  <c r="W45" i="5"/>
  <c r="T45" i="5"/>
  <c r="V45" i="5" s="1"/>
  <c r="P45" i="5"/>
  <c r="M45" i="5"/>
  <c r="O45" i="5" s="1"/>
  <c r="I45" i="5"/>
  <c r="B45" i="5"/>
  <c r="AO44" i="5"/>
  <c r="AR44" i="5" s="1"/>
  <c r="AH44" i="5"/>
  <c r="AA44" i="5"/>
  <c r="V44" i="5"/>
  <c r="T44" i="5"/>
  <c r="P44" i="5"/>
  <c r="O44" i="5"/>
  <c r="M44" i="5"/>
  <c r="I44" i="5"/>
  <c r="B44" i="5"/>
  <c r="AQ43" i="5"/>
  <c r="AO43" i="5"/>
  <c r="AN43" i="5"/>
  <c r="AG43" i="5"/>
  <c r="AH43" i="5" s="1"/>
  <c r="Z43" i="5"/>
  <c r="AA43" i="5"/>
  <c r="AJ43" i="5" s="1"/>
  <c r="S43" i="5"/>
  <c r="T43" i="5" s="1"/>
  <c r="M43" i="5"/>
  <c r="L43" i="5"/>
  <c r="I43" i="5"/>
  <c r="H43" i="5"/>
  <c r="B43" i="5"/>
  <c r="AN42" i="5"/>
  <c r="AO42" i="5" s="1"/>
  <c r="AG42" i="5"/>
  <c r="AH42" i="5"/>
  <c r="AQ42" i="5" s="1"/>
  <c r="Z42" i="5"/>
  <c r="AA42" i="5" s="1"/>
  <c r="T42" i="5"/>
  <c r="S42" i="5"/>
  <c r="P42" i="5"/>
  <c r="O42" i="5"/>
  <c r="L42" i="5"/>
  <c r="M42" i="5" s="1"/>
  <c r="W42" i="5" s="1"/>
  <c r="I42" i="5"/>
  <c r="H42" i="5"/>
  <c r="B42" i="5"/>
  <c r="AN41" i="5"/>
  <c r="AM41" i="5"/>
  <c r="AH41" i="5"/>
  <c r="AJ41" i="5" s="1"/>
  <c r="AG41" i="5"/>
  <c r="AA41" i="5"/>
  <c r="Z41" i="5"/>
  <c r="Y41" i="5"/>
  <c r="Y106" i="5" s="1"/>
  <c r="S41" i="5"/>
  <c r="P41" i="5"/>
  <c r="L41" i="5"/>
  <c r="M41" i="5" s="1"/>
  <c r="O41" i="5" s="1"/>
  <c r="K41" i="5"/>
  <c r="K106" i="5" s="1"/>
  <c r="M106" i="5" s="1"/>
  <c r="H41" i="5"/>
  <c r="I41" i="5" s="1"/>
  <c r="G41" i="5"/>
  <c r="G106" i="5" s="1"/>
  <c r="AN39" i="5"/>
  <c r="AG39" i="5"/>
  <c r="AH39" i="5" s="1"/>
  <c r="AJ39" i="5" s="1"/>
  <c r="AA39" i="5"/>
  <c r="Z39" i="5"/>
  <c r="S39" i="5"/>
  <c r="T39" i="5" s="1"/>
  <c r="L39" i="5"/>
  <c r="M39" i="5"/>
  <c r="H39" i="5"/>
  <c r="I39" i="5" s="1"/>
  <c r="AN38" i="5"/>
  <c r="AO38" i="5"/>
  <c r="AG38" i="5"/>
  <c r="AH38" i="5" s="1"/>
  <c r="AA38" i="5"/>
  <c r="Z38" i="5"/>
  <c r="W38" i="5"/>
  <c r="V38" i="5"/>
  <c r="S38" i="5"/>
  <c r="T38" i="5" s="1"/>
  <c r="L38" i="5"/>
  <c r="M38" i="5" s="1"/>
  <c r="H38" i="5"/>
  <c r="I38" i="5" s="1"/>
  <c r="AN37" i="5"/>
  <c r="AG37" i="5"/>
  <c r="AH37" i="5" s="1"/>
  <c r="AJ37" i="5" s="1"/>
  <c r="AA37" i="5"/>
  <c r="Z37" i="5"/>
  <c r="S37" i="5"/>
  <c r="T37" i="5" s="1"/>
  <c r="AD37" i="5" s="1"/>
  <c r="L37" i="5"/>
  <c r="M37" i="5"/>
  <c r="H37" i="5"/>
  <c r="I37" i="5" s="1"/>
  <c r="P37" i="5" s="1"/>
  <c r="AN36" i="5"/>
  <c r="AO36" i="5"/>
  <c r="AQ36" i="5" s="1"/>
  <c r="AH36" i="5"/>
  <c r="AG36" i="5"/>
  <c r="AA36" i="5"/>
  <c r="Z36" i="5"/>
  <c r="S36" i="5"/>
  <c r="T36" i="5" s="1"/>
  <c r="L36" i="5"/>
  <c r="M36" i="5" s="1"/>
  <c r="H36" i="5"/>
  <c r="I36" i="5" s="1"/>
  <c r="AR35" i="5"/>
  <c r="AN35" i="5"/>
  <c r="AO35" i="5" s="1"/>
  <c r="AG35" i="5"/>
  <c r="AH35" i="5" s="1"/>
  <c r="AJ35" i="5" s="1"/>
  <c r="AA35" i="5"/>
  <c r="Z35" i="5"/>
  <c r="S35" i="5"/>
  <c r="P35" i="5"/>
  <c r="L35" i="5"/>
  <c r="M35" i="5"/>
  <c r="H35" i="5"/>
  <c r="I35" i="5" s="1"/>
  <c r="AN34" i="5"/>
  <c r="AO34" i="5"/>
  <c r="AH34" i="5"/>
  <c r="AG34" i="5"/>
  <c r="AA34" i="5"/>
  <c r="Z34" i="5"/>
  <c r="S34" i="5"/>
  <c r="T34" i="5" s="1"/>
  <c r="L34" i="5"/>
  <c r="M34" i="5" s="1"/>
  <c r="O34" i="5" s="1"/>
  <c r="H34" i="5"/>
  <c r="I34" i="5" s="1"/>
  <c r="AN33" i="5"/>
  <c r="AO33" i="5" s="1"/>
  <c r="AG33" i="5"/>
  <c r="AH33" i="5" s="1"/>
  <c r="AJ33" i="5" s="1"/>
  <c r="AA33" i="5"/>
  <c r="Z33" i="5"/>
  <c r="V33" i="5"/>
  <c r="S33" i="5"/>
  <c r="T33" i="5" s="1"/>
  <c r="AC33" i="5" s="1"/>
  <c r="P33" i="5"/>
  <c r="L33" i="5"/>
  <c r="M33" i="5" s="1"/>
  <c r="H33" i="5"/>
  <c r="I33" i="5" s="1"/>
  <c r="AR32" i="5"/>
  <c r="AN32" i="5"/>
  <c r="AO32" i="5" s="1"/>
  <c r="AH32" i="5"/>
  <c r="AJ32" i="5" s="1"/>
  <c r="AG32" i="5"/>
  <c r="AA32" i="5"/>
  <c r="Z32" i="5"/>
  <c r="S32" i="5"/>
  <c r="T32" i="5" s="1"/>
  <c r="AD32" i="5" s="1"/>
  <c r="L32" i="5"/>
  <c r="H32" i="5"/>
  <c r="I32" i="5" s="1"/>
  <c r="AN31" i="5"/>
  <c r="AO31" i="5" s="1"/>
  <c r="AQ31" i="5" s="1"/>
  <c r="AG31" i="5"/>
  <c r="AH31" i="5" s="1"/>
  <c r="AA31" i="5"/>
  <c r="Z31" i="5"/>
  <c r="S31" i="5"/>
  <c r="T31" i="5" s="1"/>
  <c r="L31" i="5"/>
  <c r="H31" i="5"/>
  <c r="I31" i="5" s="1"/>
  <c r="AN30" i="5"/>
  <c r="AO30" i="5" s="1"/>
  <c r="AG30" i="5"/>
  <c r="AH30" i="5" s="1"/>
  <c r="AA30" i="5"/>
  <c r="Z30" i="5"/>
  <c r="S30" i="5"/>
  <c r="T30" i="5" s="1"/>
  <c r="P30" i="5"/>
  <c r="L30" i="5"/>
  <c r="M30" i="5" s="1"/>
  <c r="W30" i="5" s="1"/>
  <c r="H30" i="5"/>
  <c r="I30" i="5" s="1"/>
  <c r="AN29" i="5"/>
  <c r="AG29" i="5"/>
  <c r="AH29" i="5" s="1"/>
  <c r="AA29" i="5"/>
  <c r="Z29" i="5"/>
  <c r="S29" i="5"/>
  <c r="L29" i="5"/>
  <c r="H29" i="5"/>
  <c r="I29" i="5" s="1"/>
  <c r="AN28" i="5"/>
  <c r="AH28" i="5"/>
  <c r="AJ28" i="5" s="1"/>
  <c r="AG28" i="5"/>
  <c r="AA28" i="5"/>
  <c r="Z28" i="5"/>
  <c r="V28" i="5"/>
  <c r="S28" i="5"/>
  <c r="T28" i="5" s="1"/>
  <c r="AD28" i="5" s="1"/>
  <c r="P28" i="5"/>
  <c r="L28" i="5"/>
  <c r="M28" i="5" s="1"/>
  <c r="O28" i="5" s="1"/>
  <c r="H28" i="5"/>
  <c r="I28" i="5" s="1"/>
  <c r="AN27" i="5"/>
  <c r="AO27" i="5" s="1"/>
  <c r="AG27" i="5"/>
  <c r="AH27" i="5" s="1"/>
  <c r="AJ27" i="5" s="1"/>
  <c r="AA27" i="5"/>
  <c r="Z27" i="5"/>
  <c r="S27" i="5"/>
  <c r="L27" i="5"/>
  <c r="M27" i="5" s="1"/>
  <c r="H27" i="5"/>
  <c r="AN26" i="5"/>
  <c r="AO26" i="5" s="1"/>
  <c r="AQ26" i="5" s="1"/>
  <c r="AH26" i="5"/>
  <c r="AG26" i="5"/>
  <c r="AC26" i="5"/>
  <c r="Z26" i="5"/>
  <c r="AA26" i="5" s="1"/>
  <c r="AK26" i="5" s="1"/>
  <c r="S26" i="5"/>
  <c r="T26" i="5" s="1"/>
  <c r="L26" i="5"/>
  <c r="M26" i="5" s="1"/>
  <c r="H26" i="5"/>
  <c r="I26" i="5" s="1"/>
  <c r="AQ25" i="5"/>
  <c r="AO25" i="5"/>
  <c r="AN25" i="5"/>
  <c r="AH25" i="5"/>
  <c r="AG25" i="5"/>
  <c r="AC25" i="5"/>
  <c r="AA25" i="5"/>
  <c r="Z25" i="5"/>
  <c r="T25" i="5"/>
  <c r="S25" i="5"/>
  <c r="M25" i="5"/>
  <c r="L25" i="5"/>
  <c r="H25" i="5"/>
  <c r="I25" i="5" s="1"/>
  <c r="P25" i="5" s="1"/>
  <c r="AO24" i="5"/>
  <c r="AQ24" i="5" s="1"/>
  <c r="AN24" i="5"/>
  <c r="AH24" i="5"/>
  <c r="AG24" i="5"/>
  <c r="Z24" i="5"/>
  <c r="AA24" i="5" s="1"/>
  <c r="S24" i="5"/>
  <c r="L24" i="5"/>
  <c r="M24" i="5" s="1"/>
  <c r="H24" i="5"/>
  <c r="AO23" i="5"/>
  <c r="AH23" i="5"/>
  <c r="AA23" i="5"/>
  <c r="V23" i="5"/>
  <c r="T23" i="5"/>
  <c r="M23" i="5"/>
  <c r="I23" i="5"/>
  <c r="AG52" i="4"/>
  <c r="H52" i="4"/>
  <c r="AR70" i="4"/>
  <c r="AQ70" i="4"/>
  <c r="AK70" i="4"/>
  <c r="AJ70" i="4"/>
  <c r="AD70" i="4"/>
  <c r="AC70" i="4"/>
  <c r="W70" i="4"/>
  <c r="V70" i="4"/>
  <c r="P70" i="4"/>
  <c r="O70" i="4"/>
  <c r="AR68" i="4"/>
  <c r="AQ68" i="4"/>
  <c r="AK68" i="4"/>
  <c r="AJ68" i="4"/>
  <c r="AD68" i="4"/>
  <c r="AC68" i="4"/>
  <c r="W68" i="4"/>
  <c r="V68" i="4"/>
  <c r="P68" i="4"/>
  <c r="O68" i="4"/>
  <c r="AR65" i="4"/>
  <c r="AQ65" i="4"/>
  <c r="AK65" i="4"/>
  <c r="AJ65" i="4"/>
  <c r="AD65" i="4"/>
  <c r="AC65" i="4"/>
  <c r="W65" i="4"/>
  <c r="V65" i="4"/>
  <c r="P65" i="4"/>
  <c r="O65" i="4"/>
  <c r="AR63" i="4"/>
  <c r="AQ63" i="4"/>
  <c r="AK63" i="4"/>
  <c r="AJ63" i="4"/>
  <c r="AD63" i="4"/>
  <c r="AC63" i="4"/>
  <c r="W63" i="4"/>
  <c r="V63" i="4"/>
  <c r="P63" i="4"/>
  <c r="O63" i="4"/>
  <c r="AN62" i="4"/>
  <c r="AG62" i="4"/>
  <c r="Z62" i="4"/>
  <c r="S62" i="4"/>
  <c r="T62" i="4" s="1"/>
  <c r="R62" i="4"/>
  <c r="L62" i="4"/>
  <c r="H62" i="4"/>
  <c r="G62" i="4"/>
  <c r="AF43" i="4" s="1"/>
  <c r="AH61" i="4"/>
  <c r="AF62" i="4"/>
  <c r="AH62" i="4" s="1"/>
  <c r="T61" i="4"/>
  <c r="I61" i="4"/>
  <c r="AR60" i="4"/>
  <c r="AQ60" i="4"/>
  <c r="AN60" i="4"/>
  <c r="AO60" i="4" s="1"/>
  <c r="AG60" i="4"/>
  <c r="AH60" i="4" s="1"/>
  <c r="Z60" i="4"/>
  <c r="AA60" i="4" s="1"/>
  <c r="AC60" i="4" s="1"/>
  <c r="T60" i="4"/>
  <c r="S60" i="4"/>
  <c r="L60" i="4"/>
  <c r="I60" i="4"/>
  <c r="H60" i="4"/>
  <c r="AN59" i="4"/>
  <c r="AO59" i="4" s="1"/>
  <c r="AG59" i="4"/>
  <c r="AA59" i="4"/>
  <c r="Z59" i="4"/>
  <c r="T59" i="4"/>
  <c r="S59" i="4"/>
  <c r="O59" i="4"/>
  <c r="L59" i="4"/>
  <c r="M59" i="4" s="1"/>
  <c r="I59" i="4"/>
  <c r="H59" i="4"/>
  <c r="AG58" i="4"/>
  <c r="Z58" i="4"/>
  <c r="AA58" i="4" s="1"/>
  <c r="AN57" i="4"/>
  <c r="AG57" i="4"/>
  <c r="AH57" i="4" s="1"/>
  <c r="AA57" i="4"/>
  <c r="AC57" i="4" s="1"/>
  <c r="Z57" i="4"/>
  <c r="T57" i="4"/>
  <c r="S57" i="4"/>
  <c r="L57" i="4"/>
  <c r="M57" i="4" s="1"/>
  <c r="I57" i="4"/>
  <c r="H57" i="4"/>
  <c r="AR56" i="4"/>
  <c r="AQ56" i="4"/>
  <c r="AN56" i="4"/>
  <c r="AO56" i="4" s="1"/>
  <c r="AG56" i="4"/>
  <c r="AH56" i="4" s="1"/>
  <c r="Z56" i="4"/>
  <c r="AA56" i="4" s="1"/>
  <c r="AC56" i="4" s="1"/>
  <c r="T56" i="4"/>
  <c r="AD56" i="4" s="1"/>
  <c r="S56" i="4"/>
  <c r="L56" i="4"/>
  <c r="I56" i="4"/>
  <c r="H56" i="4"/>
  <c r="AQ55" i="4"/>
  <c r="AO55" i="4"/>
  <c r="AH55" i="4"/>
  <c r="AC55" i="4"/>
  <c r="AA55" i="4"/>
  <c r="V55" i="4"/>
  <c r="T55" i="4"/>
  <c r="M55" i="4"/>
  <c r="I55" i="4"/>
  <c r="AN54" i="4"/>
  <c r="AO54" i="4" s="1"/>
  <c r="AN53" i="4"/>
  <c r="AO53" i="4" s="1"/>
  <c r="S53" i="4"/>
  <c r="H53" i="4"/>
  <c r="I53" i="4" s="1"/>
  <c r="AN52" i="4"/>
  <c r="AO52" i="4" s="1"/>
  <c r="AH52" i="4"/>
  <c r="Z52" i="4"/>
  <c r="Z53" i="4" s="1"/>
  <c r="AA53" i="4" s="1"/>
  <c r="S52" i="4"/>
  <c r="M52" i="4"/>
  <c r="L52" i="4"/>
  <c r="L53" i="4" s="1"/>
  <c r="M53" i="4" s="1"/>
  <c r="AN50" i="4"/>
  <c r="AO50" i="4" s="1"/>
  <c r="AQ50" i="4" s="1"/>
  <c r="AH50" i="4"/>
  <c r="AG50" i="4"/>
  <c r="Z50" i="4"/>
  <c r="AA50" i="4" s="1"/>
  <c r="AJ50" i="4" s="1"/>
  <c r="S50" i="4"/>
  <c r="M50" i="4"/>
  <c r="L50" i="4"/>
  <c r="H50" i="4"/>
  <c r="I50" i="4" s="1"/>
  <c r="AO49" i="4"/>
  <c r="AN49" i="4"/>
  <c r="AH49" i="4"/>
  <c r="AG49" i="4"/>
  <c r="Z49" i="4"/>
  <c r="S49" i="4"/>
  <c r="T49" i="4" s="1"/>
  <c r="M49" i="4"/>
  <c r="L49" i="4"/>
  <c r="H49" i="4"/>
  <c r="AO47" i="4"/>
  <c r="AN47" i="4"/>
  <c r="AG47" i="4"/>
  <c r="AH47" i="4"/>
  <c r="AQ47" i="4" s="1"/>
  <c r="Z47" i="4"/>
  <c r="S47" i="4"/>
  <c r="T47" i="4"/>
  <c r="M47" i="4"/>
  <c r="L47" i="4"/>
  <c r="I47" i="4"/>
  <c r="H47" i="4"/>
  <c r="B47" i="4"/>
  <c r="AO46" i="4"/>
  <c r="AQ46" i="4" s="1"/>
  <c r="AN46" i="4"/>
  <c r="AG46" i="4"/>
  <c r="AH46" i="4" s="1"/>
  <c r="AA46" i="4"/>
  <c r="Z46" i="4"/>
  <c r="T46" i="4"/>
  <c r="AD46" i="4" s="1"/>
  <c r="S46" i="4"/>
  <c r="M46" i="4"/>
  <c r="L46" i="4"/>
  <c r="I46" i="4"/>
  <c r="H46" i="4"/>
  <c r="B46" i="4"/>
  <c r="AQ45" i="4"/>
  <c r="AN45" i="4"/>
  <c r="AO45" i="4" s="1"/>
  <c r="AG45" i="4"/>
  <c r="AH45" i="4"/>
  <c r="Z45" i="4"/>
  <c r="AA45" i="4"/>
  <c r="AK45" i="4" s="1"/>
  <c r="S45" i="4"/>
  <c r="T45" i="4"/>
  <c r="M45" i="4"/>
  <c r="L45" i="4"/>
  <c r="H45" i="4"/>
  <c r="I45" i="4"/>
  <c r="AO44" i="4"/>
  <c r="AQ44" i="4" s="1"/>
  <c r="AN44" i="4"/>
  <c r="AG44" i="4"/>
  <c r="AH44" i="4" s="1"/>
  <c r="AA44" i="4"/>
  <c r="Z44" i="4"/>
  <c r="S44" i="4"/>
  <c r="T44" i="4"/>
  <c r="L44" i="4"/>
  <c r="I44" i="4"/>
  <c r="H44" i="4"/>
  <c r="B44" i="4"/>
  <c r="AN43" i="4"/>
  <c r="AM43" i="4"/>
  <c r="AO43" i="4" s="1"/>
  <c r="AG43" i="4"/>
  <c r="AH43" i="4" s="1"/>
  <c r="Z43" i="4"/>
  <c r="Y43" i="4"/>
  <c r="S43" i="4"/>
  <c r="T43" i="4" s="1"/>
  <c r="V43" i="4" s="1"/>
  <c r="R43" i="4"/>
  <c r="L43" i="4"/>
  <c r="M43" i="4" s="1"/>
  <c r="K43" i="4"/>
  <c r="H43" i="4"/>
  <c r="G43" i="4"/>
  <c r="AO41" i="4"/>
  <c r="AN41" i="4"/>
  <c r="AH41" i="4"/>
  <c r="AG41" i="4"/>
  <c r="Z41" i="4"/>
  <c r="AA41" i="4"/>
  <c r="W41" i="4"/>
  <c r="S41" i="4"/>
  <c r="T41" i="4" s="1"/>
  <c r="L41" i="4"/>
  <c r="M41" i="4" s="1"/>
  <c r="H41" i="4"/>
  <c r="AN40" i="4"/>
  <c r="AH40" i="4"/>
  <c r="AJ40" i="4" s="1"/>
  <c r="AG40" i="4"/>
  <c r="AA40" i="4"/>
  <c r="Z40" i="4"/>
  <c r="S40" i="4"/>
  <c r="T40" i="4"/>
  <c r="L40" i="4"/>
  <c r="M40" i="4" s="1"/>
  <c r="H40" i="4"/>
  <c r="I40" i="4"/>
  <c r="AN39" i="4"/>
  <c r="AO39" i="4" s="1"/>
  <c r="AG39" i="4"/>
  <c r="AH39" i="4" s="1"/>
  <c r="AJ39" i="4" s="1"/>
  <c r="AA39" i="4"/>
  <c r="Z39" i="4"/>
  <c r="S39" i="4"/>
  <c r="T39" i="4"/>
  <c r="L39" i="4"/>
  <c r="M39" i="4" s="1"/>
  <c r="H39" i="4"/>
  <c r="AN38" i="4"/>
  <c r="AO38" i="4"/>
  <c r="AG38" i="4"/>
  <c r="AH38" i="4" s="1"/>
  <c r="Z38" i="4"/>
  <c r="AA38" i="4" s="1"/>
  <c r="AC38" i="4" s="1"/>
  <c r="T38" i="4"/>
  <c r="S38" i="4"/>
  <c r="L38" i="4"/>
  <c r="M38" i="4"/>
  <c r="O38" i="4" s="1"/>
  <c r="H38" i="4"/>
  <c r="AO37" i="4"/>
  <c r="AN37" i="4"/>
  <c r="AG37" i="4"/>
  <c r="AH37" i="4"/>
  <c r="AD37" i="4"/>
  <c r="Z37" i="4"/>
  <c r="AA37" i="4" s="1"/>
  <c r="S37" i="4"/>
  <c r="T37" i="4" s="1"/>
  <c r="V37" i="4" s="1"/>
  <c r="O37" i="4"/>
  <c r="M37" i="4"/>
  <c r="P37" i="4" s="1"/>
  <c r="L37" i="4"/>
  <c r="H37" i="4"/>
  <c r="AO36" i="4"/>
  <c r="AN36" i="4"/>
  <c r="AH36" i="4"/>
  <c r="AG36" i="4"/>
  <c r="Z36" i="4"/>
  <c r="AA36" i="4"/>
  <c r="S36" i="4"/>
  <c r="T36" i="4" s="1"/>
  <c r="L36" i="4"/>
  <c r="M36" i="4" s="1"/>
  <c r="H36" i="4"/>
  <c r="AN35" i="4"/>
  <c r="AH35" i="4"/>
  <c r="AG35" i="4"/>
  <c r="AA35" i="4"/>
  <c r="Z35" i="4"/>
  <c r="S35" i="4"/>
  <c r="T35" i="4"/>
  <c r="P35" i="4"/>
  <c r="L35" i="4"/>
  <c r="M35" i="4" s="1"/>
  <c r="H35" i="4"/>
  <c r="AN34" i="4"/>
  <c r="AO34" i="4"/>
  <c r="AG34" i="4"/>
  <c r="AH34" i="4" s="1"/>
  <c r="AA34" i="4"/>
  <c r="Z34" i="4"/>
  <c r="T34" i="4"/>
  <c r="S34" i="4"/>
  <c r="P34" i="4"/>
  <c r="L34" i="4"/>
  <c r="M34" i="4"/>
  <c r="H34" i="4"/>
  <c r="AO33" i="4"/>
  <c r="AN33" i="4"/>
  <c r="AG33" i="4"/>
  <c r="AH33" i="4"/>
  <c r="Z33" i="4"/>
  <c r="AA33" i="4" s="1"/>
  <c r="T33" i="4"/>
  <c r="S33" i="4"/>
  <c r="M33" i="4"/>
  <c r="L33" i="4"/>
  <c r="H33" i="4"/>
  <c r="AN32" i="4"/>
  <c r="AO32" i="4" s="1"/>
  <c r="AQ32" i="4" s="1"/>
  <c r="AJ32" i="4"/>
  <c r="AH32" i="4"/>
  <c r="AG32" i="4"/>
  <c r="Z32" i="4"/>
  <c r="AA32" i="4"/>
  <c r="S32" i="4"/>
  <c r="M32" i="4"/>
  <c r="L32" i="4"/>
  <c r="H32" i="4"/>
  <c r="AN31" i="4"/>
  <c r="AO31" i="4" s="1"/>
  <c r="AQ31" i="4" s="1"/>
  <c r="AG31" i="4"/>
  <c r="AH31" i="4" s="1"/>
  <c r="AJ31" i="4" s="1"/>
  <c r="AC31" i="4"/>
  <c r="AA31" i="4"/>
  <c r="AK31" i="4" s="1"/>
  <c r="Z31" i="4"/>
  <c r="S31" i="4"/>
  <c r="T31" i="4"/>
  <c r="AD31" i="4" s="1"/>
  <c r="L31" i="4"/>
  <c r="H31" i="4"/>
  <c r="AN30" i="4"/>
  <c r="AO30" i="4" s="1"/>
  <c r="AG30" i="4"/>
  <c r="AH30" i="4" s="1"/>
  <c r="Z30" i="4"/>
  <c r="AA30" i="4" s="1"/>
  <c r="AC30" i="4" s="1"/>
  <c r="T30" i="4"/>
  <c r="S30" i="4"/>
  <c r="M30" i="4"/>
  <c r="L30" i="4"/>
  <c r="H30" i="4"/>
  <c r="AO29" i="4"/>
  <c r="AQ29" i="4" s="1"/>
  <c r="AN29" i="4"/>
  <c r="AJ29" i="4"/>
  <c r="AH29" i="4"/>
  <c r="AR29" i="4" s="1"/>
  <c r="AG29" i="4"/>
  <c r="AA29" i="4"/>
  <c r="Z29" i="4"/>
  <c r="T29" i="4"/>
  <c r="AD29" i="4" s="1"/>
  <c r="S29" i="4"/>
  <c r="L29" i="4"/>
  <c r="M29" i="4" s="1"/>
  <c r="H29" i="4"/>
  <c r="I29" i="4" s="1"/>
  <c r="AN28" i="4"/>
  <c r="AH28" i="4"/>
  <c r="AG28" i="4"/>
  <c r="Z28" i="4"/>
  <c r="AA28" i="4"/>
  <c r="S28" i="4"/>
  <c r="T28" i="4" s="1"/>
  <c r="M28" i="4"/>
  <c r="L28" i="4"/>
  <c r="H28" i="4"/>
  <c r="AO27" i="4"/>
  <c r="AN27" i="4"/>
  <c r="AG27" i="4"/>
  <c r="AH27" i="4"/>
  <c r="Z27" i="4"/>
  <c r="T27" i="4"/>
  <c r="S27" i="4"/>
  <c r="L27" i="4"/>
  <c r="M27" i="4" s="1"/>
  <c r="I27" i="4"/>
  <c r="H27" i="4"/>
  <c r="AO26" i="4"/>
  <c r="AQ26" i="4" s="1"/>
  <c r="AN26" i="4"/>
  <c r="AG26" i="4"/>
  <c r="AH26" i="4" s="1"/>
  <c r="AC26" i="4"/>
  <c r="AA26" i="4"/>
  <c r="AK26" i="4" s="1"/>
  <c r="Z26" i="4"/>
  <c r="S26" i="4"/>
  <c r="T26" i="4" s="1"/>
  <c r="M26" i="4"/>
  <c r="W26" i="4" s="1"/>
  <c r="L26" i="4"/>
  <c r="I26" i="4"/>
  <c r="H26" i="4"/>
  <c r="AN25" i="4"/>
  <c r="AO25" i="4" s="1"/>
  <c r="AG25" i="4"/>
  <c r="AH25" i="4"/>
  <c r="Z25" i="4"/>
  <c r="AA25" i="4" s="1"/>
  <c r="S25" i="4"/>
  <c r="T25" i="4" s="1"/>
  <c r="V25" i="4" s="1"/>
  <c r="M25" i="4"/>
  <c r="W25" i="4" s="1"/>
  <c r="L25" i="4"/>
  <c r="H25" i="4"/>
  <c r="AO24" i="4"/>
  <c r="AH24" i="4"/>
  <c r="AD24" i="4"/>
  <c r="AA24" i="4"/>
  <c r="T24" i="4"/>
  <c r="M24" i="4"/>
  <c r="I24" i="4"/>
  <c r="AO23" i="4"/>
  <c r="AK23" i="4"/>
  <c r="AJ23" i="4"/>
  <c r="AH23" i="4"/>
  <c r="AA23" i="4"/>
  <c r="V23" i="4"/>
  <c r="T23" i="4"/>
  <c r="M23" i="4"/>
  <c r="I23" i="4"/>
  <c r="Z123" i="3"/>
  <c r="AA123" i="3" s="1"/>
  <c r="AR140" i="3"/>
  <c r="AQ140" i="3"/>
  <c r="AK140" i="3"/>
  <c r="AJ140" i="3"/>
  <c r="AD140" i="3"/>
  <c r="AC140" i="3"/>
  <c r="W140" i="3"/>
  <c r="V140" i="3"/>
  <c r="P140" i="3"/>
  <c r="O140" i="3"/>
  <c r="AR135" i="3"/>
  <c r="AQ135" i="3"/>
  <c r="AK135" i="3"/>
  <c r="AJ135" i="3"/>
  <c r="AD135" i="3"/>
  <c r="AC135" i="3"/>
  <c r="W135" i="3"/>
  <c r="V135" i="3"/>
  <c r="P135" i="3"/>
  <c r="O135" i="3"/>
  <c r="AR130" i="3"/>
  <c r="AQ130" i="3"/>
  <c r="AK130" i="3"/>
  <c r="AJ130" i="3"/>
  <c r="AD130" i="3"/>
  <c r="AC130" i="3"/>
  <c r="W130" i="3"/>
  <c r="V130" i="3"/>
  <c r="P130" i="3"/>
  <c r="O130" i="3"/>
  <c r="AM129" i="3"/>
  <c r="AO129" i="3" s="1"/>
  <c r="AH129" i="3"/>
  <c r="AF129" i="3"/>
  <c r="Y129" i="3"/>
  <c r="AA129" i="3" s="1"/>
  <c r="W129" i="3"/>
  <c r="T129" i="3"/>
  <c r="R129" i="3"/>
  <c r="K129" i="3"/>
  <c r="M129" i="3" s="1"/>
  <c r="AO128" i="3"/>
  <c r="AJ128" i="3"/>
  <c r="AH128" i="3"/>
  <c r="AR128" i="3" s="1"/>
  <c r="AA128" i="3"/>
  <c r="T128" i="3"/>
  <c r="M128" i="3"/>
  <c r="AO127" i="3"/>
  <c r="AN127" i="3"/>
  <c r="AH127" i="3"/>
  <c r="AJ127" i="3" s="1"/>
  <c r="AG127" i="3"/>
  <c r="Z127" i="3"/>
  <c r="AA127" i="3"/>
  <c r="S127" i="3"/>
  <c r="T127" i="3" s="1"/>
  <c r="L127" i="3"/>
  <c r="H127" i="3"/>
  <c r="I127" i="3" s="1"/>
  <c r="AN126" i="3"/>
  <c r="AH126" i="3"/>
  <c r="AG126" i="3"/>
  <c r="Z126" i="3"/>
  <c r="AA126" i="3"/>
  <c r="S126" i="3"/>
  <c r="T126" i="3" s="1"/>
  <c r="M126" i="3"/>
  <c r="L126" i="3"/>
  <c r="H126" i="3"/>
  <c r="AO125" i="3"/>
  <c r="AN125" i="3"/>
  <c r="AH125" i="3"/>
  <c r="AJ125" i="3" s="1"/>
  <c r="AG125" i="3"/>
  <c r="Z125" i="3"/>
  <c r="AA125" i="3"/>
  <c r="S125" i="3"/>
  <c r="T125" i="3" s="1"/>
  <c r="L125" i="3"/>
  <c r="H125" i="3"/>
  <c r="I125" i="3" s="1"/>
  <c r="AN124" i="3"/>
  <c r="AO123" i="3"/>
  <c r="AQ123" i="3" s="1"/>
  <c r="AN123" i="3"/>
  <c r="AG123" i="3"/>
  <c r="AH123" i="3" s="1"/>
  <c r="S123" i="3"/>
  <c r="T123" i="3" s="1"/>
  <c r="L123" i="3"/>
  <c r="H123" i="3"/>
  <c r="AO122" i="3"/>
  <c r="AQ122" i="3" s="1"/>
  <c r="AH122" i="3"/>
  <c r="AA122" i="3"/>
  <c r="T122" i="3"/>
  <c r="M122" i="3"/>
  <c r="I122" i="3"/>
  <c r="AG121" i="3"/>
  <c r="AH121" i="3" s="1"/>
  <c r="AO120" i="3"/>
  <c r="H120" i="3"/>
  <c r="I120" i="3" s="1"/>
  <c r="H117" i="3"/>
  <c r="I117" i="3" s="1"/>
  <c r="AN116" i="3"/>
  <c r="AN120" i="3" s="1"/>
  <c r="AG116" i="3"/>
  <c r="Z116" i="3"/>
  <c r="AA116" i="3" s="1"/>
  <c r="I116" i="3"/>
  <c r="H116" i="3"/>
  <c r="H121" i="3" s="1"/>
  <c r="I121" i="3" s="1"/>
  <c r="AO113" i="3"/>
  <c r="AQ113" i="3" s="1"/>
  <c r="AH113" i="3"/>
  <c r="AA113" i="3"/>
  <c r="T113" i="3"/>
  <c r="M113" i="3"/>
  <c r="I113" i="3"/>
  <c r="P113" i="3" s="1"/>
  <c r="B113" i="3"/>
  <c r="AN112" i="3"/>
  <c r="AJ112" i="3"/>
  <c r="AH112" i="3"/>
  <c r="AG112" i="3"/>
  <c r="AA112" i="3"/>
  <c r="Z112" i="3"/>
  <c r="S112" i="3"/>
  <c r="T112" i="3"/>
  <c r="L112" i="3"/>
  <c r="M112" i="3" s="1"/>
  <c r="H112" i="3"/>
  <c r="I112" i="3"/>
  <c r="B112" i="3"/>
  <c r="AN111" i="3"/>
  <c r="AG111" i="3"/>
  <c r="AF111" i="3"/>
  <c r="AH111" i="3" s="1"/>
  <c r="Z111" i="3"/>
  <c r="S111" i="3"/>
  <c r="L111" i="3"/>
  <c r="H111" i="3"/>
  <c r="AN110" i="3"/>
  <c r="AO110" i="3" s="1"/>
  <c r="AG110" i="3"/>
  <c r="AH110" i="3" s="1"/>
  <c r="Z110" i="3"/>
  <c r="S110" i="3"/>
  <c r="M110" i="3"/>
  <c r="L110" i="3"/>
  <c r="H110" i="3"/>
  <c r="B110" i="3"/>
  <c r="AN109" i="3"/>
  <c r="AG109" i="3"/>
  <c r="Z109" i="3"/>
  <c r="H109" i="3"/>
  <c r="AO107" i="3"/>
  <c r="AQ107" i="3" s="1"/>
  <c r="AN107" i="3"/>
  <c r="AG107" i="3"/>
  <c r="AH107" i="3"/>
  <c r="Z107" i="3"/>
  <c r="AA107" i="3" s="1"/>
  <c r="S107" i="3"/>
  <c r="T107" i="3" s="1"/>
  <c r="M107" i="3"/>
  <c r="L107" i="3"/>
  <c r="H107" i="3"/>
  <c r="I107" i="3" s="1"/>
  <c r="AO106" i="3"/>
  <c r="AQ106" i="3" s="1"/>
  <c r="AN106" i="3"/>
  <c r="AG106" i="3"/>
  <c r="AH106" i="3" s="1"/>
  <c r="AJ106" i="3" s="1"/>
  <c r="AC106" i="3"/>
  <c r="Z106" i="3"/>
  <c r="AA106" i="3" s="1"/>
  <c r="T106" i="3"/>
  <c r="V106" i="3" s="1"/>
  <c r="S106" i="3"/>
  <c r="L106" i="3"/>
  <c r="M106" i="3"/>
  <c r="I106" i="3"/>
  <c r="H106" i="3"/>
  <c r="AN105" i="3"/>
  <c r="AO105" i="3"/>
  <c r="AQ105" i="3" s="1"/>
  <c r="AG105" i="3"/>
  <c r="AH105" i="3" s="1"/>
  <c r="Z105" i="3"/>
  <c r="AA105" i="3" s="1"/>
  <c r="T105" i="3"/>
  <c r="S105" i="3"/>
  <c r="L105" i="3"/>
  <c r="M105" i="3" s="1"/>
  <c r="V105" i="3" s="1"/>
  <c r="AN104" i="3"/>
  <c r="AO104" i="3" s="1"/>
  <c r="AQ104" i="3" s="1"/>
  <c r="AH104" i="3"/>
  <c r="AR104" i="3" s="1"/>
  <c r="AG104" i="3"/>
  <c r="Z104" i="3"/>
  <c r="S104" i="3"/>
  <c r="T104" i="3" s="1"/>
  <c r="M104" i="3"/>
  <c r="L104" i="3"/>
  <c r="AN103" i="3"/>
  <c r="AG103" i="3"/>
  <c r="AH103" i="3" s="1"/>
  <c r="AA103" i="3"/>
  <c r="Z103" i="3"/>
  <c r="T103" i="3"/>
  <c r="V103" i="3" s="1"/>
  <c r="S103" i="3"/>
  <c r="L103" i="3"/>
  <c r="M103" i="3"/>
  <c r="AO102" i="3"/>
  <c r="AQ102" i="3" s="1"/>
  <c r="AN102" i="3"/>
  <c r="AH102" i="3"/>
  <c r="AG102" i="3"/>
  <c r="Z102" i="3"/>
  <c r="AA102" i="3"/>
  <c r="S102" i="3"/>
  <c r="T102" i="3" s="1"/>
  <c r="L102" i="3"/>
  <c r="M102" i="3" s="1"/>
  <c r="AN101" i="3"/>
  <c r="AO101" i="3"/>
  <c r="AQ101" i="3" s="1"/>
  <c r="AG101" i="3"/>
  <c r="AH101" i="3" s="1"/>
  <c r="AR101" i="3" s="1"/>
  <c r="Z101" i="3"/>
  <c r="AA101" i="3" s="1"/>
  <c r="T101" i="3"/>
  <c r="S101" i="3"/>
  <c r="L101" i="3"/>
  <c r="M101" i="3" s="1"/>
  <c r="V101" i="3" s="1"/>
  <c r="AN100" i="3"/>
  <c r="AO100" i="3" s="1"/>
  <c r="AQ100" i="3" s="1"/>
  <c r="AH100" i="3"/>
  <c r="AR100" i="3" s="1"/>
  <c r="AG100" i="3"/>
  <c r="Z100" i="3"/>
  <c r="S100" i="3"/>
  <c r="T100" i="3" s="1"/>
  <c r="M100" i="3"/>
  <c r="L100" i="3"/>
  <c r="AN99" i="3"/>
  <c r="AG99" i="3"/>
  <c r="AH99" i="3" s="1"/>
  <c r="AA99" i="3"/>
  <c r="Z99" i="3"/>
  <c r="T99" i="3"/>
  <c r="V99" i="3" s="1"/>
  <c r="S99" i="3"/>
  <c r="L99" i="3"/>
  <c r="M99" i="3"/>
  <c r="AO98" i="3"/>
  <c r="AQ98" i="3" s="1"/>
  <c r="AN98" i="3"/>
  <c r="AH98" i="3"/>
  <c r="AG98" i="3"/>
  <c r="Z98" i="3"/>
  <c r="AA98" i="3"/>
  <c r="S98" i="3"/>
  <c r="T98" i="3" s="1"/>
  <c r="L98" i="3"/>
  <c r="M98" i="3" s="1"/>
  <c r="AN97" i="3"/>
  <c r="AO97" i="3"/>
  <c r="AQ97" i="3" s="1"/>
  <c r="AG97" i="3"/>
  <c r="AH97" i="3" s="1"/>
  <c r="AR97" i="3" s="1"/>
  <c r="Z97" i="3"/>
  <c r="AA97" i="3" s="1"/>
  <c r="T97" i="3"/>
  <c r="S97" i="3"/>
  <c r="L97" i="3"/>
  <c r="M97" i="3" s="1"/>
  <c r="V97" i="3" s="1"/>
  <c r="AN96" i="3"/>
  <c r="AO96" i="3" s="1"/>
  <c r="AQ96" i="3" s="1"/>
  <c r="AH96" i="3"/>
  <c r="AR96" i="3" s="1"/>
  <c r="AG96" i="3"/>
  <c r="Z96" i="3"/>
  <c r="S96" i="3"/>
  <c r="T96" i="3" s="1"/>
  <c r="M96" i="3"/>
  <c r="L96" i="3"/>
  <c r="AO95" i="3"/>
  <c r="AJ95" i="3"/>
  <c r="AH95" i="3"/>
  <c r="AR95" i="3" s="1"/>
  <c r="AA95" i="3"/>
  <c r="AC95" i="3" s="1"/>
  <c r="W95" i="3"/>
  <c r="T95" i="3"/>
  <c r="AD95" i="3" s="1"/>
  <c r="P95" i="3"/>
  <c r="M95" i="3"/>
  <c r="H95" i="3"/>
  <c r="I95" i="3" s="1"/>
  <c r="O95" i="3" s="1"/>
  <c r="AO94" i="3"/>
  <c r="AQ94" i="3" s="1"/>
  <c r="AN94" i="3"/>
  <c r="AH94" i="3"/>
  <c r="AJ94" i="3" s="1"/>
  <c r="AG94" i="3"/>
  <c r="Z94" i="3"/>
  <c r="AA94" i="3"/>
  <c r="S94" i="3"/>
  <c r="T94" i="3" s="1"/>
  <c r="L94" i="3"/>
  <c r="M94" i="3" s="1"/>
  <c r="H94" i="3"/>
  <c r="I94" i="3" s="1"/>
  <c r="AO93" i="3"/>
  <c r="AQ93" i="3" s="1"/>
  <c r="AN93" i="3"/>
  <c r="AJ93" i="3"/>
  <c r="AH93" i="3"/>
  <c r="AR93" i="3" s="1"/>
  <c r="AG93" i="3"/>
  <c r="AA93" i="3"/>
  <c r="AC93" i="3" s="1"/>
  <c r="Z93" i="3"/>
  <c r="V93" i="3"/>
  <c r="T93" i="3"/>
  <c r="AD93" i="3" s="1"/>
  <c r="S93" i="3"/>
  <c r="M93" i="3"/>
  <c r="L93" i="3"/>
  <c r="H93" i="3"/>
  <c r="I93" i="3" s="1"/>
  <c r="P93" i="3" s="1"/>
  <c r="AN92" i="3"/>
  <c r="AO92" i="3" s="1"/>
  <c r="AH92" i="3"/>
  <c r="AG92" i="3"/>
  <c r="AC92" i="3"/>
  <c r="Z92" i="3"/>
  <c r="AA92" i="3" s="1"/>
  <c r="AJ92" i="3" s="1"/>
  <c r="S92" i="3"/>
  <c r="T92" i="3" s="1"/>
  <c r="L92" i="3"/>
  <c r="M92" i="3" s="1"/>
  <c r="H92" i="3"/>
  <c r="I92" i="3" s="1"/>
  <c r="AQ91" i="3"/>
  <c r="AO91" i="3"/>
  <c r="AR91" i="3" s="1"/>
  <c r="AH91" i="3"/>
  <c r="AJ91" i="3" s="1"/>
  <c r="AD91" i="3"/>
  <c r="AA91" i="3"/>
  <c r="AK91" i="3" s="1"/>
  <c r="W91" i="3"/>
  <c r="T91" i="3"/>
  <c r="M91" i="3"/>
  <c r="O91" i="3" s="1"/>
  <c r="I91" i="3"/>
  <c r="AO90" i="3"/>
  <c r="AH90" i="3"/>
  <c r="AA90" i="3"/>
  <c r="V90" i="3"/>
  <c r="T90" i="3"/>
  <c r="O90" i="3"/>
  <c r="M90" i="3"/>
  <c r="I90" i="3"/>
  <c r="S49" i="3"/>
  <c r="AR68" i="3"/>
  <c r="AQ68" i="3"/>
  <c r="AK68" i="3"/>
  <c r="AJ68" i="3"/>
  <c r="AD68" i="3"/>
  <c r="AC68" i="3"/>
  <c r="W68" i="3"/>
  <c r="V68" i="3"/>
  <c r="P68" i="3"/>
  <c r="O68" i="3"/>
  <c r="AR63" i="3"/>
  <c r="AQ63" i="3"/>
  <c r="AK63" i="3"/>
  <c r="AJ63" i="3"/>
  <c r="AD63" i="3"/>
  <c r="AC63" i="3"/>
  <c r="W63" i="3"/>
  <c r="V63" i="3"/>
  <c r="P63" i="3"/>
  <c r="O63" i="3"/>
  <c r="I62" i="3"/>
  <c r="G62" i="3"/>
  <c r="AH61" i="3"/>
  <c r="AF62" i="3"/>
  <c r="AH62" i="3" s="1"/>
  <c r="R62" i="3"/>
  <c r="T62" i="3" s="1"/>
  <c r="I61" i="3"/>
  <c r="AO60" i="3"/>
  <c r="AN60" i="3"/>
  <c r="AG60" i="3"/>
  <c r="AH60" i="3" s="1"/>
  <c r="Z60" i="3"/>
  <c r="AA60" i="3" s="1"/>
  <c r="T60" i="3"/>
  <c r="S60" i="3"/>
  <c r="O60" i="3"/>
  <c r="L60" i="3"/>
  <c r="M60" i="3" s="1"/>
  <c r="I60" i="3"/>
  <c r="H60" i="3"/>
  <c r="AN59" i="3"/>
  <c r="AG59" i="3"/>
  <c r="AA59" i="3"/>
  <c r="Z59" i="3"/>
  <c r="T59" i="3"/>
  <c r="S59" i="3"/>
  <c r="O59" i="3"/>
  <c r="M59" i="3"/>
  <c r="L59" i="3"/>
  <c r="I59" i="3"/>
  <c r="P59" i="3" s="1"/>
  <c r="H59" i="3"/>
  <c r="AO58" i="3"/>
  <c r="AN58" i="3"/>
  <c r="AG58" i="3"/>
  <c r="AH58" i="3" s="1"/>
  <c r="Z58" i="3"/>
  <c r="AA58" i="3" s="1"/>
  <c r="T58" i="3"/>
  <c r="S58" i="3"/>
  <c r="O58" i="3"/>
  <c r="L58" i="3"/>
  <c r="M58" i="3" s="1"/>
  <c r="V58" i="3" s="1"/>
  <c r="I58" i="3"/>
  <c r="H58" i="3"/>
  <c r="AN57" i="3"/>
  <c r="AG57" i="3"/>
  <c r="AA57" i="3"/>
  <c r="Z57" i="3"/>
  <c r="T57" i="3"/>
  <c r="S57" i="3"/>
  <c r="O57" i="3"/>
  <c r="M57" i="3"/>
  <c r="L57" i="3"/>
  <c r="I57" i="3"/>
  <c r="P57" i="3" s="1"/>
  <c r="H57" i="3"/>
  <c r="AO56" i="3"/>
  <c r="AN56" i="3"/>
  <c r="AG56" i="3"/>
  <c r="AH56" i="3" s="1"/>
  <c r="Z56" i="3"/>
  <c r="AA56" i="3" s="1"/>
  <c r="T56" i="3"/>
  <c r="S56" i="3"/>
  <c r="O56" i="3"/>
  <c r="L56" i="3"/>
  <c r="M56" i="3" s="1"/>
  <c r="V56" i="3" s="1"/>
  <c r="I56" i="3"/>
  <c r="H56" i="3"/>
  <c r="AO55" i="3"/>
  <c r="AQ55" i="3" s="1"/>
  <c r="AK55" i="3"/>
  <c r="AJ55" i="3"/>
  <c r="AH55" i="3"/>
  <c r="AC55" i="3"/>
  <c r="AA55" i="3"/>
  <c r="T55" i="3"/>
  <c r="AD55" i="3" s="1"/>
  <c r="M55" i="3"/>
  <c r="O55" i="3" s="1"/>
  <c r="I55" i="3"/>
  <c r="L54" i="3"/>
  <c r="M54" i="3" s="1"/>
  <c r="S53" i="3"/>
  <c r="T53" i="3" s="1"/>
  <c r="H53" i="3"/>
  <c r="I53" i="3" s="1"/>
  <c r="S50" i="3"/>
  <c r="L50" i="3"/>
  <c r="M50" i="3" s="1"/>
  <c r="H50" i="3"/>
  <c r="AN49" i="3"/>
  <c r="AO49" i="3" s="1"/>
  <c r="AH49" i="3"/>
  <c r="AG49" i="3"/>
  <c r="AG54" i="3" s="1"/>
  <c r="AH54" i="3" s="1"/>
  <c r="L49" i="3"/>
  <c r="L52" i="3" s="1"/>
  <c r="M52" i="3" s="1"/>
  <c r="H49" i="3"/>
  <c r="I49" i="3" s="1"/>
  <c r="AR46" i="3"/>
  <c r="AO46" i="3"/>
  <c r="AK46" i="3"/>
  <c r="AH46" i="3"/>
  <c r="AJ46" i="3" s="1"/>
  <c r="AA46" i="3"/>
  <c r="T46" i="3"/>
  <c r="M46" i="3"/>
  <c r="I46" i="3"/>
  <c r="P46" i="3" s="1"/>
  <c r="B46" i="3"/>
  <c r="AN45" i="3"/>
  <c r="AG45" i="3"/>
  <c r="AA45" i="3"/>
  <c r="Z45" i="3"/>
  <c r="T45" i="3"/>
  <c r="S45" i="3"/>
  <c r="O45" i="3"/>
  <c r="L45" i="3"/>
  <c r="M45" i="3"/>
  <c r="I45" i="3"/>
  <c r="P45" i="3" s="1"/>
  <c r="H45" i="3"/>
  <c r="B45" i="3"/>
  <c r="AN44" i="3"/>
  <c r="AO44" i="3" s="1"/>
  <c r="AQ44" i="3" s="1"/>
  <c r="AM111" i="3"/>
  <c r="AO111" i="3" s="1"/>
  <c r="AQ111" i="3" s="1"/>
  <c r="AH44" i="3"/>
  <c r="AG44" i="3"/>
  <c r="AA44" i="3"/>
  <c r="Z44" i="3"/>
  <c r="Y111" i="3"/>
  <c r="AA111" i="3" s="1"/>
  <c r="S44" i="3"/>
  <c r="R111" i="3"/>
  <c r="T111" i="3" s="1"/>
  <c r="L44" i="3"/>
  <c r="M44" i="3" s="1"/>
  <c r="K111" i="3"/>
  <c r="H44" i="3"/>
  <c r="G111" i="3"/>
  <c r="I111" i="3" s="1"/>
  <c r="AR43" i="3"/>
  <c r="AN43" i="3"/>
  <c r="AO43" i="3" s="1"/>
  <c r="AG43" i="3"/>
  <c r="AH43" i="3" s="1"/>
  <c r="AJ43" i="3" s="1"/>
  <c r="AA43" i="3"/>
  <c r="Z43" i="3"/>
  <c r="S43" i="3"/>
  <c r="L43" i="3"/>
  <c r="M43" i="3" s="1"/>
  <c r="H43" i="3"/>
  <c r="I43" i="3" s="1"/>
  <c r="B43" i="3"/>
  <c r="AN42" i="3"/>
  <c r="AG42" i="3"/>
  <c r="S42" i="3"/>
  <c r="L42" i="3"/>
  <c r="H42" i="3"/>
  <c r="AN40" i="3"/>
  <c r="AO40" i="3"/>
  <c r="AG40" i="3"/>
  <c r="AH40" i="3"/>
  <c r="AR40" i="3" s="1"/>
  <c r="Z40" i="3"/>
  <c r="AA40" i="3"/>
  <c r="S40" i="3"/>
  <c r="T40" i="3" s="1"/>
  <c r="L40" i="3"/>
  <c r="M40" i="3" s="1"/>
  <c r="H40" i="3"/>
  <c r="I40" i="3"/>
  <c r="P40" i="3" s="1"/>
  <c r="AO39" i="3"/>
  <c r="AN39" i="3"/>
  <c r="AG39" i="3"/>
  <c r="AH39" i="3" s="1"/>
  <c r="Z39" i="3"/>
  <c r="S39" i="3"/>
  <c r="T39" i="3" s="1"/>
  <c r="L39" i="3"/>
  <c r="M39" i="3" s="1"/>
  <c r="H39" i="3"/>
  <c r="I39" i="3" s="1"/>
  <c r="AO38" i="3"/>
  <c r="AN38" i="3"/>
  <c r="AH38" i="3"/>
  <c r="AG38" i="3"/>
  <c r="Z38" i="3"/>
  <c r="AA38" i="3"/>
  <c r="W38" i="3"/>
  <c r="S38" i="3"/>
  <c r="T38" i="3"/>
  <c r="L38" i="3"/>
  <c r="M38" i="3" s="1"/>
  <c r="AO37" i="3"/>
  <c r="AN37" i="3"/>
  <c r="AG37" i="3"/>
  <c r="AH37" i="3" s="1"/>
  <c r="AA37" i="3"/>
  <c r="Z37" i="3"/>
  <c r="T37" i="3"/>
  <c r="S37" i="3"/>
  <c r="P37" i="3"/>
  <c r="O37" i="3"/>
  <c r="L37" i="3"/>
  <c r="M37" i="3" s="1"/>
  <c r="W37" i="3" s="1"/>
  <c r="AR36" i="3"/>
  <c r="AO36" i="3"/>
  <c r="AN36" i="3"/>
  <c r="AG36" i="3"/>
  <c r="AH36" i="3" s="1"/>
  <c r="AJ36" i="3" s="1"/>
  <c r="Z36" i="3"/>
  <c r="AA36" i="3" s="1"/>
  <c r="S36" i="3"/>
  <c r="L36" i="3"/>
  <c r="M36" i="3" s="1"/>
  <c r="AN35" i="3"/>
  <c r="AO35" i="3" s="1"/>
  <c r="AQ35" i="3" s="1"/>
  <c r="AH35" i="3"/>
  <c r="AG35" i="3"/>
  <c r="AC35" i="3"/>
  <c r="Z35" i="3"/>
  <c r="AA35" i="3"/>
  <c r="S35" i="3"/>
  <c r="T35" i="3" s="1"/>
  <c r="M35" i="3"/>
  <c r="P35" i="3" s="1"/>
  <c r="L35" i="3"/>
  <c r="AN34" i="3"/>
  <c r="AO34" i="3"/>
  <c r="AG34" i="3"/>
  <c r="AA34" i="3"/>
  <c r="Z34" i="3"/>
  <c r="T34" i="3"/>
  <c r="S34" i="3"/>
  <c r="L34" i="3"/>
  <c r="M34" i="3" s="1"/>
  <c r="AO33" i="3"/>
  <c r="AQ33" i="3" s="1"/>
  <c r="AN33" i="3"/>
  <c r="AH33" i="3"/>
  <c r="AG33" i="3"/>
  <c r="Z33" i="3"/>
  <c r="AA33" i="3" s="1"/>
  <c r="S33" i="3"/>
  <c r="T33" i="3" s="1"/>
  <c r="L33" i="3"/>
  <c r="M33" i="3" s="1"/>
  <c r="AN32" i="3"/>
  <c r="AO32" i="3" s="1"/>
  <c r="AG32" i="3"/>
  <c r="AH32" i="3" s="1"/>
  <c r="Z32" i="3"/>
  <c r="AA32" i="3" s="1"/>
  <c r="AC32" i="3" s="1"/>
  <c r="T32" i="3"/>
  <c r="AD32" i="3" s="1"/>
  <c r="S32" i="3"/>
  <c r="L32" i="3"/>
  <c r="M32" i="3"/>
  <c r="O32" i="3" s="1"/>
  <c r="AN31" i="3"/>
  <c r="AO31" i="3" s="1"/>
  <c r="AQ31" i="3" s="1"/>
  <c r="AH31" i="3"/>
  <c r="AG31" i="3"/>
  <c r="AC31" i="3"/>
  <c r="Z31" i="3"/>
  <c r="AA31" i="3"/>
  <c r="S31" i="3"/>
  <c r="T31" i="3" s="1"/>
  <c r="M31" i="3"/>
  <c r="P31" i="3" s="1"/>
  <c r="L31" i="3"/>
  <c r="AN30" i="3"/>
  <c r="AO30" i="3"/>
  <c r="AG30" i="3"/>
  <c r="AA30" i="3"/>
  <c r="Z30" i="3"/>
  <c r="T30" i="3"/>
  <c r="S30" i="3"/>
  <c r="L30" i="3"/>
  <c r="M30" i="3" s="1"/>
  <c r="AO29" i="3"/>
  <c r="AQ29" i="3" s="1"/>
  <c r="AN29" i="3"/>
  <c r="AH29" i="3"/>
  <c r="AG29" i="3"/>
  <c r="Z29" i="3"/>
  <c r="AA29" i="3" s="1"/>
  <c r="S29" i="3"/>
  <c r="T29" i="3" s="1"/>
  <c r="L29" i="3"/>
  <c r="M29" i="3" s="1"/>
  <c r="AO28" i="3"/>
  <c r="AH28" i="3"/>
  <c r="AA28" i="3"/>
  <c r="AD28" i="3" s="1"/>
  <c r="T28" i="3"/>
  <c r="V28" i="3" s="1"/>
  <c r="M28" i="3"/>
  <c r="W28" i="3" s="1"/>
  <c r="H28" i="3"/>
  <c r="I28" i="3" s="1"/>
  <c r="P28" i="3" s="1"/>
  <c r="AN27" i="3"/>
  <c r="AO27" i="3" s="1"/>
  <c r="AQ27" i="3" s="1"/>
  <c r="AH27" i="3"/>
  <c r="AR27" i="3" s="1"/>
  <c r="AG27" i="3"/>
  <c r="Z27" i="3"/>
  <c r="AA27" i="3"/>
  <c r="S27" i="3"/>
  <c r="T27" i="3" s="1"/>
  <c r="M27" i="3"/>
  <c r="L27" i="3"/>
  <c r="H27" i="3"/>
  <c r="AQ26" i="3"/>
  <c r="AO26" i="3"/>
  <c r="AH26" i="3"/>
  <c r="AR26" i="3" s="1"/>
  <c r="AD26" i="3"/>
  <c r="AC26" i="3"/>
  <c r="AA26" i="3"/>
  <c r="T26" i="3"/>
  <c r="M26" i="3"/>
  <c r="H26" i="3"/>
  <c r="I26" i="3"/>
  <c r="P26" i="3" s="1"/>
  <c r="AN25" i="3"/>
  <c r="AH25" i="3"/>
  <c r="AJ25" i="3" s="1"/>
  <c r="AG25" i="3"/>
  <c r="AA25" i="3"/>
  <c r="Z25" i="3"/>
  <c r="S25" i="3"/>
  <c r="T25" i="3"/>
  <c r="L25" i="3"/>
  <c r="M25" i="3" s="1"/>
  <c r="H25" i="3"/>
  <c r="I25" i="3"/>
  <c r="AO24" i="3"/>
  <c r="AR24" i="3" s="1"/>
  <c r="AH24" i="3"/>
  <c r="AC24" i="3"/>
  <c r="AA24" i="3"/>
  <c r="AK24" i="3" s="1"/>
  <c r="V24" i="3"/>
  <c r="T24" i="3"/>
  <c r="AD24" i="3" s="1"/>
  <c r="M24" i="3"/>
  <c r="W24" i="3" s="1"/>
  <c r="I24" i="3"/>
  <c r="P24" i="3" s="1"/>
  <c r="AO23" i="3"/>
  <c r="AH23" i="3"/>
  <c r="AA23" i="3"/>
  <c r="T23" i="3"/>
  <c r="M23" i="3"/>
  <c r="I23" i="3"/>
  <c r="S110" i="2"/>
  <c r="T110" i="2" s="1"/>
  <c r="L109" i="2"/>
  <c r="W120" i="2"/>
  <c r="V120" i="2"/>
  <c r="G117" i="2"/>
  <c r="AR115" i="2"/>
  <c r="AQ115" i="2"/>
  <c r="AK115" i="2"/>
  <c r="AJ115" i="2"/>
  <c r="AD115" i="2"/>
  <c r="AC115" i="2"/>
  <c r="W115" i="2"/>
  <c r="V115" i="2"/>
  <c r="P115" i="2"/>
  <c r="O115" i="2"/>
  <c r="AF114" i="2"/>
  <c r="Y114" i="2"/>
  <c r="O114" i="2"/>
  <c r="S114" i="2" s="1"/>
  <c r="T114" i="2" s="1"/>
  <c r="I114" i="2"/>
  <c r="P114" i="2" s="1"/>
  <c r="G114" i="2"/>
  <c r="AM114" i="2"/>
  <c r="R114" i="2"/>
  <c r="P113" i="2"/>
  <c r="M113" i="2"/>
  <c r="O113" i="2" s="1"/>
  <c r="S113" i="2" s="1"/>
  <c r="K114" i="2"/>
  <c r="M114" i="2" s="1"/>
  <c r="I113" i="2"/>
  <c r="AO112" i="2"/>
  <c r="AQ112" i="2" s="1"/>
  <c r="AN112" i="2"/>
  <c r="AG112" i="2"/>
  <c r="AH112" i="2" s="1"/>
  <c r="AA112" i="2"/>
  <c r="Z112" i="2"/>
  <c r="T112" i="2"/>
  <c r="V112" i="2" s="1"/>
  <c r="S112" i="2"/>
  <c r="L112" i="2"/>
  <c r="M112" i="2" s="1"/>
  <c r="H112" i="2"/>
  <c r="I112" i="2" s="1"/>
  <c r="P112" i="2" s="1"/>
  <c r="AN111" i="2"/>
  <c r="AO111" i="2" s="1"/>
  <c r="AQ111" i="2" s="1"/>
  <c r="AG111" i="2"/>
  <c r="AH111" i="2" s="1"/>
  <c r="AR111" i="2" s="1"/>
  <c r="Z111" i="2"/>
  <c r="AA111" i="2" s="1"/>
  <c r="AC111" i="2" s="1"/>
  <c r="T111" i="2"/>
  <c r="S111" i="2"/>
  <c r="M111" i="2"/>
  <c r="L111" i="2"/>
  <c r="I111" i="2"/>
  <c r="H111" i="2"/>
  <c r="H110" i="2"/>
  <c r="I110" i="2" s="1"/>
  <c r="AJ109" i="2"/>
  <c r="AG109" i="2"/>
  <c r="AH109" i="2" s="1"/>
  <c r="Z109" i="2"/>
  <c r="AA109" i="2" s="1"/>
  <c r="AK109" i="2" s="1"/>
  <c r="M109" i="2"/>
  <c r="AN108" i="2"/>
  <c r="AO108" i="2"/>
  <c r="AG108" i="2"/>
  <c r="AA108" i="2"/>
  <c r="Z108" i="2"/>
  <c r="S108" i="2"/>
  <c r="T108" i="2" s="1"/>
  <c r="L108" i="2"/>
  <c r="M108" i="2" s="1"/>
  <c r="I108" i="2"/>
  <c r="H108" i="2"/>
  <c r="AO107" i="2"/>
  <c r="AJ107" i="2"/>
  <c r="AH107" i="2"/>
  <c r="AA107" i="2"/>
  <c r="T107" i="2"/>
  <c r="V107" i="2" s="1"/>
  <c r="M107" i="2"/>
  <c r="I107" i="2"/>
  <c r="K101" i="2"/>
  <c r="AM99" i="2"/>
  <c r="AO99" i="2" s="1"/>
  <c r="AQ99" i="2" s="1"/>
  <c r="B99" i="2"/>
  <c r="AF98" i="2"/>
  <c r="AH98" i="2" s="1"/>
  <c r="G98" i="2"/>
  <c r="I98" i="2" s="1"/>
  <c r="B98" i="2"/>
  <c r="AN97" i="2"/>
  <c r="AG97" i="2"/>
  <c r="Z97" i="2"/>
  <c r="Y97" i="2"/>
  <c r="S97" i="2"/>
  <c r="P97" i="2"/>
  <c r="L97" i="2"/>
  <c r="H97" i="2"/>
  <c r="B97" i="2"/>
  <c r="AN96" i="2"/>
  <c r="AG96" i="2"/>
  <c r="Z96" i="2"/>
  <c r="S96" i="2"/>
  <c r="P96" i="2"/>
  <c r="L96" i="2"/>
  <c r="H96" i="2"/>
  <c r="B96" i="2"/>
  <c r="AO93" i="2"/>
  <c r="AH93" i="2"/>
  <c r="AD93" i="2"/>
  <c r="AA93" i="2"/>
  <c r="T93" i="2"/>
  <c r="V93" i="2" s="1"/>
  <c r="M93" i="2"/>
  <c r="AO92" i="2"/>
  <c r="AQ92" i="2" s="1"/>
  <c r="AH92" i="2"/>
  <c r="AA92" i="2"/>
  <c r="T92" i="2"/>
  <c r="AD92" i="2" s="1"/>
  <c r="M92" i="2"/>
  <c r="AO91" i="2"/>
  <c r="AJ91" i="2"/>
  <c r="AH91" i="2"/>
  <c r="AR91" i="2" s="1"/>
  <c r="AD91" i="2"/>
  <c r="AA91" i="2"/>
  <c r="T91" i="2"/>
  <c r="AC91" i="2" s="1"/>
  <c r="P91" i="2"/>
  <c r="M91" i="2"/>
  <c r="AO90" i="2"/>
  <c r="AQ90" i="2" s="1"/>
  <c r="AH90" i="2"/>
  <c r="AJ90" i="2" s="1"/>
  <c r="AD90" i="2"/>
  <c r="AC90" i="2"/>
  <c r="AA90" i="2"/>
  <c r="T90" i="2"/>
  <c r="V90" i="2" s="1"/>
  <c r="M90" i="2"/>
  <c r="AO89" i="2"/>
  <c r="AQ89" i="2" s="1"/>
  <c r="AH89" i="2"/>
  <c r="AA89" i="2"/>
  <c r="T89" i="2"/>
  <c r="M89" i="2"/>
  <c r="AO88" i="2"/>
  <c r="AH88" i="2"/>
  <c r="AA88" i="2"/>
  <c r="AK88" i="2" s="1"/>
  <c r="T88" i="2"/>
  <c r="O88" i="2"/>
  <c r="M88" i="2"/>
  <c r="P88" i="2" s="1"/>
  <c r="AQ87" i="2"/>
  <c r="AO87" i="2"/>
  <c r="AH87" i="2"/>
  <c r="AA87" i="2"/>
  <c r="AC87" i="2" s="1"/>
  <c r="T87" i="2"/>
  <c r="M87" i="2"/>
  <c r="P87" i="2" s="1"/>
  <c r="AO86" i="2"/>
  <c r="AJ86" i="2"/>
  <c r="AH86" i="2"/>
  <c r="AK86" i="2" s="1"/>
  <c r="AA86" i="2"/>
  <c r="W86" i="2"/>
  <c r="T86" i="2"/>
  <c r="AD86" i="2" s="1"/>
  <c r="M86" i="2"/>
  <c r="AR85" i="2"/>
  <c r="AO85" i="2"/>
  <c r="AH85" i="2"/>
  <c r="AJ85" i="2" s="1"/>
  <c r="AA85" i="2"/>
  <c r="T85" i="2"/>
  <c r="P85" i="2"/>
  <c r="M85" i="2"/>
  <c r="AO84" i="2"/>
  <c r="AQ84" i="2" s="1"/>
  <c r="AH84" i="2"/>
  <c r="AA84" i="2"/>
  <c r="AJ84" i="2" s="1"/>
  <c r="T84" i="2"/>
  <c r="M84" i="2"/>
  <c r="AR83" i="2"/>
  <c r="AO83" i="2"/>
  <c r="AH83" i="2"/>
  <c r="AA83" i="2"/>
  <c r="T83" i="2"/>
  <c r="AC83" i="2" s="1"/>
  <c r="M83" i="2"/>
  <c r="I83" i="2"/>
  <c r="AQ82" i="2"/>
  <c r="AO82" i="2"/>
  <c r="AH82" i="2"/>
  <c r="AR82" i="2" s="1"/>
  <c r="AD82" i="2"/>
  <c r="AC82" i="2"/>
  <c r="AA82" i="2"/>
  <c r="T82" i="2"/>
  <c r="M82" i="2"/>
  <c r="W82" i="2" s="1"/>
  <c r="I82" i="2"/>
  <c r="AO81" i="2"/>
  <c r="AO94" i="2" s="1"/>
  <c r="AH81" i="2"/>
  <c r="AA81" i="2"/>
  <c r="V81" i="2"/>
  <c r="T81" i="2"/>
  <c r="M81" i="2"/>
  <c r="I81" i="2"/>
  <c r="AO80" i="2"/>
  <c r="AH80" i="2"/>
  <c r="AA80" i="2"/>
  <c r="T80" i="2"/>
  <c r="M80" i="2"/>
  <c r="I80" i="2"/>
  <c r="AM77" i="2"/>
  <c r="AF77" i="2"/>
  <c r="Y77" i="2"/>
  <c r="R77" i="2"/>
  <c r="AM117" i="2"/>
  <c r="AF117" i="2"/>
  <c r="Y117" i="2"/>
  <c r="R117" i="2"/>
  <c r="K117" i="2"/>
  <c r="AR58" i="2"/>
  <c r="AQ58" i="2"/>
  <c r="AK58" i="2"/>
  <c r="AJ58" i="2"/>
  <c r="AD58" i="2"/>
  <c r="AC58" i="2"/>
  <c r="W58" i="2"/>
  <c r="V58" i="2"/>
  <c r="P58" i="2"/>
  <c r="O58" i="2"/>
  <c r="AF57" i="2"/>
  <c r="AH57" i="2" s="1"/>
  <c r="T57" i="2"/>
  <c r="R57" i="2"/>
  <c r="G57" i="2"/>
  <c r="I57" i="2" s="1"/>
  <c r="AH56" i="2"/>
  <c r="T56" i="2"/>
  <c r="I56" i="2"/>
  <c r="AN55" i="2"/>
  <c r="AO55" i="2" s="1"/>
  <c r="AQ55" i="2" s="1"/>
  <c r="AK55" i="2"/>
  <c r="AG55" i="2"/>
  <c r="AH55" i="2" s="1"/>
  <c r="AD55" i="2"/>
  <c r="AC55" i="2"/>
  <c r="Z55" i="2"/>
  <c r="AA55" i="2" s="1"/>
  <c r="S55" i="2"/>
  <c r="T55" i="2" s="1"/>
  <c r="V55" i="2" s="1"/>
  <c r="M55" i="2"/>
  <c r="W55" i="2" s="1"/>
  <c r="L55" i="2"/>
  <c r="H55" i="2"/>
  <c r="AO54" i="2"/>
  <c r="AN54" i="2"/>
  <c r="AG54" i="2"/>
  <c r="AH54" i="2"/>
  <c r="Z54" i="2"/>
  <c r="AA54" i="2" s="1"/>
  <c r="S54" i="2"/>
  <c r="T54" i="2" s="1"/>
  <c r="L54" i="2"/>
  <c r="M54" i="2" s="1"/>
  <c r="H54" i="2"/>
  <c r="I54" i="2" s="1"/>
  <c r="AO53" i="2"/>
  <c r="AN53" i="2"/>
  <c r="Z53" i="2"/>
  <c r="AA53" i="2" s="1"/>
  <c r="AN52" i="2"/>
  <c r="AO52" i="2" s="1"/>
  <c r="AQ52" i="2" s="1"/>
  <c r="AG52" i="2"/>
  <c r="AH52" i="2"/>
  <c r="Z52" i="2"/>
  <c r="AA52" i="2" s="1"/>
  <c r="S52" i="2"/>
  <c r="T52" i="2" s="1"/>
  <c r="M52" i="2"/>
  <c r="L52" i="2"/>
  <c r="H52" i="2"/>
  <c r="AN51" i="2"/>
  <c r="AO51" i="2" s="1"/>
  <c r="AG51" i="2"/>
  <c r="AH51" i="2"/>
  <c r="AC51" i="2"/>
  <c r="AA51" i="2"/>
  <c r="Z51" i="2"/>
  <c r="S51" i="2"/>
  <c r="T51" i="2"/>
  <c r="L51" i="2"/>
  <c r="M51" i="2" s="1"/>
  <c r="H51" i="2"/>
  <c r="I51" i="2"/>
  <c r="AO50" i="2"/>
  <c r="AQ50" i="2" s="1"/>
  <c r="AH50" i="2"/>
  <c r="AA50" i="2"/>
  <c r="T50" i="2"/>
  <c r="M50" i="2"/>
  <c r="I50" i="2"/>
  <c r="AM102" i="2"/>
  <c r="AF102" i="2"/>
  <c r="Y102" i="2"/>
  <c r="R102" i="2"/>
  <c r="K102" i="2"/>
  <c r="G102" i="2"/>
  <c r="AM101" i="2"/>
  <c r="AF101" i="2"/>
  <c r="Y101" i="2"/>
  <c r="R101" i="2"/>
  <c r="G101" i="2"/>
  <c r="AO42" i="2"/>
  <c r="AQ42" i="2" s="1"/>
  <c r="AH42" i="2"/>
  <c r="AF99" i="2"/>
  <c r="AH99" i="2" s="1"/>
  <c r="B42" i="2"/>
  <c r="B47" i="3" s="1"/>
  <c r="B114" i="3" s="1"/>
  <c r="AH41" i="2"/>
  <c r="T41" i="2"/>
  <c r="R98" i="2"/>
  <c r="T98" i="2" s="1"/>
  <c r="I41" i="2"/>
  <c r="B41" i="2"/>
  <c r="AN40" i="2"/>
  <c r="AO40" i="2" s="1"/>
  <c r="AQ40" i="2" s="1"/>
  <c r="AM97" i="2"/>
  <c r="AH40" i="2"/>
  <c r="AG40" i="2"/>
  <c r="AF97" i="2"/>
  <c r="Z40" i="2"/>
  <c r="AA40" i="2" s="1"/>
  <c r="S40" i="2"/>
  <c r="R97" i="2"/>
  <c r="T97" i="2" s="1"/>
  <c r="L40" i="2"/>
  <c r="M40" i="2" s="1"/>
  <c r="K97" i="2"/>
  <c r="M97" i="2" s="1"/>
  <c r="H40" i="2"/>
  <c r="G97" i="2"/>
  <c r="I97" i="2" s="1"/>
  <c r="B40" i="2"/>
  <c r="AO39" i="2"/>
  <c r="AN39" i="2"/>
  <c r="AM96" i="2"/>
  <c r="AG39" i="2"/>
  <c r="AH39" i="2" s="1"/>
  <c r="AF96" i="2"/>
  <c r="Z39" i="2"/>
  <c r="Y96" i="2"/>
  <c r="AA96" i="2" s="1"/>
  <c r="S39" i="2"/>
  <c r="T39" i="2" s="1"/>
  <c r="R96" i="2"/>
  <c r="T96" i="2" s="1"/>
  <c r="L39" i="2"/>
  <c r="M39" i="2" s="1"/>
  <c r="O39" i="2" s="1"/>
  <c r="K96" i="2"/>
  <c r="H39" i="2"/>
  <c r="I39" i="2" s="1"/>
  <c r="G96" i="2"/>
  <c r="I96" i="2" s="1"/>
  <c r="B39" i="2"/>
  <c r="AO36" i="2"/>
  <c r="AH36" i="2"/>
  <c r="AA36" i="2"/>
  <c r="T36" i="2"/>
  <c r="O36" i="2"/>
  <c r="M36" i="2"/>
  <c r="P36" i="2" s="1"/>
  <c r="AQ35" i="2"/>
  <c r="AO35" i="2"/>
  <c r="AR35" i="2" s="1"/>
  <c r="AK35" i="2"/>
  <c r="AH35" i="2"/>
  <c r="AA35" i="2"/>
  <c r="W35" i="2"/>
  <c r="T35" i="2"/>
  <c r="O35" i="2"/>
  <c r="M35" i="2"/>
  <c r="AO34" i="2"/>
  <c r="AH34" i="2"/>
  <c r="AA34" i="2"/>
  <c r="AC34" i="2" s="1"/>
  <c r="T34" i="2"/>
  <c r="M34" i="2"/>
  <c r="AO33" i="2"/>
  <c r="AH33" i="2"/>
  <c r="AA33" i="2"/>
  <c r="T33" i="2"/>
  <c r="M33" i="2"/>
  <c r="AO32" i="2"/>
  <c r="AQ32" i="2" s="1"/>
  <c r="AH32" i="2"/>
  <c r="AA32" i="2"/>
  <c r="T32" i="2"/>
  <c r="M32" i="2"/>
  <c r="AR31" i="2"/>
  <c r="AO31" i="2"/>
  <c r="AH31" i="2"/>
  <c r="AD31" i="2"/>
  <c r="AA31" i="2"/>
  <c r="V31" i="2"/>
  <c r="T31" i="2"/>
  <c r="P31" i="2"/>
  <c r="O31" i="2"/>
  <c r="M31" i="2"/>
  <c r="AO30" i="2"/>
  <c r="AQ30" i="2" s="1"/>
  <c r="AR30" i="2" s="1"/>
  <c r="AH30" i="2"/>
  <c r="AJ30" i="2" s="1"/>
  <c r="AA30" i="2"/>
  <c r="T30" i="2"/>
  <c r="P30" i="2"/>
  <c r="M30" i="2"/>
  <c r="AO29" i="2"/>
  <c r="AQ29" i="2" s="1"/>
  <c r="AH29" i="2"/>
  <c r="AA29" i="2"/>
  <c r="AC29" i="2" s="1"/>
  <c r="T29" i="2"/>
  <c r="M29" i="2"/>
  <c r="AO28" i="2"/>
  <c r="AH28" i="2"/>
  <c r="AA28" i="2"/>
  <c r="T28" i="2"/>
  <c r="O28" i="2"/>
  <c r="M28" i="2"/>
  <c r="P28" i="2" s="1"/>
  <c r="AQ27" i="2"/>
  <c r="AO27" i="2"/>
  <c r="AR27" i="2" s="1"/>
  <c r="AK27" i="2"/>
  <c r="AH27" i="2"/>
  <c r="AA27" i="2"/>
  <c r="W27" i="2"/>
  <c r="T27" i="2"/>
  <c r="O27" i="2"/>
  <c r="M27" i="2"/>
  <c r="AO26" i="2"/>
  <c r="AH26" i="2"/>
  <c r="AA26" i="2"/>
  <c r="AC26" i="2" s="1"/>
  <c r="T26" i="2"/>
  <c r="M26" i="2"/>
  <c r="I26" i="2"/>
  <c r="AR25" i="2"/>
  <c r="AO25" i="2"/>
  <c r="AH25" i="2"/>
  <c r="AA25" i="2"/>
  <c r="T25" i="2"/>
  <c r="M25" i="2"/>
  <c r="I25" i="2"/>
  <c r="AO24" i="2"/>
  <c r="AH24" i="2"/>
  <c r="AA24" i="2"/>
  <c r="V24" i="2"/>
  <c r="T24" i="2"/>
  <c r="W24" i="2" s="1"/>
  <c r="M24" i="2"/>
  <c r="I24" i="2"/>
  <c r="AO23" i="2"/>
  <c r="AJ23" i="2"/>
  <c r="AH23" i="2"/>
  <c r="AA23" i="2"/>
  <c r="T23" i="2"/>
  <c r="M23" i="2"/>
  <c r="I23" i="2"/>
  <c r="O23" i="2" s="1"/>
  <c r="H295" i="1"/>
  <c r="I295" i="1" s="1"/>
  <c r="AF222" i="1"/>
  <c r="AH222" i="1" s="1"/>
  <c r="L281" i="1"/>
  <c r="AR301" i="1"/>
  <c r="AQ301" i="1"/>
  <c r="AK301" i="1"/>
  <c r="AJ301" i="1"/>
  <c r="AD301" i="1"/>
  <c r="AC301" i="1"/>
  <c r="W301" i="1"/>
  <c r="V301" i="1"/>
  <c r="P301" i="1"/>
  <c r="O301" i="1"/>
  <c r="AM300" i="1"/>
  <c r="AJ300" i="1"/>
  <c r="AF300" i="1"/>
  <c r="Y300" i="1"/>
  <c r="T300" i="1"/>
  <c r="I300" i="1"/>
  <c r="Z299" i="1"/>
  <c r="AA299" i="1" s="1"/>
  <c r="R300" i="1"/>
  <c r="K300" i="1"/>
  <c r="G300" i="1"/>
  <c r="Z297" i="1"/>
  <c r="AA297" i="1" s="1"/>
  <c r="AO296" i="1"/>
  <c r="AN296" i="1"/>
  <c r="AG296" i="1"/>
  <c r="AH296" i="1"/>
  <c r="Z296" i="1"/>
  <c r="AA296" i="1" s="1"/>
  <c r="T296" i="1"/>
  <c r="S296" i="1"/>
  <c r="L296" i="1"/>
  <c r="M296" i="1" s="1"/>
  <c r="I296" i="1"/>
  <c r="H296" i="1"/>
  <c r="Z295" i="1"/>
  <c r="AA295" i="1" s="1"/>
  <c r="AO293" i="1"/>
  <c r="AQ293" i="1" s="1"/>
  <c r="AH293" i="1"/>
  <c r="AR293" i="1" s="1"/>
  <c r="AA293" i="1"/>
  <c r="T293" i="1"/>
  <c r="M293" i="1"/>
  <c r="I293" i="1"/>
  <c r="AH292" i="1"/>
  <c r="Z292" i="1"/>
  <c r="AA292" i="1" s="1"/>
  <c r="AN291" i="1"/>
  <c r="AO291" i="1" s="1"/>
  <c r="AQ291" i="1" s="1"/>
  <c r="AG291" i="1"/>
  <c r="AH291" i="1" s="1"/>
  <c r="AN288" i="1"/>
  <c r="AG288" i="1"/>
  <c r="AN287" i="1"/>
  <c r="AG287" i="1"/>
  <c r="AG292" i="1" s="1"/>
  <c r="Z287" i="1"/>
  <c r="S287" i="1"/>
  <c r="S291" i="1" s="1"/>
  <c r="T291" i="1" s="1"/>
  <c r="B285" i="1"/>
  <c r="AO284" i="1"/>
  <c r="AQ284" i="1" s="1"/>
  <c r="AH284" i="1"/>
  <c r="AC284" i="1"/>
  <c r="AA284" i="1"/>
  <c r="AK284" i="1" s="1"/>
  <c r="T284" i="1"/>
  <c r="M284" i="1"/>
  <c r="W284" i="1" s="1"/>
  <c r="I284" i="1"/>
  <c r="B284" i="1"/>
  <c r="AN283" i="1"/>
  <c r="AO283" i="1" s="1"/>
  <c r="AQ283" i="1" s="1"/>
  <c r="AK283" i="1"/>
  <c r="AG283" i="1"/>
  <c r="AH283" i="1" s="1"/>
  <c r="Z283" i="1"/>
  <c r="AA283" i="1" s="1"/>
  <c r="AC283" i="1" s="1"/>
  <c r="S283" i="1"/>
  <c r="T283" i="1" s="1"/>
  <c r="V283" i="1" s="1"/>
  <c r="L283" i="1"/>
  <c r="M283" i="1"/>
  <c r="H283" i="1"/>
  <c r="B283" i="1"/>
  <c r="AR282" i="1"/>
  <c r="AN282" i="1"/>
  <c r="AO282" i="1" s="1"/>
  <c r="AQ282" i="1" s="1"/>
  <c r="AG282" i="1"/>
  <c r="AH282" i="1" s="1"/>
  <c r="Z282" i="1"/>
  <c r="S282" i="1"/>
  <c r="T282" i="1"/>
  <c r="L282" i="1"/>
  <c r="M282" i="1"/>
  <c r="H282" i="1"/>
  <c r="I282" i="1" s="1"/>
  <c r="B282" i="1"/>
  <c r="AN281" i="1"/>
  <c r="AG281" i="1"/>
  <c r="Z281" i="1"/>
  <c r="S281" i="1"/>
  <c r="AO279" i="1"/>
  <c r="AQ279" i="1" s="1"/>
  <c r="AH279" i="1"/>
  <c r="AJ279" i="1" s="1"/>
  <c r="AD279" i="1"/>
  <c r="AA279" i="1"/>
  <c r="AC279" i="1" s="1"/>
  <c r="W279" i="1"/>
  <c r="T279" i="1"/>
  <c r="M279" i="1"/>
  <c r="AO278" i="1"/>
  <c r="AQ278" i="1" s="1"/>
  <c r="AH278" i="1"/>
  <c r="AD278" i="1"/>
  <c r="AA278" i="1"/>
  <c r="V278" i="1"/>
  <c r="T278" i="1"/>
  <c r="M278" i="1"/>
  <c r="AQ277" i="1"/>
  <c r="AO277" i="1"/>
  <c r="AH277" i="1"/>
  <c r="AJ277" i="1" s="1"/>
  <c r="AA277" i="1"/>
  <c r="T277" i="1"/>
  <c r="M277" i="1"/>
  <c r="AO276" i="1"/>
  <c r="AH276" i="1"/>
  <c r="AA276" i="1"/>
  <c r="T276" i="1"/>
  <c r="M276" i="1"/>
  <c r="AO275" i="1"/>
  <c r="AQ275" i="1" s="1"/>
  <c r="AH275" i="1"/>
  <c r="AA275" i="1"/>
  <c r="T275" i="1"/>
  <c r="M275" i="1"/>
  <c r="AO274" i="1"/>
  <c r="AQ274" i="1" s="1"/>
  <c r="AJ274" i="1"/>
  <c r="AH274" i="1"/>
  <c r="AR274" i="1" s="1"/>
  <c r="AA274" i="1"/>
  <c r="AC274" i="1" s="1"/>
  <c r="V274" i="1"/>
  <c r="T274" i="1"/>
  <c r="AD274" i="1" s="1"/>
  <c r="M274" i="1"/>
  <c r="P274" i="1" s="1"/>
  <c r="AO273" i="1"/>
  <c r="AQ273" i="1" s="1"/>
  <c r="AH273" i="1"/>
  <c r="AA273" i="1"/>
  <c r="T273" i="1"/>
  <c r="M273" i="1"/>
  <c r="AO272" i="1"/>
  <c r="AQ272" i="1" s="1"/>
  <c r="AH272" i="1"/>
  <c r="AA272" i="1"/>
  <c r="T272" i="1"/>
  <c r="M272" i="1"/>
  <c r="AO271" i="1"/>
  <c r="AH271" i="1"/>
  <c r="AA271" i="1"/>
  <c r="T271" i="1"/>
  <c r="M271" i="1"/>
  <c r="AQ270" i="1"/>
  <c r="AO270" i="1"/>
  <c r="AH270" i="1"/>
  <c r="AJ270" i="1" s="1"/>
  <c r="AC270" i="1"/>
  <c r="AA270" i="1"/>
  <c r="AK270" i="1" s="1"/>
  <c r="T270" i="1"/>
  <c r="V270" i="1" s="1"/>
  <c r="O270" i="1"/>
  <c r="M270" i="1"/>
  <c r="W270" i="1" s="1"/>
  <c r="AQ269" i="1"/>
  <c r="AO269" i="1"/>
  <c r="AJ269" i="1"/>
  <c r="AH269" i="1"/>
  <c r="AR269" i="1" s="1"/>
  <c r="AA269" i="1"/>
  <c r="AC269" i="1" s="1"/>
  <c r="W269" i="1"/>
  <c r="V269" i="1"/>
  <c r="T269" i="1"/>
  <c r="AD269" i="1" s="1"/>
  <c r="M269" i="1"/>
  <c r="I269" i="1"/>
  <c r="O269" i="1" s="1"/>
  <c r="AO268" i="1"/>
  <c r="AQ268" i="1" s="1"/>
  <c r="AH268" i="1"/>
  <c r="AA268" i="1"/>
  <c r="T268" i="1"/>
  <c r="M268" i="1"/>
  <c r="I268" i="1"/>
  <c r="AQ267" i="1"/>
  <c r="AO267" i="1"/>
  <c r="AJ267" i="1"/>
  <c r="AH267" i="1"/>
  <c r="AR267" i="1" s="1"/>
  <c r="AA267" i="1"/>
  <c r="AC267" i="1" s="1"/>
  <c r="W267" i="1"/>
  <c r="V267" i="1"/>
  <c r="T267" i="1"/>
  <c r="AD267" i="1" s="1"/>
  <c r="P267" i="1"/>
  <c r="M267" i="1"/>
  <c r="I267" i="1"/>
  <c r="O267" i="1" s="1"/>
  <c r="AO266" i="1"/>
  <c r="AQ266" i="1" s="1"/>
  <c r="AH266" i="1"/>
  <c r="AA266" i="1"/>
  <c r="T266" i="1"/>
  <c r="M266" i="1"/>
  <c r="I266" i="1"/>
  <c r="AQ265" i="1"/>
  <c r="AO265" i="1"/>
  <c r="AJ265" i="1"/>
  <c r="AH265" i="1"/>
  <c r="AR265" i="1" s="1"/>
  <c r="AA265" i="1"/>
  <c r="AC265" i="1" s="1"/>
  <c r="W265" i="1"/>
  <c r="V265" i="1"/>
  <c r="T265" i="1"/>
  <c r="AD265" i="1" s="1"/>
  <c r="P265" i="1"/>
  <c r="M265" i="1"/>
  <c r="I265" i="1"/>
  <c r="O265" i="1" s="1"/>
  <c r="AO264" i="1"/>
  <c r="AH264" i="1"/>
  <c r="AA264" i="1"/>
  <c r="T264" i="1"/>
  <c r="M264" i="1"/>
  <c r="I264" i="1"/>
  <c r="I280" i="1" s="1"/>
  <c r="Z222" i="1"/>
  <c r="AR242" i="1"/>
  <c r="AQ242" i="1"/>
  <c r="AK242" i="1"/>
  <c r="AJ242" i="1"/>
  <c r="AD242" i="1"/>
  <c r="AC242" i="1"/>
  <c r="W242" i="1"/>
  <c r="V242" i="1"/>
  <c r="P242" i="1"/>
  <c r="O242" i="1"/>
  <c r="AN241" i="1"/>
  <c r="AN300" i="1" s="1"/>
  <c r="AO300" i="1" s="1"/>
  <c r="AQ300" i="1" s="1"/>
  <c r="AM241" i="1"/>
  <c r="AG241" i="1"/>
  <c r="AG300" i="1" s="1"/>
  <c r="AH300" i="1" s="1"/>
  <c r="AR300" i="1" s="1"/>
  <c r="Z241" i="1"/>
  <c r="Z300" i="1" s="1"/>
  <c r="AA300" i="1" s="1"/>
  <c r="S241" i="1"/>
  <c r="S300" i="1" s="1"/>
  <c r="L241" i="1"/>
  <c r="H241" i="1"/>
  <c r="H300" i="1" s="1"/>
  <c r="AN240" i="1"/>
  <c r="AG240" i="1"/>
  <c r="AF241" i="1"/>
  <c r="AH241" i="1" s="1"/>
  <c r="AA240" i="1"/>
  <c r="Z240" i="1"/>
  <c r="Y241" i="1"/>
  <c r="AA241" i="1" s="1"/>
  <c r="S240" i="1"/>
  <c r="S299" i="1" s="1"/>
  <c r="T299" i="1" s="1"/>
  <c r="L240" i="1"/>
  <c r="L299" i="1" s="1"/>
  <c r="M299" i="1" s="1"/>
  <c r="K241" i="1"/>
  <c r="H240" i="1"/>
  <c r="H299" i="1" s="1"/>
  <c r="I299" i="1" s="1"/>
  <c r="P299" i="1" s="1"/>
  <c r="AN239" i="1"/>
  <c r="AN298" i="1" s="1"/>
  <c r="AO298" i="1" s="1"/>
  <c r="AH239" i="1"/>
  <c r="AJ239" i="1" s="1"/>
  <c r="AG239" i="1"/>
  <c r="AG298" i="1" s="1"/>
  <c r="AH298" i="1" s="1"/>
  <c r="AQ298" i="1" s="1"/>
  <c r="AA239" i="1"/>
  <c r="Z239" i="1"/>
  <c r="Z298" i="1" s="1"/>
  <c r="S239" i="1"/>
  <c r="S298" i="1" s="1"/>
  <c r="T298" i="1" s="1"/>
  <c r="L239" i="1"/>
  <c r="H239" i="1"/>
  <c r="H298" i="1" s="1"/>
  <c r="I298" i="1" s="1"/>
  <c r="AN238" i="1"/>
  <c r="AG238" i="1"/>
  <c r="AA238" i="1"/>
  <c r="Z238" i="1"/>
  <c r="S238" i="1"/>
  <c r="S297" i="1" s="1"/>
  <c r="T297" i="1" s="1"/>
  <c r="T238" i="1"/>
  <c r="L238" i="1"/>
  <c r="L297" i="1" s="1"/>
  <c r="M297" i="1" s="1"/>
  <c r="H238" i="1"/>
  <c r="H297" i="1" s="1"/>
  <c r="I297" i="1" s="1"/>
  <c r="I238" i="1"/>
  <c r="AN237" i="1"/>
  <c r="AH237" i="1"/>
  <c r="AG237" i="1"/>
  <c r="AA237" i="1"/>
  <c r="Z237" i="1"/>
  <c r="S237" i="1"/>
  <c r="T237" i="1" s="1"/>
  <c r="L237" i="1"/>
  <c r="H237" i="1"/>
  <c r="I237" i="1" s="1"/>
  <c r="AR236" i="1"/>
  <c r="AN236" i="1"/>
  <c r="AO236" i="1" s="1"/>
  <c r="AQ236" i="1" s="1"/>
  <c r="AG236" i="1"/>
  <c r="AH236" i="1" s="1"/>
  <c r="L236" i="1"/>
  <c r="AO234" i="1"/>
  <c r="AK234" i="1"/>
  <c r="AH234" i="1"/>
  <c r="AJ234" i="1" s="1"/>
  <c r="AD234" i="1"/>
  <c r="AA234" i="1"/>
  <c r="AC234" i="1" s="1"/>
  <c r="T234" i="1"/>
  <c r="M234" i="1"/>
  <c r="I234" i="1"/>
  <c r="AO232" i="1"/>
  <c r="M232" i="1"/>
  <c r="L232" i="1"/>
  <c r="Z231" i="1"/>
  <c r="AA231" i="1" s="1"/>
  <c r="L229" i="1"/>
  <c r="AN228" i="1"/>
  <c r="AN232" i="1" s="1"/>
  <c r="AG228" i="1"/>
  <c r="Z228" i="1"/>
  <c r="S228" i="1"/>
  <c r="S229" i="1" s="1"/>
  <c r="L228" i="1"/>
  <c r="L233" i="1" s="1"/>
  <c r="M233" i="1" s="1"/>
  <c r="B226" i="1"/>
  <c r="AO225" i="1"/>
  <c r="AQ225" i="1" s="1"/>
  <c r="AH225" i="1"/>
  <c r="AA225" i="1"/>
  <c r="T225" i="1"/>
  <c r="M225" i="1"/>
  <c r="I225" i="1"/>
  <c r="B225" i="1"/>
  <c r="AN224" i="1"/>
  <c r="AG224" i="1"/>
  <c r="AH224" i="1" s="1"/>
  <c r="AA224" i="1"/>
  <c r="AK224" i="1" s="1"/>
  <c r="Z224" i="1"/>
  <c r="S224" i="1"/>
  <c r="T224" i="1"/>
  <c r="L224" i="1"/>
  <c r="H224" i="1"/>
  <c r="I224" i="1"/>
  <c r="B224" i="1"/>
  <c r="AN223" i="1"/>
  <c r="AO223" i="1" s="1"/>
  <c r="AQ223" i="1" s="1"/>
  <c r="AH223" i="1"/>
  <c r="AG223" i="1"/>
  <c r="Z223" i="1"/>
  <c r="AA223" i="1"/>
  <c r="AK223" i="1" s="1"/>
  <c r="S223" i="1"/>
  <c r="L223" i="1"/>
  <c r="M223" i="1" s="1"/>
  <c r="H223" i="1"/>
  <c r="B223" i="1"/>
  <c r="AN222" i="1"/>
  <c r="AG222" i="1"/>
  <c r="S222" i="1"/>
  <c r="L222" i="1"/>
  <c r="M221" i="1"/>
  <c r="AO220" i="1"/>
  <c r="AQ220" i="1" s="1"/>
  <c r="AJ220" i="1"/>
  <c r="AH220" i="1"/>
  <c r="AA220" i="1"/>
  <c r="V220" i="1"/>
  <c r="T220" i="1"/>
  <c r="AD220" i="1" s="1"/>
  <c r="M220" i="1"/>
  <c r="AO219" i="1"/>
  <c r="AJ219" i="1"/>
  <c r="AH219" i="1"/>
  <c r="AD219" i="1"/>
  <c r="AA219" i="1"/>
  <c r="AK219" i="1" s="1"/>
  <c r="V219" i="1"/>
  <c r="T219" i="1"/>
  <c r="P219" i="1"/>
  <c r="O219" i="1"/>
  <c r="M219" i="1"/>
  <c r="W219" i="1" s="1"/>
  <c r="AO218" i="1"/>
  <c r="AK218" i="1"/>
  <c r="AH218" i="1"/>
  <c r="AJ218" i="1" s="1"/>
  <c r="AA218" i="1"/>
  <c r="AC218" i="1" s="1"/>
  <c r="T218" i="1"/>
  <c r="M218" i="1"/>
  <c r="O218" i="1" s="1"/>
  <c r="AO217" i="1"/>
  <c r="AH217" i="1"/>
  <c r="AA217" i="1"/>
  <c r="T217" i="1"/>
  <c r="M217" i="1"/>
  <c r="AQ216" i="1"/>
  <c r="AO216" i="1"/>
  <c r="AH216" i="1"/>
  <c r="AA216" i="1"/>
  <c r="T216" i="1"/>
  <c r="O216" i="1"/>
  <c r="M216" i="1"/>
  <c r="AQ215" i="1"/>
  <c r="AO215" i="1"/>
  <c r="AJ215" i="1"/>
  <c r="AH215" i="1"/>
  <c r="AR215" i="1" s="1"/>
  <c r="AA215" i="1"/>
  <c r="W215" i="1"/>
  <c r="V215" i="1"/>
  <c r="T215" i="1"/>
  <c r="AD215" i="1" s="1"/>
  <c r="P215" i="1"/>
  <c r="O215" i="1"/>
  <c r="M215" i="1"/>
  <c r="AR214" i="1"/>
  <c r="AO214" i="1"/>
  <c r="AQ214" i="1" s="1"/>
  <c r="AH214" i="1"/>
  <c r="AJ214" i="1" s="1"/>
  <c r="AA214" i="1"/>
  <c r="T214" i="1"/>
  <c r="P214" i="1"/>
  <c r="M214" i="1"/>
  <c r="O214" i="1" s="1"/>
  <c r="AO213" i="1"/>
  <c r="AH213" i="1"/>
  <c r="AA213" i="1"/>
  <c r="T213" i="1"/>
  <c r="M213" i="1"/>
  <c r="AO212" i="1"/>
  <c r="AQ212" i="1" s="1"/>
  <c r="AJ212" i="1"/>
  <c r="AH212" i="1"/>
  <c r="AA212" i="1"/>
  <c r="T212" i="1"/>
  <c r="M212" i="1"/>
  <c r="AO211" i="1"/>
  <c r="AK211" i="1"/>
  <c r="AH211" i="1"/>
  <c r="AA211" i="1"/>
  <c r="AJ211" i="1" s="1"/>
  <c r="W211" i="1"/>
  <c r="V211" i="1"/>
  <c r="T211" i="1"/>
  <c r="P211" i="1"/>
  <c r="M211" i="1"/>
  <c r="O211" i="1" s="1"/>
  <c r="AR210" i="1"/>
  <c r="AQ210" i="1"/>
  <c r="AO210" i="1"/>
  <c r="AK210" i="1"/>
  <c r="AH210" i="1"/>
  <c r="AA210" i="1"/>
  <c r="AJ210" i="1" s="1"/>
  <c r="T210" i="1"/>
  <c r="P210" i="1"/>
  <c r="M210" i="1"/>
  <c r="I210" i="1"/>
  <c r="AO209" i="1"/>
  <c r="AQ209" i="1" s="1"/>
  <c r="AH209" i="1"/>
  <c r="AA209" i="1"/>
  <c r="T209" i="1"/>
  <c r="M209" i="1"/>
  <c r="I209" i="1"/>
  <c r="AR208" i="1"/>
  <c r="AQ208" i="1"/>
  <c r="AO208" i="1"/>
  <c r="AH208" i="1"/>
  <c r="AA208" i="1"/>
  <c r="W208" i="1"/>
  <c r="T208" i="1"/>
  <c r="M208" i="1"/>
  <c r="I208" i="1"/>
  <c r="P208" i="1" s="1"/>
  <c r="AO207" i="1"/>
  <c r="AQ207" i="1" s="1"/>
  <c r="AH207" i="1"/>
  <c r="AA207" i="1"/>
  <c r="T207" i="1"/>
  <c r="M207" i="1"/>
  <c r="I207" i="1"/>
  <c r="AR206" i="1"/>
  <c r="AQ206" i="1"/>
  <c r="AO206" i="1"/>
  <c r="AJ206" i="1"/>
  <c r="AH206" i="1"/>
  <c r="AA206" i="1"/>
  <c r="AK206" i="1" s="1"/>
  <c r="W206" i="1"/>
  <c r="T206" i="1"/>
  <c r="V206" i="1" s="1"/>
  <c r="M206" i="1"/>
  <c r="O206" i="1" s="1"/>
  <c r="I206" i="1"/>
  <c r="P206" i="1" s="1"/>
  <c r="AO205" i="1"/>
  <c r="AH205" i="1"/>
  <c r="AA205" i="1"/>
  <c r="T205" i="1"/>
  <c r="M205" i="1"/>
  <c r="I205" i="1"/>
  <c r="H165" i="1"/>
  <c r="AR180" i="1"/>
  <c r="AQ180" i="1"/>
  <c r="AK180" i="1"/>
  <c r="AJ180" i="1"/>
  <c r="AD180" i="1"/>
  <c r="AC180" i="1"/>
  <c r="W180" i="1"/>
  <c r="V180" i="1"/>
  <c r="P180" i="1"/>
  <c r="O180" i="1"/>
  <c r="AF179" i="1"/>
  <c r="AH179" i="1" s="1"/>
  <c r="Y179" i="1"/>
  <c r="AA179" i="1" s="1"/>
  <c r="R179" i="1"/>
  <c r="T179" i="1" s="1"/>
  <c r="M179" i="1"/>
  <c r="K179" i="1"/>
  <c r="I179" i="1"/>
  <c r="AO178" i="1"/>
  <c r="AH178" i="1"/>
  <c r="AC178" i="1"/>
  <c r="AA178" i="1"/>
  <c r="AK178" i="1" s="1"/>
  <c r="T178" i="1"/>
  <c r="AD178" i="1" s="1"/>
  <c r="P178" i="1"/>
  <c r="M178" i="1"/>
  <c r="O178" i="1" s="1"/>
  <c r="I178" i="1"/>
  <c r="G179" i="1"/>
  <c r="AO177" i="1"/>
  <c r="AH177" i="1"/>
  <c r="AA177" i="1"/>
  <c r="T177" i="1"/>
  <c r="M177" i="1"/>
  <c r="I177" i="1"/>
  <c r="AO176" i="1"/>
  <c r="AQ176" i="1" s="1"/>
  <c r="AJ176" i="1"/>
  <c r="AH176" i="1"/>
  <c r="AR176" i="1" s="1"/>
  <c r="AA176" i="1"/>
  <c r="AK176" i="1" s="1"/>
  <c r="T176" i="1"/>
  <c r="M176" i="1"/>
  <c r="I176" i="1"/>
  <c r="AO175" i="1"/>
  <c r="AQ175" i="1" s="1"/>
  <c r="AN175" i="1"/>
  <c r="AH175" i="1"/>
  <c r="AG175" i="1"/>
  <c r="Z175" i="1"/>
  <c r="AA175" i="1" s="1"/>
  <c r="T175" i="1"/>
  <c r="S175" i="1"/>
  <c r="L175" i="1"/>
  <c r="M175" i="1" s="1"/>
  <c r="O175" i="1" s="1"/>
  <c r="I175" i="1"/>
  <c r="P175" i="1" s="1"/>
  <c r="H175" i="1"/>
  <c r="AN174" i="1"/>
  <c r="AO174" i="1" s="1"/>
  <c r="AQ174" i="1" s="1"/>
  <c r="AH174" i="1"/>
  <c r="AJ174" i="1" s="1"/>
  <c r="AG174" i="1"/>
  <c r="Z174" i="1"/>
  <c r="AA174" i="1" s="1"/>
  <c r="T174" i="1"/>
  <c r="S174" i="1"/>
  <c r="M174" i="1"/>
  <c r="L174" i="1"/>
  <c r="I174" i="1"/>
  <c r="H174" i="1"/>
  <c r="AN173" i="1"/>
  <c r="AO173" i="1" s="1"/>
  <c r="AQ173" i="1" s="1"/>
  <c r="AM159" i="1"/>
  <c r="AH173" i="1"/>
  <c r="AG173" i="1"/>
  <c r="AA173" i="1"/>
  <c r="Z173" i="1"/>
  <c r="S173" i="1"/>
  <c r="R159" i="1"/>
  <c r="T159" i="1" s="1"/>
  <c r="M173" i="1"/>
  <c r="L173" i="1"/>
  <c r="H173" i="1"/>
  <c r="G159" i="1"/>
  <c r="AO172" i="1"/>
  <c r="AQ172" i="1" s="1"/>
  <c r="AN172" i="1"/>
  <c r="AH172" i="1"/>
  <c r="AG172" i="1"/>
  <c r="Z172" i="1"/>
  <c r="AA172" i="1" s="1"/>
  <c r="S172" i="1"/>
  <c r="T172" i="1" s="1"/>
  <c r="L172" i="1"/>
  <c r="M172" i="1" s="1"/>
  <c r="K159" i="1"/>
  <c r="M159" i="1" s="1"/>
  <c r="H172" i="1"/>
  <c r="I172" i="1" s="1"/>
  <c r="AO171" i="1"/>
  <c r="AQ171" i="1" s="1"/>
  <c r="AH171" i="1"/>
  <c r="AJ171" i="1" s="1"/>
  <c r="AA171" i="1"/>
  <c r="T171" i="1"/>
  <c r="M171" i="1"/>
  <c r="I171" i="1"/>
  <c r="AO169" i="1"/>
  <c r="AN169" i="1"/>
  <c r="T169" i="1"/>
  <c r="S169" i="1"/>
  <c r="Z168" i="1"/>
  <c r="AA168" i="1" s="1"/>
  <c r="AO166" i="1"/>
  <c r="AN166" i="1"/>
  <c r="T166" i="1"/>
  <c r="S166" i="1"/>
  <c r="AN165" i="1"/>
  <c r="AO165" i="1" s="1"/>
  <c r="AG165" i="1"/>
  <c r="AH165" i="1" s="1"/>
  <c r="Z165" i="1"/>
  <c r="Z170" i="1" s="1"/>
  <c r="AA170" i="1" s="1"/>
  <c r="T165" i="1"/>
  <c r="S165" i="1"/>
  <c r="S170" i="1" s="1"/>
  <c r="T170" i="1" s="1"/>
  <c r="M165" i="1"/>
  <c r="L165" i="1"/>
  <c r="L170" i="1" s="1"/>
  <c r="M170" i="1" s="1"/>
  <c r="AO163" i="1"/>
  <c r="AH163" i="1"/>
  <c r="AQ163" i="1" s="1"/>
  <c r="AA163" i="1"/>
  <c r="T163" i="1"/>
  <c r="O163" i="1"/>
  <c r="M163" i="1"/>
  <c r="I163" i="1"/>
  <c r="P163" i="1" s="1"/>
  <c r="AO162" i="1"/>
  <c r="AQ162" i="1" s="1"/>
  <c r="AH162" i="1"/>
  <c r="AA162" i="1"/>
  <c r="T162" i="1"/>
  <c r="M162" i="1"/>
  <c r="I162" i="1"/>
  <c r="AN161" i="1"/>
  <c r="AO161" i="1" s="1"/>
  <c r="AG161" i="1"/>
  <c r="AH161" i="1" s="1"/>
  <c r="Z161" i="1"/>
  <c r="AA161" i="1" s="1"/>
  <c r="AC161" i="1" s="1"/>
  <c r="T161" i="1"/>
  <c r="S161" i="1"/>
  <c r="O161" i="1"/>
  <c r="M161" i="1"/>
  <c r="W161" i="1" s="1"/>
  <c r="L161" i="1"/>
  <c r="I161" i="1"/>
  <c r="H161" i="1"/>
  <c r="AO160" i="1"/>
  <c r="AN160" i="1"/>
  <c r="AG160" i="1"/>
  <c r="AH160" i="1" s="1"/>
  <c r="AQ160" i="1" s="1"/>
  <c r="AA160" i="1"/>
  <c r="AC160" i="1" s="1"/>
  <c r="Z160" i="1"/>
  <c r="T160" i="1"/>
  <c r="S160" i="1"/>
  <c r="L160" i="1"/>
  <c r="M160" i="1" s="1"/>
  <c r="I160" i="1"/>
  <c r="H160" i="1"/>
  <c r="AN159" i="1"/>
  <c r="AO159" i="1" s="1"/>
  <c r="AG159" i="1"/>
  <c r="AH159" i="1" s="1"/>
  <c r="AF159" i="1"/>
  <c r="Z159" i="1"/>
  <c r="AA159" i="1" s="1"/>
  <c r="AC159" i="1" s="1"/>
  <c r="Y159" i="1"/>
  <c r="S159" i="1"/>
  <c r="L159" i="1"/>
  <c r="AQ157" i="1"/>
  <c r="AO157" i="1"/>
  <c r="AH157" i="1"/>
  <c r="AA157" i="1"/>
  <c r="AK157" i="1" s="1"/>
  <c r="T157" i="1"/>
  <c r="O157" i="1"/>
  <c r="M157" i="1"/>
  <c r="AO156" i="1"/>
  <c r="AH156" i="1"/>
  <c r="AA156" i="1"/>
  <c r="AC156" i="1" s="1"/>
  <c r="W156" i="1"/>
  <c r="T156" i="1"/>
  <c r="M156" i="1"/>
  <c r="AO155" i="1"/>
  <c r="AH155" i="1"/>
  <c r="AA155" i="1"/>
  <c r="AC155" i="1" s="1"/>
  <c r="T155" i="1"/>
  <c r="P155" i="1"/>
  <c r="M155" i="1"/>
  <c r="O155" i="1" s="1"/>
  <c r="AO154" i="1"/>
  <c r="AQ154" i="1" s="1"/>
  <c r="AH154" i="1"/>
  <c r="AR154" i="1" s="1"/>
  <c r="AA154" i="1"/>
  <c r="T154" i="1"/>
  <c r="M154" i="1"/>
  <c r="AO153" i="1"/>
  <c r="AQ153" i="1" s="1"/>
  <c r="AJ153" i="1"/>
  <c r="AH153" i="1"/>
  <c r="AA153" i="1"/>
  <c r="V153" i="1"/>
  <c r="T153" i="1"/>
  <c r="M153" i="1"/>
  <c r="AO152" i="1"/>
  <c r="AQ152" i="1" s="1"/>
  <c r="AH152" i="1"/>
  <c r="AA152" i="1"/>
  <c r="T152" i="1"/>
  <c r="V152" i="1" s="1"/>
  <c r="M152" i="1"/>
  <c r="AO151" i="1"/>
  <c r="AQ151" i="1" s="1"/>
  <c r="AH151" i="1"/>
  <c r="AA151" i="1"/>
  <c r="T151" i="1"/>
  <c r="V151" i="1" s="1"/>
  <c r="M151" i="1"/>
  <c r="AO150" i="1"/>
  <c r="AH150" i="1"/>
  <c r="AA150" i="1"/>
  <c r="T150" i="1"/>
  <c r="O150" i="1"/>
  <c r="M150" i="1"/>
  <c r="P150" i="1" s="1"/>
  <c r="AQ149" i="1"/>
  <c r="AO149" i="1"/>
  <c r="AH149" i="1"/>
  <c r="AA149" i="1"/>
  <c r="AK149" i="1" s="1"/>
  <c r="T149" i="1"/>
  <c r="O149" i="1"/>
  <c r="M149" i="1"/>
  <c r="AO148" i="1"/>
  <c r="AH148" i="1"/>
  <c r="AA148" i="1"/>
  <c r="AC148" i="1" s="1"/>
  <c r="W148" i="1"/>
  <c r="T148" i="1"/>
  <c r="M148" i="1"/>
  <c r="AR147" i="1"/>
  <c r="AO147" i="1"/>
  <c r="AQ147" i="1" s="1"/>
  <c r="AH147" i="1"/>
  <c r="AJ147" i="1" s="1"/>
  <c r="AC147" i="1"/>
  <c r="AA147" i="1"/>
  <c r="AK147" i="1" s="1"/>
  <c r="V147" i="1"/>
  <c r="T147" i="1"/>
  <c r="AD147" i="1" s="1"/>
  <c r="M147" i="1"/>
  <c r="W147" i="1" s="1"/>
  <c r="I147" i="1"/>
  <c r="P147" i="1" s="1"/>
  <c r="AO146" i="1"/>
  <c r="AH146" i="1"/>
  <c r="AA146" i="1"/>
  <c r="T146" i="1"/>
  <c r="M146" i="1"/>
  <c r="I146" i="1"/>
  <c r="AR145" i="1"/>
  <c r="AO145" i="1"/>
  <c r="AQ145" i="1" s="1"/>
  <c r="AH145" i="1"/>
  <c r="AC145" i="1"/>
  <c r="AA145" i="1"/>
  <c r="AK145" i="1" s="1"/>
  <c r="V145" i="1"/>
  <c r="T145" i="1"/>
  <c r="AD145" i="1" s="1"/>
  <c r="M145" i="1"/>
  <c r="W145" i="1" s="1"/>
  <c r="I145" i="1"/>
  <c r="P145" i="1" s="1"/>
  <c r="AO144" i="1"/>
  <c r="AH144" i="1"/>
  <c r="AA144" i="1"/>
  <c r="T144" i="1"/>
  <c r="M144" i="1"/>
  <c r="I144" i="1"/>
  <c r="AR143" i="1"/>
  <c r="AO143" i="1"/>
  <c r="AQ143" i="1" s="1"/>
  <c r="AH143" i="1"/>
  <c r="AC143" i="1"/>
  <c r="AA143" i="1"/>
  <c r="AK143" i="1" s="1"/>
  <c r="V143" i="1"/>
  <c r="T143" i="1"/>
  <c r="AD143" i="1" s="1"/>
  <c r="M143" i="1"/>
  <c r="W143" i="1" s="1"/>
  <c r="I143" i="1"/>
  <c r="P143" i="1" s="1"/>
  <c r="AO142" i="1"/>
  <c r="AH142" i="1"/>
  <c r="AA142" i="1"/>
  <c r="T142" i="1"/>
  <c r="M142" i="1"/>
  <c r="M158" i="1" s="1"/>
  <c r="I142" i="1"/>
  <c r="AG105" i="1"/>
  <c r="S105" i="1"/>
  <c r="S106" i="1" s="1"/>
  <c r="T106" i="1" s="1"/>
  <c r="P124" i="1"/>
  <c r="O124" i="1"/>
  <c r="AR119" i="1"/>
  <c r="AQ119" i="1"/>
  <c r="AK119" i="1"/>
  <c r="AJ119" i="1"/>
  <c r="AD119" i="1"/>
  <c r="AC119" i="1"/>
  <c r="W119" i="1"/>
  <c r="V119" i="1"/>
  <c r="P119" i="1"/>
  <c r="O119" i="1"/>
  <c r="AF118" i="1"/>
  <c r="AH118" i="1" s="1"/>
  <c r="AJ118" i="1" s="1"/>
  <c r="AC118" i="1"/>
  <c r="R118" i="1"/>
  <c r="T118" i="1" s="1"/>
  <c r="AM118" i="1"/>
  <c r="AO118" i="1" s="1"/>
  <c r="AQ118" i="1" s="1"/>
  <c r="AH117" i="1"/>
  <c r="AA117" i="1"/>
  <c r="Y118" i="1"/>
  <c r="AA118" i="1" s="1"/>
  <c r="T117" i="1"/>
  <c r="AD117" i="1" s="1"/>
  <c r="K118" i="1"/>
  <c r="M118" i="1" s="1"/>
  <c r="W118" i="1" s="1"/>
  <c r="I117" i="1"/>
  <c r="AO116" i="1"/>
  <c r="AH116" i="1"/>
  <c r="AA116" i="1"/>
  <c r="T116" i="1"/>
  <c r="M116" i="1"/>
  <c r="I116" i="1"/>
  <c r="G99" i="1"/>
  <c r="AO115" i="1"/>
  <c r="AH115" i="1"/>
  <c r="AA115" i="1"/>
  <c r="T115" i="1"/>
  <c r="M115" i="1"/>
  <c r="I115" i="1"/>
  <c r="AN114" i="1"/>
  <c r="AO114" i="1" s="1"/>
  <c r="AG114" i="1"/>
  <c r="AA114" i="1"/>
  <c r="Z114" i="1"/>
  <c r="V114" i="1"/>
  <c r="T114" i="1"/>
  <c r="S114" i="1"/>
  <c r="L114" i="1"/>
  <c r="M114" i="1" s="1"/>
  <c r="I114" i="1"/>
  <c r="H114" i="1"/>
  <c r="AN113" i="1"/>
  <c r="AH113" i="1"/>
  <c r="AG113" i="1"/>
  <c r="Z113" i="1"/>
  <c r="AA113" i="1" s="1"/>
  <c r="S113" i="1"/>
  <c r="T113" i="1" s="1"/>
  <c r="L113" i="1"/>
  <c r="M113" i="1" s="1"/>
  <c r="H113" i="1"/>
  <c r="I113" i="1" s="1"/>
  <c r="AN112" i="1"/>
  <c r="AO112" i="1" s="1"/>
  <c r="AG112" i="1"/>
  <c r="AA112" i="1"/>
  <c r="Z112" i="1"/>
  <c r="T112" i="1"/>
  <c r="S112" i="1"/>
  <c r="L112" i="1"/>
  <c r="I112" i="1"/>
  <c r="H112" i="1"/>
  <c r="AO111" i="1"/>
  <c r="AH111" i="1"/>
  <c r="AJ111" i="1" s="1"/>
  <c r="AA111" i="1"/>
  <c r="AC111" i="1" s="1"/>
  <c r="T111" i="1"/>
  <c r="M111" i="1"/>
  <c r="I111" i="1"/>
  <c r="L110" i="1"/>
  <c r="M110" i="1" s="1"/>
  <c r="Z109" i="1"/>
  <c r="AA109" i="1" s="1"/>
  <c r="L108" i="1"/>
  <c r="M108" i="1" s="1"/>
  <c r="Z106" i="1"/>
  <c r="AA106" i="1" s="1"/>
  <c r="AH105" i="1"/>
  <c r="Z105" i="1"/>
  <c r="L105" i="1"/>
  <c r="AO103" i="1"/>
  <c r="AQ103" i="1" s="1"/>
  <c r="AH103" i="1"/>
  <c r="AA103" i="1"/>
  <c r="T103" i="1"/>
  <c r="M103" i="1"/>
  <c r="I103" i="1"/>
  <c r="AO102" i="1"/>
  <c r="AQ102" i="1" s="1"/>
  <c r="AH102" i="1"/>
  <c r="AA102" i="1"/>
  <c r="T102" i="1"/>
  <c r="AD102" i="1" s="1"/>
  <c r="M102" i="1"/>
  <c r="I102" i="1"/>
  <c r="P102" i="1" s="1"/>
  <c r="AN101" i="1"/>
  <c r="AO101" i="1"/>
  <c r="AH101" i="1"/>
  <c r="AR101" i="1" s="1"/>
  <c r="AG101" i="1"/>
  <c r="AA101" i="1"/>
  <c r="Z101" i="1"/>
  <c r="T101" i="1"/>
  <c r="S101" i="1"/>
  <c r="L101" i="1"/>
  <c r="M101" i="1" s="1"/>
  <c r="I101" i="1"/>
  <c r="H101" i="1"/>
  <c r="AN100" i="1"/>
  <c r="AO100" i="1" s="1"/>
  <c r="AQ100" i="1" s="1"/>
  <c r="AG100" i="1"/>
  <c r="AH100" i="1" s="1"/>
  <c r="AJ100" i="1" s="1"/>
  <c r="AD100" i="1"/>
  <c r="AC100" i="1"/>
  <c r="Z100" i="1"/>
  <c r="AA100" i="1" s="1"/>
  <c r="S100" i="1"/>
  <c r="T100" i="1" s="1"/>
  <c r="V100" i="1" s="1"/>
  <c r="L100" i="1"/>
  <c r="M100" i="1"/>
  <c r="H100" i="1"/>
  <c r="I100" i="1" s="1"/>
  <c r="AM99" i="1"/>
  <c r="AF99" i="1"/>
  <c r="Z99" i="1"/>
  <c r="Y99" i="1"/>
  <c r="AA99" i="1" s="1"/>
  <c r="L99" i="1"/>
  <c r="M99" i="1" s="1"/>
  <c r="K99" i="1"/>
  <c r="AO97" i="1"/>
  <c r="AQ97" i="1" s="1"/>
  <c r="AH97" i="1"/>
  <c r="AR97" i="1" s="1"/>
  <c r="AA97" i="1"/>
  <c r="T97" i="1"/>
  <c r="M97" i="1"/>
  <c r="AO96" i="1"/>
  <c r="AQ96" i="1" s="1"/>
  <c r="AH96" i="1"/>
  <c r="AA96" i="1"/>
  <c r="T96" i="1"/>
  <c r="M96" i="1"/>
  <c r="AO95" i="1"/>
  <c r="AR95" i="1" s="1"/>
  <c r="AH95" i="1"/>
  <c r="AJ95" i="1" s="1"/>
  <c r="AD95" i="1"/>
  <c r="AC95" i="1"/>
  <c r="AA95" i="1"/>
  <c r="AK95" i="1" s="1"/>
  <c r="T95" i="1"/>
  <c r="P95" i="1"/>
  <c r="M95" i="1"/>
  <c r="W95" i="1" s="1"/>
  <c r="AQ94" i="1"/>
  <c r="AO94" i="1"/>
  <c r="AH94" i="1"/>
  <c r="AA94" i="1"/>
  <c r="W94" i="1"/>
  <c r="T94" i="1"/>
  <c r="V94" i="1" s="1"/>
  <c r="M94" i="1"/>
  <c r="P94" i="1" s="1"/>
  <c r="AO93" i="1"/>
  <c r="AH93" i="1"/>
  <c r="AA93" i="1"/>
  <c r="T93" i="1"/>
  <c r="M93" i="1"/>
  <c r="AO92" i="1"/>
  <c r="AQ92" i="1" s="1"/>
  <c r="AH92" i="1"/>
  <c r="AA92" i="1"/>
  <c r="AK92" i="1" s="1"/>
  <c r="T92" i="1"/>
  <c r="M92" i="1"/>
  <c r="O92" i="1" s="1"/>
  <c r="AO91" i="1"/>
  <c r="AH91" i="1"/>
  <c r="AR91" i="1" s="1"/>
  <c r="AA91" i="1"/>
  <c r="AC91" i="1" s="1"/>
  <c r="T91" i="1"/>
  <c r="M91" i="1"/>
  <c r="AO90" i="1"/>
  <c r="AH90" i="1"/>
  <c r="AJ90" i="1" s="1"/>
  <c r="AA90" i="1"/>
  <c r="AC90" i="1" s="1"/>
  <c r="V90" i="1"/>
  <c r="T90" i="1"/>
  <c r="AD90" i="1" s="1"/>
  <c r="P90" i="1"/>
  <c r="M90" i="1"/>
  <c r="O90" i="1" s="1"/>
  <c r="AO89" i="1"/>
  <c r="AH89" i="1"/>
  <c r="AA89" i="1"/>
  <c r="T89" i="1"/>
  <c r="M89" i="1"/>
  <c r="AO88" i="1"/>
  <c r="AH88" i="1"/>
  <c r="AR88" i="1" s="1"/>
  <c r="AA88" i="1"/>
  <c r="T88" i="1"/>
  <c r="AD88" i="1" s="1"/>
  <c r="M88" i="1"/>
  <c r="AR87" i="1"/>
  <c r="AQ87" i="1"/>
  <c r="AO87" i="1"/>
  <c r="AH87" i="1"/>
  <c r="AJ87" i="1" s="1"/>
  <c r="AD87" i="1"/>
  <c r="AA87" i="1"/>
  <c r="T87" i="1"/>
  <c r="M87" i="1"/>
  <c r="O87" i="1" s="1"/>
  <c r="I87" i="1"/>
  <c r="AR86" i="1"/>
  <c r="AO86" i="1"/>
  <c r="AQ86" i="1" s="1"/>
  <c r="AH86" i="1"/>
  <c r="AJ86" i="1" s="1"/>
  <c r="AA86" i="1"/>
  <c r="T86" i="1"/>
  <c r="AD86" i="1" s="1"/>
  <c r="M86" i="1"/>
  <c r="I86" i="1"/>
  <c r="AR85" i="1"/>
  <c r="AQ85" i="1"/>
  <c r="AO85" i="1"/>
  <c r="AH85" i="1"/>
  <c r="AJ85" i="1" s="1"/>
  <c r="AA85" i="1"/>
  <c r="W85" i="1"/>
  <c r="T85" i="1"/>
  <c r="V85" i="1" s="1"/>
  <c r="M85" i="1"/>
  <c r="I85" i="1"/>
  <c r="P85" i="1" s="1"/>
  <c r="AO84" i="1"/>
  <c r="AQ84" i="1" s="1"/>
  <c r="AR84" i="1" s="1"/>
  <c r="AH84" i="1"/>
  <c r="AJ84" i="1" s="1"/>
  <c r="AA84" i="1"/>
  <c r="T84" i="1"/>
  <c r="T98" i="1" s="1"/>
  <c r="M84" i="1"/>
  <c r="I84" i="1"/>
  <c r="AR83" i="1"/>
  <c r="AQ83" i="1"/>
  <c r="AO83" i="1"/>
  <c r="AH83" i="1"/>
  <c r="AA83" i="1"/>
  <c r="W83" i="1"/>
  <c r="T83" i="1"/>
  <c r="M83" i="1"/>
  <c r="I83" i="1"/>
  <c r="P83" i="1" s="1"/>
  <c r="AO82" i="1"/>
  <c r="AH82" i="1"/>
  <c r="AA82" i="1"/>
  <c r="V82" i="1"/>
  <c r="T82" i="1"/>
  <c r="M82" i="1"/>
  <c r="I82" i="1"/>
  <c r="AM65" i="2"/>
  <c r="AF65" i="2"/>
  <c r="Y65" i="2"/>
  <c r="R65" i="2"/>
  <c r="K65" i="2"/>
  <c r="G65" i="2"/>
  <c r="P65" i="1"/>
  <c r="O65" i="1"/>
  <c r="AR60" i="1"/>
  <c r="AQ60" i="1"/>
  <c r="AK60" i="1"/>
  <c r="AJ60" i="1"/>
  <c r="AD60" i="1"/>
  <c r="AC60" i="1"/>
  <c r="W60" i="1"/>
  <c r="V60" i="1"/>
  <c r="P60" i="1"/>
  <c r="O60" i="1"/>
  <c r="AF59" i="1"/>
  <c r="AH59" i="1" s="1"/>
  <c r="R59" i="1"/>
  <c r="T59" i="1" s="1"/>
  <c r="AH58" i="1"/>
  <c r="T58" i="1"/>
  <c r="I58" i="1"/>
  <c r="G59" i="1"/>
  <c r="I59" i="1" s="1"/>
  <c r="AO57" i="1"/>
  <c r="AH57" i="1"/>
  <c r="AJ57" i="1" s="1"/>
  <c r="AA57" i="1"/>
  <c r="T57" i="1"/>
  <c r="V57" i="1" s="1"/>
  <c r="M57" i="1"/>
  <c r="I57" i="1"/>
  <c r="AO56" i="1"/>
  <c r="AQ56" i="1" s="1"/>
  <c r="AJ56" i="1"/>
  <c r="AH56" i="1"/>
  <c r="AA56" i="1"/>
  <c r="T56" i="1"/>
  <c r="M56" i="1"/>
  <c r="I56" i="1"/>
  <c r="AO55" i="1"/>
  <c r="AQ55" i="1" s="1"/>
  <c r="AN55" i="1"/>
  <c r="AH55" i="1"/>
  <c r="AG55" i="1"/>
  <c r="AA55" i="1"/>
  <c r="Z55" i="1"/>
  <c r="S55" i="1"/>
  <c r="T55" i="1" s="1"/>
  <c r="L55" i="1"/>
  <c r="M55" i="1" s="1"/>
  <c r="H55" i="1"/>
  <c r="I55" i="1" s="1"/>
  <c r="AN54" i="1"/>
  <c r="AO54" i="1" s="1"/>
  <c r="AG54" i="1"/>
  <c r="AH54" i="1" s="1"/>
  <c r="Z54" i="1"/>
  <c r="AA54" i="1" s="1"/>
  <c r="S54" i="1"/>
  <c r="L54" i="1"/>
  <c r="K40" i="1"/>
  <c r="K42" i="3" s="1"/>
  <c r="M42" i="3" s="1"/>
  <c r="H54" i="1"/>
  <c r="AO53" i="1"/>
  <c r="AQ53" i="1" s="1"/>
  <c r="AN53" i="1"/>
  <c r="AM40" i="1"/>
  <c r="AM42" i="3" s="1"/>
  <c r="AH53" i="1"/>
  <c r="AG53" i="1"/>
  <c r="AF40" i="1"/>
  <c r="AF42" i="3" s="1"/>
  <c r="AH42" i="3" s="1"/>
  <c r="AA53" i="1"/>
  <c r="Z53" i="1"/>
  <c r="S53" i="1"/>
  <c r="T53" i="1" s="1"/>
  <c r="L53" i="1"/>
  <c r="M53" i="1" s="1"/>
  <c r="H53" i="1"/>
  <c r="I53" i="1" s="1"/>
  <c r="AO52" i="1"/>
  <c r="AH52" i="1"/>
  <c r="AJ52" i="1" s="1"/>
  <c r="AA52" i="1"/>
  <c r="T52" i="1"/>
  <c r="V52" i="1" s="1"/>
  <c r="M52" i="1"/>
  <c r="I52" i="1"/>
  <c r="H51" i="1"/>
  <c r="I51" i="1" s="1"/>
  <c r="H50" i="1"/>
  <c r="I50" i="1" s="1"/>
  <c r="H49" i="1"/>
  <c r="I49" i="1" s="1"/>
  <c r="S47" i="1"/>
  <c r="T47" i="1" s="1"/>
  <c r="AM228" i="1"/>
  <c r="AO228" i="1" s="1"/>
  <c r="Z46" i="1"/>
  <c r="Z51" i="1" s="1"/>
  <c r="AA51" i="1" s="1"/>
  <c r="S46" i="1"/>
  <c r="T46" i="1" s="1"/>
  <c r="V46" i="1" s="1"/>
  <c r="L46" i="1"/>
  <c r="M46" i="1" s="1"/>
  <c r="H46" i="1"/>
  <c r="I46" i="1" s="1"/>
  <c r="AO44" i="1"/>
  <c r="AQ44" i="1" s="1"/>
  <c r="AH44" i="1"/>
  <c r="T44" i="1"/>
  <c r="I44" i="1"/>
  <c r="AR43" i="1"/>
  <c r="AQ43" i="1"/>
  <c r="AO43" i="1"/>
  <c r="AH43" i="1"/>
  <c r="AJ43" i="1" s="1"/>
  <c r="AA43" i="1"/>
  <c r="AK43" i="1" s="1"/>
  <c r="T43" i="1"/>
  <c r="V43" i="1" s="1"/>
  <c r="M43" i="1"/>
  <c r="W43" i="1" s="1"/>
  <c r="I43" i="1"/>
  <c r="P43" i="1" s="1"/>
  <c r="AN42" i="1"/>
  <c r="AO42" i="1" s="1"/>
  <c r="AQ42" i="1" s="1"/>
  <c r="AH42" i="1"/>
  <c r="AR42" i="1" s="1"/>
  <c r="AG42" i="1"/>
  <c r="Z42" i="1"/>
  <c r="S42" i="1"/>
  <c r="M42" i="1"/>
  <c r="L42" i="1"/>
  <c r="H42" i="1"/>
  <c r="AN41" i="1"/>
  <c r="AO41" i="1" s="1"/>
  <c r="AQ41" i="1" s="1"/>
  <c r="AG41" i="1"/>
  <c r="AH41" i="1"/>
  <c r="AA41" i="1"/>
  <c r="Z41" i="1"/>
  <c r="S41" i="1"/>
  <c r="T41" i="1" s="1"/>
  <c r="L41" i="1"/>
  <c r="M41" i="1" s="1"/>
  <c r="H41" i="1"/>
  <c r="I41" i="1" s="1"/>
  <c r="AN40" i="1"/>
  <c r="AO40" i="1" s="1"/>
  <c r="AG40" i="1"/>
  <c r="AH40" i="1" s="1"/>
  <c r="Y40" i="1"/>
  <c r="Y42" i="3" s="1"/>
  <c r="S40" i="1"/>
  <c r="R40" i="1"/>
  <c r="R42" i="3" s="1"/>
  <c r="L40" i="1"/>
  <c r="H40" i="1"/>
  <c r="I40" i="1" s="1"/>
  <c r="G40" i="1"/>
  <c r="AO38" i="1"/>
  <c r="AH38" i="1"/>
  <c r="AA38" i="1"/>
  <c r="T38" i="1"/>
  <c r="M38" i="1"/>
  <c r="AO37" i="1"/>
  <c r="AH37" i="1"/>
  <c r="AA37" i="1"/>
  <c r="AC37" i="1" s="1"/>
  <c r="T37" i="1"/>
  <c r="O37" i="1"/>
  <c r="M37" i="1"/>
  <c r="P37" i="1" s="1"/>
  <c r="AR36" i="1"/>
  <c r="AO36" i="1"/>
  <c r="AQ36" i="1" s="1"/>
  <c r="AK36" i="1"/>
  <c r="AH36" i="1"/>
  <c r="AJ36" i="1" s="1"/>
  <c r="AD36" i="1"/>
  <c r="AC36" i="1"/>
  <c r="AA36" i="1"/>
  <c r="W36" i="1"/>
  <c r="V36" i="1"/>
  <c r="T36" i="1"/>
  <c r="M36" i="1"/>
  <c r="O36" i="1" s="1"/>
  <c r="AO35" i="1"/>
  <c r="AQ35" i="1" s="1"/>
  <c r="AH35" i="1"/>
  <c r="AA35" i="1"/>
  <c r="W35" i="1"/>
  <c r="T35" i="1"/>
  <c r="V35" i="1" s="1"/>
  <c r="M35" i="1"/>
  <c r="O35" i="1" s="1"/>
  <c r="AO34" i="1"/>
  <c r="AH34" i="1"/>
  <c r="AA34" i="1"/>
  <c r="T34" i="1"/>
  <c r="M34" i="1"/>
  <c r="AO33" i="1"/>
  <c r="AH33" i="1"/>
  <c r="AJ33" i="1" s="1"/>
  <c r="AA33" i="1"/>
  <c r="AK33" i="1" s="1"/>
  <c r="T33" i="1"/>
  <c r="M33" i="1"/>
  <c r="AO32" i="1"/>
  <c r="AQ32" i="1" s="1"/>
  <c r="AH32" i="1"/>
  <c r="AR32" i="1" s="1"/>
  <c r="AA32" i="1"/>
  <c r="AC32" i="1" s="1"/>
  <c r="T32" i="1"/>
  <c r="AD32" i="1" s="1"/>
  <c r="P32" i="1"/>
  <c r="M32" i="1"/>
  <c r="O32" i="1" s="1"/>
  <c r="AO31" i="1"/>
  <c r="AQ31" i="1" s="1"/>
  <c r="AH31" i="1"/>
  <c r="AJ31" i="1" s="1"/>
  <c r="AA31" i="1"/>
  <c r="T31" i="1"/>
  <c r="P31" i="1"/>
  <c r="M31" i="1"/>
  <c r="O31" i="1" s="1"/>
  <c r="AO30" i="1"/>
  <c r="AQ30" i="1" s="1"/>
  <c r="AH30" i="1"/>
  <c r="AA30" i="1"/>
  <c r="T30" i="1"/>
  <c r="M30" i="1"/>
  <c r="AO29" i="1"/>
  <c r="AH29" i="1"/>
  <c r="AA29" i="1"/>
  <c r="AC29" i="1" s="1"/>
  <c r="T29" i="1"/>
  <c r="AD29" i="1" s="1"/>
  <c r="M29" i="1"/>
  <c r="P29" i="1" s="1"/>
  <c r="AO28" i="1"/>
  <c r="AQ28" i="1" s="1"/>
  <c r="AH28" i="1"/>
  <c r="AJ28" i="1" s="1"/>
  <c r="AA28" i="1"/>
  <c r="W28" i="1"/>
  <c r="V28" i="1"/>
  <c r="T28" i="1"/>
  <c r="M28" i="1"/>
  <c r="I28" i="1"/>
  <c r="AO27" i="1"/>
  <c r="AQ27" i="1" s="1"/>
  <c r="AH27" i="1"/>
  <c r="AA27" i="1"/>
  <c r="T27" i="1"/>
  <c r="M27" i="1"/>
  <c r="O27" i="1" s="1"/>
  <c r="I27" i="1"/>
  <c r="P27" i="1" s="1"/>
  <c r="AR26" i="1"/>
  <c r="AQ26" i="1"/>
  <c r="AO26" i="1"/>
  <c r="AH26" i="1"/>
  <c r="AJ26" i="1" s="1"/>
  <c r="AC26" i="1"/>
  <c r="AA26" i="1"/>
  <c r="W26" i="1"/>
  <c r="V26" i="1"/>
  <c r="T26" i="1"/>
  <c r="M26" i="1"/>
  <c r="I26" i="1"/>
  <c r="P26" i="1" s="1"/>
  <c r="AO25" i="1"/>
  <c r="AH25" i="1"/>
  <c r="AA25" i="1"/>
  <c r="T25" i="1"/>
  <c r="V25" i="1" s="1"/>
  <c r="M25" i="1"/>
  <c r="I25" i="1"/>
  <c r="AR24" i="1"/>
  <c r="AO24" i="1"/>
  <c r="AQ24" i="1" s="1"/>
  <c r="AH24" i="1"/>
  <c r="AJ24" i="1" s="1"/>
  <c r="AA24" i="1"/>
  <c r="W24" i="1"/>
  <c r="V24" i="1"/>
  <c r="T24" i="1"/>
  <c r="M24" i="1"/>
  <c r="I24" i="1"/>
  <c r="AO23" i="1"/>
  <c r="AH23" i="1"/>
  <c r="AA23" i="1"/>
  <c r="AC23" i="1" s="1"/>
  <c r="T23" i="1"/>
  <c r="O23" i="1"/>
  <c r="M23" i="1"/>
  <c r="I23" i="1"/>
  <c r="AJ38" i="1" l="1"/>
  <c r="AR38" i="1"/>
  <c r="AH39" i="1"/>
  <c r="AJ23" i="1"/>
  <c r="AK23" i="1" s="1"/>
  <c r="AR23" i="1"/>
  <c r="AQ23" i="1"/>
  <c r="AC35" i="1"/>
  <c r="AR93" i="1"/>
  <c r="AJ93" i="1"/>
  <c r="AK93" i="1"/>
  <c r="AR33" i="1"/>
  <c r="AQ33" i="1"/>
  <c r="I39" i="1"/>
  <c r="P33" i="1"/>
  <c r="O33" i="1"/>
  <c r="AQ38" i="1"/>
  <c r="AK97" i="1"/>
  <c r="AC97" i="1"/>
  <c r="AD97" i="1"/>
  <c r="O42" i="3"/>
  <c r="V31" i="1"/>
  <c r="AD31" i="1"/>
  <c r="AQ37" i="1"/>
  <c r="V47" i="1"/>
  <c r="V41" i="1"/>
  <c r="AD41" i="1"/>
  <c r="AQ40" i="1"/>
  <c r="AR40" i="1" s="1"/>
  <c r="W89" i="1"/>
  <c r="O89" i="1"/>
  <c r="P89" i="1"/>
  <c r="V27" i="1"/>
  <c r="AD27" i="1"/>
  <c r="AC27" i="1"/>
  <c r="AC30" i="1"/>
  <c r="AK30" i="1"/>
  <c r="AC31" i="1"/>
  <c r="V33" i="1"/>
  <c r="W33" i="1" s="1"/>
  <c r="AR41" i="1"/>
  <c r="AJ41" i="1"/>
  <c r="P59" i="1"/>
  <c r="AK89" i="1"/>
  <c r="AC89" i="1"/>
  <c r="AD89" i="1"/>
  <c r="AC113" i="1"/>
  <c r="AJ103" i="1"/>
  <c r="AK103" i="1" s="1"/>
  <c r="AD103" i="1"/>
  <c r="AC103" i="1"/>
  <c r="AK38" i="1"/>
  <c r="AC38" i="1"/>
  <c r="V55" i="1"/>
  <c r="W55" i="1"/>
  <c r="W97" i="1"/>
  <c r="O97" i="1"/>
  <c r="P97" i="1"/>
  <c r="AJ25" i="1"/>
  <c r="AK25" i="1" s="1"/>
  <c r="AO39" i="1"/>
  <c r="P30" i="1"/>
  <c r="M39" i="1"/>
  <c r="W30" i="1"/>
  <c r="O30" i="1"/>
  <c r="V30" i="1"/>
  <c r="AD30" i="1"/>
  <c r="V23" i="1"/>
  <c r="W23" i="1"/>
  <c r="AD23" i="1"/>
  <c r="T39" i="1"/>
  <c r="AJ27" i="1"/>
  <c r="AR27" i="1"/>
  <c r="AK27" i="1"/>
  <c r="V34" i="1"/>
  <c r="AD34" i="1"/>
  <c r="P38" i="1"/>
  <c r="W38" i="1"/>
  <c r="O38" i="1"/>
  <c r="M40" i="1"/>
  <c r="W46" i="1"/>
  <c r="O46" i="1"/>
  <c r="V53" i="1"/>
  <c r="W53" i="1"/>
  <c r="O101" i="1"/>
  <c r="P101" i="1"/>
  <c r="W101" i="1"/>
  <c r="AD115" i="1"/>
  <c r="AC115" i="1"/>
  <c r="V115" i="1"/>
  <c r="O28" i="1"/>
  <c r="P28" i="1"/>
  <c r="AR34" i="1"/>
  <c r="AJ34" i="1"/>
  <c r="AJ35" i="1"/>
  <c r="AK35" i="1" s="1"/>
  <c r="AR115" i="1"/>
  <c r="AQ115" i="1"/>
  <c r="AJ115" i="1"/>
  <c r="P24" i="1"/>
  <c r="O24" i="1"/>
  <c r="AR37" i="1"/>
  <c r="AJ37" i="1"/>
  <c r="AC51" i="1"/>
  <c r="AR29" i="1"/>
  <c r="AQ29" i="1"/>
  <c r="AK29" i="1"/>
  <c r="AJ29" i="1"/>
  <c r="AC34" i="1"/>
  <c r="AK34" i="1"/>
  <c r="AD37" i="1"/>
  <c r="W37" i="1"/>
  <c r="V37" i="1"/>
  <c r="O41" i="1"/>
  <c r="P41" i="1" s="1"/>
  <c r="W41" i="1"/>
  <c r="V98" i="1"/>
  <c r="AQ89" i="1"/>
  <c r="AO98" i="1"/>
  <c r="AR89" i="1"/>
  <c r="V93" i="1"/>
  <c r="W93" i="1"/>
  <c r="P113" i="1"/>
  <c r="AC170" i="1"/>
  <c r="R229" i="1"/>
  <c r="R288" i="1"/>
  <c r="V84" i="1"/>
  <c r="AK24" i="1"/>
  <c r="AD24" i="1"/>
  <c r="W29" i="1"/>
  <c r="T40" i="1"/>
  <c r="O43" i="1"/>
  <c r="AD43" i="1"/>
  <c r="Y47" i="3"/>
  <c r="Y226" i="1"/>
  <c r="G229" i="1"/>
  <c r="G288" i="1"/>
  <c r="L49" i="1"/>
  <c r="M49" i="1" s="1"/>
  <c r="Z49" i="1"/>
  <c r="AA49" i="1" s="1"/>
  <c r="L51" i="1"/>
  <c r="M51" i="1" s="1"/>
  <c r="AC52" i="1"/>
  <c r="AK52" i="1"/>
  <c r="M54" i="1"/>
  <c r="AC57" i="1"/>
  <c r="AK57" i="1"/>
  <c r="P58" i="1"/>
  <c r="AC82" i="1"/>
  <c r="AD82" i="1" s="1"/>
  <c r="O83" i="1"/>
  <c r="V86" i="1"/>
  <c r="AC88" i="1"/>
  <c r="AK88" i="1"/>
  <c r="AJ91" i="1"/>
  <c r="V92" i="1"/>
  <c r="AD92" i="1"/>
  <c r="AD96" i="1"/>
  <c r="AQ101" i="1"/>
  <c r="W102" i="1"/>
  <c r="AH112" i="1"/>
  <c r="O115" i="1"/>
  <c r="P115" i="1" s="1"/>
  <c r="M117" i="1"/>
  <c r="AO117" i="1"/>
  <c r="AQ117" i="1" s="1"/>
  <c r="AR118" i="1"/>
  <c r="AG110" i="1"/>
  <c r="AH110" i="1" s="1"/>
  <c r="AG108" i="1"/>
  <c r="AH108" i="1" s="1"/>
  <c r="AG109" i="1"/>
  <c r="AH109" i="1" s="1"/>
  <c r="AG106" i="1"/>
  <c r="AH106" i="1" s="1"/>
  <c r="P144" i="1"/>
  <c r="O144" i="1"/>
  <c r="AQ144" i="1"/>
  <c r="AR144" i="1" s="1"/>
  <c r="AJ144" i="1"/>
  <c r="AK144" i="1" s="1"/>
  <c r="W146" i="1"/>
  <c r="AJ148" i="1"/>
  <c r="AR148" i="1"/>
  <c r="AR150" i="1"/>
  <c r="AQ150" i="1"/>
  <c r="AJ150" i="1"/>
  <c r="AD152" i="1"/>
  <c r="W154" i="1"/>
  <c r="V154" i="1"/>
  <c r="P154" i="1"/>
  <c r="O154" i="1"/>
  <c r="AR155" i="1"/>
  <c r="AJ155" i="1"/>
  <c r="AJ156" i="1"/>
  <c r="AR156" i="1"/>
  <c r="AJ161" i="1"/>
  <c r="AR161" i="1"/>
  <c r="V162" i="1"/>
  <c r="W163" i="1"/>
  <c r="P171" i="1"/>
  <c r="AC172" i="1"/>
  <c r="AD172" i="1" s="1"/>
  <c r="I173" i="1"/>
  <c r="AJ177" i="1"/>
  <c r="AD179" i="1"/>
  <c r="V179" i="1"/>
  <c r="AD207" i="1"/>
  <c r="V207" i="1"/>
  <c r="W209" i="1"/>
  <c r="O209" i="1"/>
  <c r="AJ213" i="1"/>
  <c r="AR219" i="1"/>
  <c r="AQ219" i="1"/>
  <c r="T222" i="1"/>
  <c r="AA280" i="1"/>
  <c r="AC264" i="1"/>
  <c r="O56" i="1"/>
  <c r="W56" i="1"/>
  <c r="P117" i="1"/>
  <c r="T105" i="1"/>
  <c r="S110" i="1"/>
  <c r="T110" i="1" s="1"/>
  <c r="S108" i="1"/>
  <c r="T108" i="1" s="1"/>
  <c r="O160" i="1"/>
  <c r="P160" i="1" s="1"/>
  <c r="W160" i="1"/>
  <c r="W162" i="1"/>
  <c r="O162" i="1"/>
  <c r="V177" i="1"/>
  <c r="AJ205" i="1"/>
  <c r="AH221" i="1"/>
  <c r="AC43" i="1"/>
  <c r="AJ53" i="1"/>
  <c r="AR53" i="1"/>
  <c r="P56" i="1"/>
  <c r="V88" i="1"/>
  <c r="V101" i="1"/>
  <c r="AJ101" i="1"/>
  <c r="AA105" i="1"/>
  <c r="V149" i="1"/>
  <c r="AD149" i="1"/>
  <c r="AD153" i="1"/>
  <c r="V157" i="1"/>
  <c r="AD157" i="1"/>
  <c r="AJ159" i="1"/>
  <c r="AK159" i="1" s="1"/>
  <c r="AR165" i="1"/>
  <c r="AD174" i="1"/>
  <c r="AQ205" i="1"/>
  <c r="AR205" i="1" s="1"/>
  <c r="AO221" i="1"/>
  <c r="AK241" i="1"/>
  <c r="AR271" i="1"/>
  <c r="AJ271" i="1"/>
  <c r="W27" i="1"/>
  <c r="AR28" i="1"/>
  <c r="AJ32" i="1"/>
  <c r="AD33" i="1"/>
  <c r="AC24" i="1"/>
  <c r="AC25" i="1"/>
  <c r="AK26" i="1"/>
  <c r="AD26" i="1"/>
  <c r="W31" i="1"/>
  <c r="V32" i="1"/>
  <c r="W32" i="1" s="1"/>
  <c r="AK32" i="1"/>
  <c r="AD35" i="1"/>
  <c r="AK37" i="1"/>
  <c r="R109" i="3"/>
  <c r="G109" i="3"/>
  <c r="I109" i="3" s="1"/>
  <c r="AM109" i="3"/>
  <c r="K109" i="3"/>
  <c r="AF109" i="3"/>
  <c r="AH109" i="3" s="1"/>
  <c r="Y109" i="3"/>
  <c r="G42" i="3"/>
  <c r="AM38" i="2"/>
  <c r="Y38" i="2"/>
  <c r="K38" i="2"/>
  <c r="AF38" i="2"/>
  <c r="R38" i="2"/>
  <c r="G38" i="2"/>
  <c r="AA42" i="1"/>
  <c r="AA44" i="1"/>
  <c r="AG46" i="1"/>
  <c r="H47" i="1"/>
  <c r="I47" i="1" s="1"/>
  <c r="Y288" i="1"/>
  <c r="Y229" i="1"/>
  <c r="S50" i="1"/>
  <c r="T50" i="1" s="1"/>
  <c r="AD52" i="1"/>
  <c r="V56" i="1"/>
  <c r="AR56" i="1"/>
  <c r="AD57" i="1"/>
  <c r="K59" i="1"/>
  <c r="M59" i="1" s="1"/>
  <c r="M58" i="1"/>
  <c r="AJ58" i="1"/>
  <c r="AR58" i="1"/>
  <c r="I98" i="1"/>
  <c r="V83" i="1"/>
  <c r="AC84" i="1"/>
  <c r="AD84" i="1" s="1"/>
  <c r="O85" i="1"/>
  <c r="P87" i="1"/>
  <c r="V89" i="1"/>
  <c r="P91" i="1"/>
  <c r="O91" i="1"/>
  <c r="AK91" i="1"/>
  <c r="P93" i="1"/>
  <c r="O93" i="1"/>
  <c r="AQ93" i="1"/>
  <c r="AC94" i="1"/>
  <c r="O95" i="1"/>
  <c r="V96" i="1"/>
  <c r="AR103" i="1"/>
  <c r="AK111" i="1"/>
  <c r="O113" i="1"/>
  <c r="AC116" i="1"/>
  <c r="AN105" i="1"/>
  <c r="AN99" i="1"/>
  <c r="AO99" i="1" s="1"/>
  <c r="AQ99" i="1" s="1"/>
  <c r="AK148" i="1"/>
  <c r="AJ151" i="1"/>
  <c r="AJ152" i="1"/>
  <c r="AC153" i="1"/>
  <c r="AK153" i="1"/>
  <c r="AK156" i="1"/>
  <c r="AQ159" i="1"/>
  <c r="AR159" i="1" s="1"/>
  <c r="AD160" i="1"/>
  <c r="V160" i="1"/>
  <c r="AK161" i="1"/>
  <c r="AK162" i="1"/>
  <c r="AC162" i="1"/>
  <c r="O171" i="1"/>
  <c r="AK174" i="1"/>
  <c r="AC174" i="1"/>
  <c r="AC175" i="1"/>
  <c r="AD175" i="1" s="1"/>
  <c r="AQ177" i="1"/>
  <c r="AR177" i="1" s="1"/>
  <c r="AC179" i="1"/>
  <c r="AK179" i="1"/>
  <c r="AK207" i="1"/>
  <c r="AC207" i="1"/>
  <c r="AK208" i="1"/>
  <c r="AJ208" i="1"/>
  <c r="AC208" i="1"/>
  <c r="V217" i="1"/>
  <c r="AQ34" i="1"/>
  <c r="Y59" i="1"/>
  <c r="AA59" i="1" s="1"/>
  <c r="AD59" i="1" s="1"/>
  <c r="AA58" i="1"/>
  <c r="AD116" i="1"/>
  <c r="AR146" i="1"/>
  <c r="AQ146" i="1"/>
  <c r="AJ146" i="1"/>
  <c r="AQ25" i="1"/>
  <c r="AR25" i="1" s="1"/>
  <c r="AF122" i="2"/>
  <c r="AG44" i="2"/>
  <c r="AG38" i="2"/>
  <c r="AH38" i="2" s="1"/>
  <c r="V102" i="1"/>
  <c r="AK28" i="1"/>
  <c r="AD28" i="1"/>
  <c r="V38" i="1"/>
  <c r="AD38" i="1"/>
  <c r="K47" i="3"/>
  <c r="K226" i="1"/>
  <c r="AJ54" i="1"/>
  <c r="AH98" i="1"/>
  <c r="AC86" i="1"/>
  <c r="AD91" i="1"/>
  <c r="AC96" i="1"/>
  <c r="AK96" i="1"/>
  <c r="AC102" i="1"/>
  <c r="W103" i="1"/>
  <c r="V103" i="1"/>
  <c r="O103" i="1"/>
  <c r="P103" i="1" s="1"/>
  <c r="L109" i="1"/>
  <c r="M109" i="1" s="1"/>
  <c r="L106" i="1"/>
  <c r="M106" i="1" s="1"/>
  <c r="O111" i="1"/>
  <c r="P111" i="1" s="1"/>
  <c r="AQ111" i="1"/>
  <c r="AR111" i="1" s="1"/>
  <c r="AD112" i="1"/>
  <c r="AC112" i="1"/>
  <c r="AJ113" i="1"/>
  <c r="AK113" i="1" s="1"/>
  <c r="O114" i="1"/>
  <c r="P114" i="1" s="1"/>
  <c r="W114" i="1"/>
  <c r="W115" i="1"/>
  <c r="AR116" i="1"/>
  <c r="P142" i="1"/>
  <c r="O142" i="1"/>
  <c r="I158" i="1"/>
  <c r="AQ142" i="1"/>
  <c r="AR142" i="1" s="1"/>
  <c r="AH158" i="1"/>
  <c r="AJ142" i="1"/>
  <c r="AK142" i="1" s="1"/>
  <c r="AD146" i="1"/>
  <c r="AC146" i="1"/>
  <c r="V146" i="1"/>
  <c r="AO158" i="1"/>
  <c r="AQ148" i="1"/>
  <c r="AC149" i="1"/>
  <c r="AQ155" i="1"/>
  <c r="AQ156" i="1"/>
  <c r="AC157" i="1"/>
  <c r="V163" i="1"/>
  <c r="V170" i="1"/>
  <c r="W170" i="1" s="1"/>
  <c r="AD170" i="1"/>
  <c r="AQ165" i="1"/>
  <c r="W176" i="1"/>
  <c r="O176" i="1"/>
  <c r="P176" i="1" s="1"/>
  <c r="AJ179" i="1"/>
  <c r="H169" i="1"/>
  <c r="I169" i="1" s="1"/>
  <c r="H166" i="1"/>
  <c r="I166" i="1" s="1"/>
  <c r="I165" i="1"/>
  <c r="H170" i="1"/>
  <c r="I170" i="1" s="1"/>
  <c r="H168" i="1"/>
  <c r="I168" i="1" s="1"/>
  <c r="AJ207" i="1"/>
  <c r="AR207" i="1"/>
  <c r="AD212" i="1"/>
  <c r="AC212" i="1"/>
  <c r="V212" i="1"/>
  <c r="W225" i="1"/>
  <c r="O225" i="1"/>
  <c r="AJ241" i="1"/>
  <c r="AC292" i="1"/>
  <c r="AJ30" i="1"/>
  <c r="AR30" i="1"/>
  <c r="Z50" i="1"/>
  <c r="AA50" i="1" s="1"/>
  <c r="Z47" i="1"/>
  <c r="AA47" i="1" s="1"/>
  <c r="AA46" i="1"/>
  <c r="AC231" i="1"/>
  <c r="V29" i="1"/>
  <c r="AK31" i="1"/>
  <c r="AM288" i="1"/>
  <c r="AM229" i="1"/>
  <c r="O25" i="1"/>
  <c r="P25" i="1" s="1"/>
  <c r="P35" i="1"/>
  <c r="AK41" i="1"/>
  <c r="M44" i="1"/>
  <c r="V44" i="1" s="1"/>
  <c r="O52" i="1"/>
  <c r="P52" i="1" s="1"/>
  <c r="W52" i="1"/>
  <c r="O53" i="1"/>
  <c r="P53" i="1" s="1"/>
  <c r="AC53" i="1"/>
  <c r="AD53" i="1" s="1"/>
  <c r="AK53" i="1"/>
  <c r="T54" i="1"/>
  <c r="AC54" i="1" s="1"/>
  <c r="AK54" i="1"/>
  <c r="O55" i="1"/>
  <c r="P55" i="1" s="1"/>
  <c r="AC55" i="1"/>
  <c r="AD55" i="1" s="1"/>
  <c r="AC56" i="1"/>
  <c r="AD56" i="1" s="1"/>
  <c r="AK56" i="1"/>
  <c r="O57" i="1"/>
  <c r="P57" i="1" s="1"/>
  <c r="W57" i="1"/>
  <c r="AM59" i="1"/>
  <c r="AO59" i="1" s="1"/>
  <c r="AQ59" i="1" s="1"/>
  <c r="AO58" i="1"/>
  <c r="AQ58" i="1" s="1"/>
  <c r="O82" i="1"/>
  <c r="M98" i="1"/>
  <c r="W82" i="1"/>
  <c r="AJ82" i="1"/>
  <c r="AK82" i="1" s="1"/>
  <c r="AK83" i="1"/>
  <c r="AJ83" i="1"/>
  <c r="AC83" i="1"/>
  <c r="V87" i="1"/>
  <c r="AJ88" i="1"/>
  <c r="V91" i="1"/>
  <c r="AQ91" i="1"/>
  <c r="AC92" i="1"/>
  <c r="AJ94" i="1"/>
  <c r="AK94" i="1" s="1"/>
  <c r="AQ95" i="1"/>
  <c r="V97" i="1"/>
  <c r="AC101" i="1"/>
  <c r="AK101" i="1"/>
  <c r="AR102" i="1"/>
  <c r="M105" i="1"/>
  <c r="AC106" i="1"/>
  <c r="AD106" i="1" s="1"/>
  <c r="AD111" i="1"/>
  <c r="AH114" i="1"/>
  <c r="AJ116" i="1"/>
  <c r="AK118" i="1"/>
  <c r="V118" i="1"/>
  <c r="AJ149" i="1"/>
  <c r="AR149" i="1"/>
  <c r="AR152" i="1"/>
  <c r="AR153" i="1"/>
  <c r="AJ157" i="1"/>
  <c r="AR157" i="1"/>
  <c r="AQ161" i="1"/>
  <c r="AJ162" i="1"/>
  <c r="V171" i="1"/>
  <c r="W171" i="1" s="1"/>
  <c r="O172" i="1"/>
  <c r="P172" i="1" s="1"/>
  <c r="AR172" i="1"/>
  <c r="AJ172" i="1"/>
  <c r="AK172" i="1" s="1"/>
  <c r="O173" i="1"/>
  <c r="V176" i="1"/>
  <c r="AR178" i="1"/>
  <c r="AQ178" i="1"/>
  <c r="AJ178" i="1"/>
  <c r="AD210" i="1"/>
  <c r="W210" i="1"/>
  <c r="V210" i="1"/>
  <c r="AR217" i="1"/>
  <c r="AJ217" i="1"/>
  <c r="T229" i="1"/>
  <c r="AQ234" i="1"/>
  <c r="AR234" i="1"/>
  <c r="AG299" i="1"/>
  <c r="AH299" i="1" s="1"/>
  <c r="AH240" i="1"/>
  <c r="AK240" i="1" s="1"/>
  <c r="AM47" i="3"/>
  <c r="AM226" i="1"/>
  <c r="Y122" i="2"/>
  <c r="Z44" i="2"/>
  <c r="Z38" i="2"/>
  <c r="AA38" i="2" s="1"/>
  <c r="W92" i="1"/>
  <c r="P92" i="1"/>
  <c r="P100" i="1"/>
  <c r="AK115" i="1"/>
  <c r="AK150" i="1"/>
  <c r="AJ163" i="1"/>
  <c r="AR163" i="1"/>
  <c r="AA39" i="1"/>
  <c r="I42" i="1"/>
  <c r="M112" i="1"/>
  <c r="P23" i="1"/>
  <c r="O26" i="1"/>
  <c r="O29" i="1"/>
  <c r="P36" i="1"/>
  <c r="Z40" i="1"/>
  <c r="AA40" i="1" s="1"/>
  <c r="AC41" i="1"/>
  <c r="AJ44" i="1"/>
  <c r="AR44" i="1"/>
  <c r="P46" i="1"/>
  <c r="S49" i="1"/>
  <c r="T49" i="1" s="1"/>
  <c r="S51" i="1"/>
  <c r="T51" i="1" s="1"/>
  <c r="V58" i="1"/>
  <c r="AD58" i="1"/>
  <c r="AJ59" i="1"/>
  <c r="AR59" i="1"/>
  <c r="K122" i="2"/>
  <c r="L38" i="2"/>
  <c r="M38" i="2" s="1"/>
  <c r="L44" i="2"/>
  <c r="P82" i="1"/>
  <c r="AD83" i="1"/>
  <c r="O84" i="1"/>
  <c r="P84" i="1" s="1"/>
  <c r="AK85" i="1"/>
  <c r="AC85" i="1"/>
  <c r="W87" i="1"/>
  <c r="P88" i="1"/>
  <c r="O88" i="1"/>
  <c r="W88" i="1"/>
  <c r="AQ88" i="1"/>
  <c r="W91" i="1"/>
  <c r="AJ92" i="1"/>
  <c r="AR92" i="1"/>
  <c r="O94" i="1"/>
  <c r="V95" i="1"/>
  <c r="AR96" i="1"/>
  <c r="AJ102" i="1"/>
  <c r="S109" i="1"/>
  <c r="T109" i="1" s="1"/>
  <c r="V111" i="1"/>
  <c r="V113" i="1"/>
  <c r="W113" i="1" s="1"/>
  <c r="AD113" i="1"/>
  <c r="AK116" i="1"/>
  <c r="AK117" i="1"/>
  <c r="AJ117" i="1"/>
  <c r="AC117" i="1"/>
  <c r="O158" i="1"/>
  <c r="M164" i="1"/>
  <c r="AD144" i="1"/>
  <c r="AC144" i="1"/>
  <c r="V144" i="1"/>
  <c r="W144" i="1" s="1"/>
  <c r="AK146" i="1"/>
  <c r="P148" i="1"/>
  <c r="O148" i="1"/>
  <c r="AD150" i="1"/>
  <c r="AC150" i="1"/>
  <c r="V150" i="1"/>
  <c r="W151" i="1"/>
  <c r="P151" i="1"/>
  <c r="O151" i="1"/>
  <c r="O152" i="1"/>
  <c r="W152" i="1"/>
  <c r="AJ154" i="1"/>
  <c r="AK154" i="1" s="1"/>
  <c r="AC154" i="1"/>
  <c r="AD154" i="1" s="1"/>
  <c r="P156" i="1"/>
  <c r="O156" i="1"/>
  <c r="AD161" i="1"/>
  <c r="AK163" i="1"/>
  <c r="AK171" i="1"/>
  <c r="AC171" i="1"/>
  <c r="AD171" i="1" s="1"/>
  <c r="V159" i="1"/>
  <c r="W159" i="1" s="1"/>
  <c r="AD159" i="1"/>
  <c r="W174" i="1"/>
  <c r="V174" i="1"/>
  <c r="O174" i="1"/>
  <c r="AR175" i="1"/>
  <c r="AJ175" i="1"/>
  <c r="AK175" i="1" s="1"/>
  <c r="T221" i="1"/>
  <c r="AD205" i="1"/>
  <c r="V205" i="1"/>
  <c r="AK225" i="1"/>
  <c r="AC225" i="1"/>
  <c r="W277" i="1"/>
  <c r="P277" i="1"/>
  <c r="O277" i="1"/>
  <c r="L50" i="1"/>
  <c r="M50" i="1" s="1"/>
  <c r="L47" i="1"/>
  <c r="M47" i="1" s="1"/>
  <c r="P96" i="1"/>
  <c r="O96" i="1"/>
  <c r="W96" i="1"/>
  <c r="AR117" i="1"/>
  <c r="T158" i="1"/>
  <c r="AC142" i="1"/>
  <c r="AD142" i="1" s="1"/>
  <c r="V142" i="1"/>
  <c r="W142" i="1" s="1"/>
  <c r="P146" i="1"/>
  <c r="O146" i="1"/>
  <c r="AJ160" i="1"/>
  <c r="AR160" i="1"/>
  <c r="W25" i="1"/>
  <c r="AC33" i="1"/>
  <c r="AR35" i="1"/>
  <c r="AJ55" i="1"/>
  <c r="AK55" i="1" s="1"/>
  <c r="AR55" i="1"/>
  <c r="AJ97" i="1"/>
  <c r="O100" i="1"/>
  <c r="W100" i="1"/>
  <c r="AC109" i="1"/>
  <c r="V116" i="1"/>
  <c r="W116" i="1" s="1"/>
  <c r="AK151" i="1"/>
  <c r="AC151" i="1"/>
  <c r="AC152" i="1"/>
  <c r="AK152" i="1"/>
  <c r="V169" i="1"/>
  <c r="AK177" i="1"/>
  <c r="AC177" i="1"/>
  <c r="AD177" i="1" s="1"/>
  <c r="W179" i="1"/>
  <c r="O179" i="1"/>
  <c r="AK213" i="1"/>
  <c r="AC213" i="1"/>
  <c r="AD25" i="1"/>
  <c r="AR31" i="1"/>
  <c r="O34" i="1"/>
  <c r="W34" i="1"/>
  <c r="AC28" i="1"/>
  <c r="P34" i="1"/>
  <c r="T42" i="1"/>
  <c r="K287" i="1"/>
  <c r="K228" i="1"/>
  <c r="M228" i="1" s="1"/>
  <c r="Y287" i="1"/>
  <c r="AA287" i="1" s="1"/>
  <c r="Y228" i="1"/>
  <c r="AF288" i="1"/>
  <c r="AF229" i="1"/>
  <c r="AQ52" i="1"/>
  <c r="AR52" i="1" s="1"/>
  <c r="AR42" i="3"/>
  <c r="I54" i="1"/>
  <c r="AQ54" i="1"/>
  <c r="AR54" i="1" s="1"/>
  <c r="AQ57" i="1"/>
  <c r="AR57" i="1" s="1"/>
  <c r="AQ82" i="1"/>
  <c r="AR82" i="1" s="1"/>
  <c r="AD85" i="1"/>
  <c r="O86" i="1"/>
  <c r="P86" i="1" s="1"/>
  <c r="AK87" i="1"/>
  <c r="AC87" i="1"/>
  <c r="AJ89" i="1"/>
  <c r="AQ90" i="1"/>
  <c r="AR90" i="1" s="1"/>
  <c r="AC93" i="1"/>
  <c r="AD93" i="1" s="1"/>
  <c r="AJ96" i="1"/>
  <c r="AA98" i="1"/>
  <c r="AK100" i="1"/>
  <c r="AR100" i="1"/>
  <c r="O102" i="1"/>
  <c r="AK102" i="1"/>
  <c r="W111" i="1"/>
  <c r="AO113" i="1"/>
  <c r="AQ113" i="1" s="1"/>
  <c r="AC114" i="1"/>
  <c r="AD114" i="1" s="1"/>
  <c r="O116" i="1"/>
  <c r="P116" i="1" s="1"/>
  <c r="AQ116" i="1"/>
  <c r="AD118" i="1"/>
  <c r="V148" i="1"/>
  <c r="AD148" i="1"/>
  <c r="W149" i="1"/>
  <c r="P152" i="1"/>
  <c r="P153" i="1"/>
  <c r="O153" i="1"/>
  <c r="W153" i="1"/>
  <c r="AD155" i="1"/>
  <c r="V155" i="1"/>
  <c r="V156" i="1"/>
  <c r="AD156" i="1"/>
  <c r="W157" i="1"/>
  <c r="P161" i="1"/>
  <c r="P162" i="1"/>
  <c r="AC163" i="1"/>
  <c r="AD163" i="1" s="1"/>
  <c r="Z169" i="1"/>
  <c r="AA169" i="1" s="1"/>
  <c r="Z166" i="1"/>
  <c r="AA166" i="1" s="1"/>
  <c r="AA165" i="1"/>
  <c r="AJ165" i="1" s="1"/>
  <c r="V172" i="1"/>
  <c r="W172" i="1" s="1"/>
  <c r="T173" i="1"/>
  <c r="AK205" i="1"/>
  <c r="AA221" i="1"/>
  <c r="AC205" i="1"/>
  <c r="AJ209" i="1"/>
  <c r="AR209" i="1"/>
  <c r="AR211" i="1"/>
  <c r="AQ211" i="1"/>
  <c r="O234" i="1"/>
  <c r="P234" i="1" s="1"/>
  <c r="W234" i="1"/>
  <c r="R241" i="1"/>
  <c r="T240" i="1"/>
  <c r="V30" i="2"/>
  <c r="O33" i="2"/>
  <c r="W33" i="2"/>
  <c r="P33" i="2"/>
  <c r="AD36" i="2"/>
  <c r="V36" i="2"/>
  <c r="AC36" i="2"/>
  <c r="AM122" i="2"/>
  <c r="AN44" i="2"/>
  <c r="AN38" i="2"/>
  <c r="AO38" i="2" s="1"/>
  <c r="AQ38" i="2" s="1"/>
  <c r="Z108" i="1"/>
  <c r="AA108" i="1" s="1"/>
  <c r="Z110" i="1"/>
  <c r="AA110" i="1" s="1"/>
  <c r="P149" i="1"/>
  <c r="P157" i="1"/>
  <c r="AA158" i="1"/>
  <c r="AG166" i="1"/>
  <c r="AH166" i="1" s="1"/>
  <c r="AG169" i="1"/>
  <c r="AH169" i="1" s="1"/>
  <c r="P209" i="1"/>
  <c r="V214" i="1"/>
  <c r="AK216" i="1"/>
  <c r="P217" i="1"/>
  <c r="O217" i="1"/>
  <c r="W217" i="1"/>
  <c r="AQ218" i="1"/>
  <c r="P225" i="1"/>
  <c r="M237" i="1"/>
  <c r="AC237" i="1"/>
  <c r="AK237" i="1"/>
  <c r="V299" i="1"/>
  <c r="AD299" i="1"/>
  <c r="AJ264" i="1"/>
  <c r="AK264" i="1" s="1"/>
  <c r="AR264" i="1"/>
  <c r="W266" i="1"/>
  <c r="P266" i="1"/>
  <c r="O266" i="1"/>
  <c r="AQ271" i="1"/>
  <c r="O273" i="1"/>
  <c r="W273" i="1"/>
  <c r="V273" i="1"/>
  <c r="W282" i="1"/>
  <c r="O282" i="1"/>
  <c r="P282" i="1" s="1"/>
  <c r="AK293" i="1"/>
  <c r="AC293" i="1"/>
  <c r="O296" i="1"/>
  <c r="O143" i="1"/>
  <c r="O145" i="1"/>
  <c r="O147" i="1"/>
  <c r="W150" i="1"/>
  <c r="L166" i="1"/>
  <c r="M166" i="1" s="1"/>
  <c r="V166" i="1" s="1"/>
  <c r="AN168" i="1"/>
  <c r="AO168" i="1" s="1"/>
  <c r="L169" i="1"/>
  <c r="M169" i="1" s="1"/>
  <c r="AN170" i="1"/>
  <c r="AO170" i="1" s="1"/>
  <c r="AC176" i="1"/>
  <c r="V178" i="1"/>
  <c r="AC206" i="1"/>
  <c r="AC210" i="1"/>
  <c r="AC211" i="1"/>
  <c r="W214" i="1"/>
  <c r="AC216" i="1"/>
  <c r="P218" i="1"/>
  <c r="AR218" i="1"/>
  <c r="AC220" i="1"/>
  <c r="AK220" i="1"/>
  <c r="AR223" i="1"/>
  <c r="M224" i="1"/>
  <c r="AC224" i="1"/>
  <c r="V234" i="1"/>
  <c r="M236" i="1"/>
  <c r="AN299" i="1"/>
  <c r="AO299" i="1" s="1"/>
  <c r="AQ299" i="1" s="1"/>
  <c r="AO240" i="1"/>
  <c r="AO280" i="1"/>
  <c r="AQ264" i="1"/>
  <c r="V266" i="1"/>
  <c r="AD266" i="1"/>
  <c r="P273" i="1"/>
  <c r="AR273" i="1"/>
  <c r="W275" i="1"/>
  <c r="P275" i="1"/>
  <c r="O275" i="1"/>
  <c r="P276" i="1"/>
  <c r="O276" i="1"/>
  <c r="W276" i="1"/>
  <c r="V277" i="1"/>
  <c r="AJ278" i="1"/>
  <c r="AR278" i="1"/>
  <c r="AR26" i="2"/>
  <c r="AJ26" i="2"/>
  <c r="AR28" i="2"/>
  <c r="AJ28" i="2"/>
  <c r="AQ28" i="2"/>
  <c r="AK32" i="2"/>
  <c r="AC32" i="2"/>
  <c r="AJ32" i="2"/>
  <c r="AR39" i="2"/>
  <c r="Y98" i="2"/>
  <c r="AA98" i="2" s="1"/>
  <c r="AA41" i="2"/>
  <c r="V54" i="2"/>
  <c r="W54" i="2" s="1"/>
  <c r="K288" i="1"/>
  <c r="K229" i="1"/>
  <c r="M229" i="1" s="1"/>
  <c r="W84" i="1"/>
  <c r="AK84" i="1"/>
  <c r="W86" i="1"/>
  <c r="AK86" i="1"/>
  <c r="W90" i="1"/>
  <c r="AK90" i="1"/>
  <c r="AD94" i="1"/>
  <c r="AR94" i="1"/>
  <c r="R99" i="1"/>
  <c r="G118" i="1"/>
  <c r="I118" i="1" s="1"/>
  <c r="G126" i="1"/>
  <c r="AJ143" i="1"/>
  <c r="AJ145" i="1"/>
  <c r="AD151" i="1"/>
  <c r="AR151" i="1"/>
  <c r="W155" i="1"/>
  <c r="AK155" i="1"/>
  <c r="H159" i="1"/>
  <c r="I159" i="1" s="1"/>
  <c r="AD162" i="1"/>
  <c r="AR162" i="1"/>
  <c r="S168" i="1"/>
  <c r="T168" i="1" s="1"/>
  <c r="AC168" i="1" s="1"/>
  <c r="AR171" i="1"/>
  <c r="AD176" i="1"/>
  <c r="W178" i="1"/>
  <c r="AM179" i="1"/>
  <c r="AO179" i="1" s="1"/>
  <c r="I221" i="1"/>
  <c r="AD206" i="1"/>
  <c r="AD211" i="1"/>
  <c r="AK212" i="1"/>
  <c r="AC214" i="1"/>
  <c r="AC215" i="1"/>
  <c r="V218" i="1"/>
  <c r="AC219" i="1"/>
  <c r="T223" i="1"/>
  <c r="AJ223" i="1"/>
  <c r="AC238" i="1"/>
  <c r="AD238" i="1" s="1"/>
  <c r="G241" i="1"/>
  <c r="I240" i="1"/>
  <c r="AC266" i="1"/>
  <c r="P269" i="1"/>
  <c r="P271" i="1"/>
  <c r="O271" i="1"/>
  <c r="W271" i="1"/>
  <c r="W272" i="1"/>
  <c r="P272" i="1"/>
  <c r="O272" i="1"/>
  <c r="V275" i="1"/>
  <c r="AD275" i="1"/>
  <c r="AD276" i="1"/>
  <c r="V276" i="1"/>
  <c r="O278" i="1"/>
  <c r="W278" i="1"/>
  <c r="P278" i="1"/>
  <c r="V282" i="1"/>
  <c r="AR34" i="2"/>
  <c r="AJ34" i="2"/>
  <c r="AR36" i="2"/>
  <c r="AJ36" i="2"/>
  <c r="AQ36" i="2"/>
  <c r="AJ51" i="2"/>
  <c r="AK51" i="2" s="1"/>
  <c r="R47" i="3"/>
  <c r="R226" i="1"/>
  <c r="AF47" i="3"/>
  <c r="AF226" i="1"/>
  <c r="G287" i="1"/>
  <c r="G228" i="1"/>
  <c r="R287" i="1"/>
  <c r="T287" i="1" s="1"/>
  <c r="R228" i="1"/>
  <c r="AN46" i="1"/>
  <c r="H44" i="2"/>
  <c r="G122" i="2"/>
  <c r="H38" i="2"/>
  <c r="S99" i="1"/>
  <c r="T99" i="1" s="1"/>
  <c r="AD101" i="1"/>
  <c r="AR113" i="1"/>
  <c r="AK160" i="1"/>
  <c r="AR173" i="1"/>
  <c r="AR174" i="1"/>
  <c r="O208" i="1"/>
  <c r="AD214" i="1"/>
  <c r="W216" i="1"/>
  <c r="P216" i="1"/>
  <c r="AJ216" i="1"/>
  <c r="AR216" i="1"/>
  <c r="AC217" i="1"/>
  <c r="AD217" i="1" s="1"/>
  <c r="AK217" i="1"/>
  <c r="W218" i="1"/>
  <c r="AR220" i="1"/>
  <c r="Y222" i="1"/>
  <c r="AA222" i="1" s="1"/>
  <c r="AD224" i="1"/>
  <c r="AJ224" i="1"/>
  <c r="V225" i="1"/>
  <c r="AD225" i="1"/>
  <c r="L235" i="1"/>
  <c r="M235" i="1" s="1"/>
  <c r="AG235" i="1"/>
  <c r="AH235" i="1" s="1"/>
  <c r="AD237" i="1"/>
  <c r="AJ237" i="1"/>
  <c r="L298" i="1"/>
  <c r="M298" i="1" s="1"/>
  <c r="V298" i="1" s="1"/>
  <c r="M239" i="1"/>
  <c r="AK239" i="1"/>
  <c r="AJ266" i="1"/>
  <c r="AK266" i="1" s="1"/>
  <c r="AR266" i="1"/>
  <c r="W268" i="1"/>
  <c r="O268" i="1"/>
  <c r="P268" i="1" s="1"/>
  <c r="V272" i="1"/>
  <c r="AD272" i="1"/>
  <c r="AC276" i="1"/>
  <c r="AK276" i="1"/>
  <c r="AK277" i="1"/>
  <c r="AD277" i="1"/>
  <c r="AC277" i="1"/>
  <c r="AJ293" i="1"/>
  <c r="V296" i="1"/>
  <c r="W296" i="1" s="1"/>
  <c r="O51" i="2"/>
  <c r="V51" i="2"/>
  <c r="W51" i="2" s="1"/>
  <c r="V161" i="1"/>
  <c r="V165" i="1"/>
  <c r="W165" i="1" s="1"/>
  <c r="AG168" i="1"/>
  <c r="AH168" i="1" s="1"/>
  <c r="AG170" i="1"/>
  <c r="AH170" i="1" s="1"/>
  <c r="AJ173" i="1"/>
  <c r="AK173" i="1" s="1"/>
  <c r="P174" i="1"/>
  <c r="W177" i="1"/>
  <c r="O177" i="1"/>
  <c r="P177" i="1" s="1"/>
  <c r="W205" i="1"/>
  <c r="O205" i="1"/>
  <c r="W207" i="1"/>
  <c r="O207" i="1"/>
  <c r="V209" i="1"/>
  <c r="AD209" i="1"/>
  <c r="P212" i="1"/>
  <c r="W212" i="1"/>
  <c r="W213" i="1"/>
  <c r="P213" i="1"/>
  <c r="O213" i="1"/>
  <c r="AQ213" i="1"/>
  <c r="AR213" i="1" s="1"/>
  <c r="P220" i="1"/>
  <c r="O220" i="1"/>
  <c r="W220" i="1"/>
  <c r="T228" i="1"/>
  <c r="S233" i="1"/>
  <c r="T233" i="1" s="1"/>
  <c r="AG297" i="1"/>
  <c r="AH297" i="1" s="1"/>
  <c r="AH238" i="1"/>
  <c r="L300" i="1"/>
  <c r="M300" i="1" s="1"/>
  <c r="M241" i="1"/>
  <c r="V268" i="1"/>
  <c r="AD268" i="1"/>
  <c r="AD271" i="1"/>
  <c r="V271" i="1"/>
  <c r="AC272" i="1"/>
  <c r="AC273" i="1"/>
  <c r="AD273" i="1" s="1"/>
  <c r="AK273" i="1"/>
  <c r="AJ273" i="1"/>
  <c r="AK275" i="1"/>
  <c r="AC275" i="1"/>
  <c r="AR276" i="1"/>
  <c r="AJ276" i="1"/>
  <c r="P284" i="1"/>
  <c r="O284" i="1"/>
  <c r="AD96" i="2"/>
  <c r="AD80" i="2"/>
  <c r="T94" i="2"/>
  <c r="V80" i="2"/>
  <c r="AC80" i="2"/>
  <c r="I94" i="2"/>
  <c r="P81" i="2"/>
  <c r="AQ94" i="2"/>
  <c r="W84" i="2"/>
  <c r="P84" i="2"/>
  <c r="O84" i="2"/>
  <c r="V84" i="2"/>
  <c r="G47" i="3"/>
  <c r="R42" i="2"/>
  <c r="K42" i="2"/>
  <c r="G42" i="2"/>
  <c r="G226" i="1"/>
  <c r="Y42" i="2"/>
  <c r="AF287" i="1"/>
  <c r="AH287" i="1" s="1"/>
  <c r="AF228" i="1"/>
  <c r="AH228" i="1" s="1"/>
  <c r="R122" i="2"/>
  <c r="S44" i="2"/>
  <c r="S38" i="2"/>
  <c r="T38" i="2" s="1"/>
  <c r="AG99" i="1"/>
  <c r="AH99" i="1" s="1"/>
  <c r="L168" i="1"/>
  <c r="M168" i="1" s="1"/>
  <c r="P179" i="1"/>
  <c r="P205" i="1"/>
  <c r="P207" i="1"/>
  <c r="AD208" i="1"/>
  <c r="V208" i="1"/>
  <c r="O210" i="1"/>
  <c r="O212" i="1"/>
  <c r="AR212" i="1"/>
  <c r="AK214" i="1"/>
  <c r="AK215" i="1"/>
  <c r="AD218" i="1"/>
  <c r="I223" i="1"/>
  <c r="AO224" i="1"/>
  <c r="S231" i="1"/>
  <c r="T231" i="1" s="1"/>
  <c r="S232" i="1"/>
  <c r="T232" i="1" s="1"/>
  <c r="AO237" i="1"/>
  <c r="V297" i="1"/>
  <c r="AR298" i="1"/>
  <c r="AC240" i="1"/>
  <c r="G249" i="1"/>
  <c r="M280" i="1"/>
  <c r="O264" i="1"/>
  <c r="P264" i="1" s="1"/>
  <c r="AK268" i="1"/>
  <c r="AC268" i="1"/>
  <c r="AC271" i="1"/>
  <c r="AK271" i="1"/>
  <c r="AJ272" i="1"/>
  <c r="AK272" i="1" s="1"/>
  <c r="AR272" i="1"/>
  <c r="AJ275" i="1"/>
  <c r="AR275" i="1"/>
  <c r="AQ276" i="1"/>
  <c r="O279" i="1"/>
  <c r="V279" i="1"/>
  <c r="P279" i="1"/>
  <c r="AM287" i="1"/>
  <c r="O293" i="1"/>
  <c r="V293" i="1"/>
  <c r="W293" i="1" s="1"/>
  <c r="AK299" i="1"/>
  <c r="AC299" i="1"/>
  <c r="AC23" i="2"/>
  <c r="T37" i="2"/>
  <c r="W23" i="2"/>
  <c r="AD23" i="2"/>
  <c r="V23" i="2"/>
  <c r="AQ33" i="2"/>
  <c r="AR33" i="2"/>
  <c r="AC40" i="2"/>
  <c r="AK40" i="2"/>
  <c r="V175" i="1"/>
  <c r="W175" i="1" s="1"/>
  <c r="AK209" i="1"/>
  <c r="AC209" i="1"/>
  <c r="V213" i="1"/>
  <c r="AD213" i="1"/>
  <c r="V216" i="1"/>
  <c r="AD216" i="1"/>
  <c r="AQ217" i="1"/>
  <c r="AJ225" i="1"/>
  <c r="AR225" i="1"/>
  <c r="Z232" i="1"/>
  <c r="AA232" i="1" s="1"/>
  <c r="Z229" i="1"/>
  <c r="AA229" i="1" s="1"/>
  <c r="AA228" i="1"/>
  <c r="Z233" i="1"/>
  <c r="AA233" i="1" s="1"/>
  <c r="V238" i="1"/>
  <c r="AN297" i="1"/>
  <c r="AO297" i="1" s="1"/>
  <c r="AO238" i="1"/>
  <c r="T280" i="1"/>
  <c r="V264" i="1"/>
  <c r="W264" i="1" s="1"/>
  <c r="AD264" i="1"/>
  <c r="AJ268" i="1"/>
  <c r="AR268" i="1"/>
  <c r="AH280" i="1"/>
  <c r="AJ296" i="1"/>
  <c r="AK296" i="1" s="1"/>
  <c r="AQ296" i="1"/>
  <c r="AR296" i="1" s="1"/>
  <c r="AG294" i="1"/>
  <c r="AH294" i="1" s="1"/>
  <c r="S294" i="1"/>
  <c r="T294" i="1" s="1"/>
  <c r="H294" i="1"/>
  <c r="I294" i="1" s="1"/>
  <c r="AM281" i="1"/>
  <c r="AN294" i="1"/>
  <c r="AO294" i="1" s="1"/>
  <c r="Y281" i="1"/>
  <c r="AA281" i="1" s="1"/>
  <c r="Z294" i="1"/>
  <c r="AA294" i="1" s="1"/>
  <c r="L294" i="1"/>
  <c r="M294" i="1" s="1"/>
  <c r="R281" i="1"/>
  <c r="T281" i="1" s="1"/>
  <c r="R222" i="1"/>
  <c r="G222" i="1"/>
  <c r="K281" i="1"/>
  <c r="S235" i="1"/>
  <c r="T235" i="1" s="1"/>
  <c r="H235" i="1"/>
  <c r="I235" i="1" s="1"/>
  <c r="AM222" i="1"/>
  <c r="AO222" i="1" s="1"/>
  <c r="AQ222" i="1" s="1"/>
  <c r="AF281" i="1"/>
  <c r="AH281" i="1" s="1"/>
  <c r="AN235" i="1"/>
  <c r="AO235" i="1" s="1"/>
  <c r="AQ235" i="1" s="1"/>
  <c r="G281" i="1"/>
  <c r="Z235" i="1"/>
  <c r="AA235" i="1" s="1"/>
  <c r="K222" i="1"/>
  <c r="M222" i="1" s="1"/>
  <c r="P24" i="2"/>
  <c r="W25" i="2"/>
  <c r="V25" i="2"/>
  <c r="M37" i="2"/>
  <c r="O25" i="2"/>
  <c r="AD28" i="2"/>
  <c r="V28" i="2"/>
  <c r="AC28" i="2"/>
  <c r="AG229" i="1"/>
  <c r="AH229" i="1" s="1"/>
  <c r="AG232" i="1"/>
  <c r="AH232" i="1" s="1"/>
  <c r="H236" i="1"/>
  <c r="I236" i="1" s="1"/>
  <c r="S236" i="1"/>
  <c r="T236" i="1" s="1"/>
  <c r="AK265" i="1"/>
  <c r="AK267" i="1"/>
  <c r="AK269" i="1"/>
  <c r="P270" i="1"/>
  <c r="AD270" i="1"/>
  <c r="AR270" i="1"/>
  <c r="W274" i="1"/>
  <c r="AK274" i="1"/>
  <c r="AR277" i="1"/>
  <c r="AR279" i="1"/>
  <c r="AJ283" i="1"/>
  <c r="AR283" i="1"/>
  <c r="AJ284" i="1"/>
  <c r="AR284" i="1"/>
  <c r="AO287" i="1"/>
  <c r="AQ287" i="1" s="1"/>
  <c r="AO37" i="2"/>
  <c r="AJ29" i="2"/>
  <c r="AK29" i="2" s="1"/>
  <c r="AR29" i="2"/>
  <c r="AK30" i="2"/>
  <c r="W97" i="2"/>
  <c r="V97" i="2"/>
  <c r="O97" i="2"/>
  <c r="AC50" i="2"/>
  <c r="AD51" i="2"/>
  <c r="P89" i="2"/>
  <c r="O89" i="2"/>
  <c r="W89" i="2"/>
  <c r="AK92" i="2"/>
  <c r="AC92" i="2"/>
  <c r="AJ92" i="2"/>
  <c r="AR107" i="2"/>
  <c r="AQ108" i="2"/>
  <c r="V110" i="2"/>
  <c r="V29" i="3"/>
  <c r="AD29" i="3"/>
  <c r="W29" i="3"/>
  <c r="AN231" i="1"/>
  <c r="AO231" i="1" s="1"/>
  <c r="AN233" i="1"/>
  <c r="AO233" i="1" s="1"/>
  <c r="AQ233" i="1" s="1"/>
  <c r="AA298" i="1"/>
  <c r="AJ298" i="1" s="1"/>
  <c r="AC300" i="1"/>
  <c r="AK300" i="1"/>
  <c r="AC278" i="1"/>
  <c r="AK278" i="1"/>
  <c r="AH288" i="1"/>
  <c r="AD293" i="1"/>
  <c r="P296" i="1"/>
  <c r="AC24" i="2"/>
  <c r="AD24" i="2" s="1"/>
  <c r="AK26" i="2"/>
  <c r="AC30" i="2"/>
  <c r="AD30" i="2" s="1"/>
  <c r="AR32" i="2"/>
  <c r="V33" i="2"/>
  <c r="AK34" i="2"/>
  <c r="I37" i="2"/>
  <c r="V39" i="2"/>
  <c r="AJ41" i="2"/>
  <c r="AR41" i="2"/>
  <c r="AJ50" i="2"/>
  <c r="AK50" i="2" s="1"/>
  <c r="AR50" i="2"/>
  <c r="V52" i="2"/>
  <c r="W52" i="2" s="1"/>
  <c r="AK80" i="2"/>
  <c r="AD88" i="2"/>
  <c r="V88" i="2"/>
  <c r="AC88" i="2"/>
  <c r="V111" i="2"/>
  <c r="W111" i="2" s="1"/>
  <c r="O111" i="2"/>
  <c r="AR90" i="3"/>
  <c r="O92" i="3"/>
  <c r="W92" i="3"/>
  <c r="AC98" i="3"/>
  <c r="Z291" i="1"/>
  <c r="AA291" i="1" s="1"/>
  <c r="Z288" i="1"/>
  <c r="AA288" i="1" s="1"/>
  <c r="AO288" i="1"/>
  <c r="AQ288" i="1" s="1"/>
  <c r="AJ292" i="1"/>
  <c r="AK292" i="1" s="1"/>
  <c r="AC296" i="1"/>
  <c r="AD296" i="1" s="1"/>
  <c r="V300" i="1"/>
  <c r="AD300" i="1"/>
  <c r="M281" i="1"/>
  <c r="L295" i="1"/>
  <c r="M295" i="1" s="1"/>
  <c r="AG295" i="1"/>
  <c r="AH295" i="1" s="1"/>
  <c r="AA37" i="2"/>
  <c r="AC25" i="2"/>
  <c r="AK25" i="2"/>
  <c r="O26" i="2"/>
  <c r="P26" i="2" s="1"/>
  <c r="AQ26" i="2"/>
  <c r="AK28" i="2"/>
  <c r="P29" i="2"/>
  <c r="O29" i="2"/>
  <c r="P32" i="2"/>
  <c r="O32" i="2"/>
  <c r="P34" i="2"/>
  <c r="O34" i="2"/>
  <c r="AQ34" i="2"/>
  <c r="AK36" i="2"/>
  <c r="W39" i="2"/>
  <c r="AQ51" i="2"/>
  <c r="AR51" i="2" s="1"/>
  <c r="AQ54" i="2"/>
  <c r="AR54" i="2" s="1"/>
  <c r="V108" i="2"/>
  <c r="W108" i="2" s="1"/>
  <c r="V25" i="3"/>
  <c r="W25" i="3" s="1"/>
  <c r="P36" i="3"/>
  <c r="O36" i="3"/>
  <c r="W297" i="1"/>
  <c r="W299" i="1"/>
  <c r="O274" i="1"/>
  <c r="AA282" i="1"/>
  <c r="AD282" i="1" s="1"/>
  <c r="V284" i="1"/>
  <c r="AD284" i="1"/>
  <c r="Z290" i="1"/>
  <c r="AA290" i="1" s="1"/>
  <c r="AC297" i="1"/>
  <c r="AD297" i="1" s="1"/>
  <c r="O299" i="1"/>
  <c r="AJ24" i="2"/>
  <c r="AD25" i="2"/>
  <c r="AD26" i="2"/>
  <c r="AJ27" i="2"/>
  <c r="AD27" i="2"/>
  <c r="AQ31" i="2"/>
  <c r="AK31" i="2"/>
  <c r="AC33" i="2"/>
  <c r="AD33" i="2" s="1"/>
  <c r="AD34" i="2"/>
  <c r="AJ35" i="2"/>
  <c r="AD35" i="2"/>
  <c r="AQ39" i="2"/>
  <c r="K98" i="2"/>
  <c r="M98" i="2" s="1"/>
  <c r="M41" i="2"/>
  <c r="AM98" i="2"/>
  <c r="AO98" i="2" s="1"/>
  <c r="AO41" i="2"/>
  <c r="AQ41" i="2" s="1"/>
  <c r="AR99" i="2"/>
  <c r="AC52" i="2"/>
  <c r="AD52" i="2" s="1"/>
  <c r="P54" i="2"/>
  <c r="AR57" i="2"/>
  <c r="AJ57" i="2"/>
  <c r="M41" i="3"/>
  <c r="AO41" i="3"/>
  <c r="AG231" i="1"/>
  <c r="AH231" i="1" s="1"/>
  <c r="AG233" i="1"/>
  <c r="AH233" i="1" s="1"/>
  <c r="M238" i="1"/>
  <c r="AO239" i="1"/>
  <c r="M240" i="1"/>
  <c r="AO241" i="1"/>
  <c r="AQ241" i="1" s="1"/>
  <c r="AK24" i="2"/>
  <c r="AQ25" i="2"/>
  <c r="AJ25" i="2"/>
  <c r="V26" i="2"/>
  <c r="AC27" i="2"/>
  <c r="V29" i="2"/>
  <c r="AD29" i="2"/>
  <c r="W30" i="2"/>
  <c r="AJ31" i="2"/>
  <c r="AD32" i="2"/>
  <c r="V34" i="2"/>
  <c r="AC35" i="2"/>
  <c r="P39" i="2"/>
  <c r="AJ40" i="2"/>
  <c r="AR40" i="2"/>
  <c r="AR42" i="2"/>
  <c r="P50" i="2"/>
  <c r="P51" i="2"/>
  <c r="I52" i="2"/>
  <c r="AR52" i="2"/>
  <c r="AJ52" i="2"/>
  <c r="AK52" i="2" s="1"/>
  <c r="AJ54" i="2"/>
  <c r="AR88" i="2"/>
  <c r="AJ88" i="2"/>
  <c r="AQ88" i="2"/>
  <c r="P98" i="2"/>
  <c r="O109" i="2"/>
  <c r="V33" i="3"/>
  <c r="AD33" i="3"/>
  <c r="W33" i="3"/>
  <c r="AN229" i="1"/>
  <c r="AO229" i="1" s="1"/>
  <c r="AQ229" i="1" s="1"/>
  <c r="L231" i="1"/>
  <c r="M231" i="1" s="1"/>
  <c r="Z236" i="1"/>
  <c r="AA236" i="1" s="1"/>
  <c r="AJ236" i="1" s="1"/>
  <c r="I239" i="1"/>
  <c r="T239" i="1"/>
  <c r="AC239" i="1" s="1"/>
  <c r="I241" i="1"/>
  <c r="T241" i="1"/>
  <c r="AK279" i="1"/>
  <c r="AO281" i="1"/>
  <c r="AQ281" i="1" s="1"/>
  <c r="I283" i="1"/>
  <c r="L287" i="1"/>
  <c r="P293" i="1"/>
  <c r="S295" i="1"/>
  <c r="T295" i="1" s="1"/>
  <c r="AC295" i="1" s="1"/>
  <c r="AN295" i="1"/>
  <c r="AO295" i="1" s="1"/>
  <c r="P23" i="2"/>
  <c r="AQ23" i="2"/>
  <c r="AR23" i="2" s="1"/>
  <c r="AH37" i="2"/>
  <c r="AK23" i="2"/>
  <c r="O24" i="2"/>
  <c r="AQ24" i="2"/>
  <c r="AR24" i="2" s="1"/>
  <c r="W26" i="2"/>
  <c r="V27" i="2"/>
  <c r="P27" i="2"/>
  <c r="W29" i="2"/>
  <c r="O30" i="2"/>
  <c r="AC31" i="2"/>
  <c r="W31" i="2"/>
  <c r="V32" i="2"/>
  <c r="W32" i="2" s="1"/>
  <c r="AJ33" i="2"/>
  <c r="AK33" i="2" s="1"/>
  <c r="W34" i="2"/>
  <c r="V35" i="2"/>
  <c r="P35" i="2"/>
  <c r="AD41" i="2"/>
  <c r="O50" i="2"/>
  <c r="O54" i="2"/>
  <c r="AJ56" i="2"/>
  <c r="W92" i="2"/>
  <c r="P92" i="2"/>
  <c r="O92" i="2"/>
  <c r="V92" i="2"/>
  <c r="V114" i="2"/>
  <c r="Z114" i="2" s="1"/>
  <c r="AA114" i="2" s="1"/>
  <c r="AD114" i="2" s="1"/>
  <c r="AJ32" i="3"/>
  <c r="AR32" i="3"/>
  <c r="AK32" i="3"/>
  <c r="W283" i="1"/>
  <c r="AD283" i="1"/>
  <c r="AR291" i="1"/>
  <c r="O297" i="1"/>
  <c r="P297" i="1" s="1"/>
  <c r="P25" i="2"/>
  <c r="V50" i="2"/>
  <c r="W50" i="2" s="1"/>
  <c r="AD50" i="2"/>
  <c r="AR81" i="2"/>
  <c r="AN290" i="1"/>
  <c r="AO290" i="1" s="1"/>
  <c r="AN292" i="1"/>
  <c r="AO292" i="1" s="1"/>
  <c r="AQ292" i="1" s="1"/>
  <c r="H53" i="2"/>
  <c r="I53" i="2" s="1"/>
  <c r="M56" i="2"/>
  <c r="K57" i="2"/>
  <c r="M57" i="2" s="1"/>
  <c r="AO56" i="2"/>
  <c r="AM57" i="2"/>
  <c r="AO57" i="2" s="1"/>
  <c r="AQ57" i="2" s="1"/>
  <c r="P80" i="2"/>
  <c r="O81" i="2"/>
  <c r="W81" i="2"/>
  <c r="AD83" i="2"/>
  <c r="AR84" i="2"/>
  <c r="V85" i="2"/>
  <c r="AJ93" i="2"/>
  <c r="AC96" i="2"/>
  <c r="AA97" i="2"/>
  <c r="AD97" i="2" s="1"/>
  <c r="AQ107" i="2"/>
  <c r="AH108" i="2"/>
  <c r="AO25" i="3"/>
  <c r="AQ25" i="3" s="1"/>
  <c r="AK38" i="3"/>
  <c r="AC38" i="3"/>
  <c r="AJ40" i="3"/>
  <c r="AJ37" i="4"/>
  <c r="AR37" i="4"/>
  <c r="S290" i="1"/>
  <c r="T290" i="1" s="1"/>
  <c r="S292" i="1"/>
  <c r="T292" i="1" s="1"/>
  <c r="W28" i="2"/>
  <c r="W36" i="2"/>
  <c r="AJ55" i="2"/>
  <c r="AR55" i="2"/>
  <c r="AJ81" i="2"/>
  <c r="O83" i="2"/>
  <c r="P83" i="2" s="1"/>
  <c r="W83" i="2"/>
  <c r="P86" i="2"/>
  <c r="O86" i="2"/>
  <c r="AQ86" i="2"/>
  <c r="AR86" i="2" s="1"/>
  <c r="V89" i="2"/>
  <c r="W90" i="2"/>
  <c r="V91" i="2"/>
  <c r="M96" i="2"/>
  <c r="AH97" i="2"/>
  <c r="AJ111" i="2"/>
  <c r="AK111" i="2" s="1"/>
  <c r="AC112" i="2"/>
  <c r="AD23" i="3"/>
  <c r="AC23" i="3"/>
  <c r="V23" i="3"/>
  <c r="W23" i="3" s="1"/>
  <c r="AR28" i="3"/>
  <c r="AQ28" i="3"/>
  <c r="AJ28" i="3"/>
  <c r="AC30" i="3"/>
  <c r="AC34" i="3"/>
  <c r="AD37" i="3"/>
  <c r="V37" i="3"/>
  <c r="AQ37" i="3"/>
  <c r="AJ39" i="3"/>
  <c r="O40" i="3"/>
  <c r="W40" i="3"/>
  <c r="AQ40" i="3"/>
  <c r="AD102" i="3"/>
  <c r="O27" i="4"/>
  <c r="P27" i="4" s="1"/>
  <c r="W27" i="4"/>
  <c r="AA39" i="2"/>
  <c r="AJ39" i="2" s="1"/>
  <c r="I40" i="2"/>
  <c r="T40" i="2"/>
  <c r="W80" i="2"/>
  <c r="AR80" i="2"/>
  <c r="AH94" i="2"/>
  <c r="AJ80" i="2"/>
  <c r="AQ81" i="2"/>
  <c r="AQ83" i="2"/>
  <c r="AK83" i="2"/>
  <c r="AC85" i="2"/>
  <c r="AK85" i="2"/>
  <c r="O90" i="2"/>
  <c r="O93" i="2"/>
  <c r="W93" i="2"/>
  <c r="AQ93" i="2"/>
  <c r="AH96" i="2"/>
  <c r="O112" i="2"/>
  <c r="W112" i="2"/>
  <c r="AD112" i="2"/>
  <c r="V27" i="3"/>
  <c r="AD27" i="3"/>
  <c r="AC29" i="3"/>
  <c r="AK29" i="3"/>
  <c r="AR31" i="3"/>
  <c r="AQ32" i="3"/>
  <c r="AC33" i="3"/>
  <c r="AK33" i="3"/>
  <c r="AR35" i="3"/>
  <c r="M61" i="3"/>
  <c r="K62" i="3"/>
  <c r="M62" i="3" s="1"/>
  <c r="V62" i="3" s="1"/>
  <c r="AC102" i="3"/>
  <c r="AG290" i="1"/>
  <c r="AH290" i="1" s="1"/>
  <c r="AC54" i="2"/>
  <c r="AD54" i="2" s="1"/>
  <c r="AK54" i="2"/>
  <c r="O80" i="2"/>
  <c r="AJ83" i="2"/>
  <c r="AD84" i="2"/>
  <c r="AD85" i="2"/>
  <c r="V86" i="2"/>
  <c r="AJ87" i="2"/>
  <c r="AK87" i="2" s="1"/>
  <c r="AR87" i="2"/>
  <c r="AC89" i="2"/>
  <c r="AD89" i="2" s="1"/>
  <c r="P90" i="2"/>
  <c r="AR90" i="2"/>
  <c r="P93" i="2"/>
  <c r="AR93" i="2"/>
  <c r="AO96" i="2"/>
  <c r="AQ96" i="2" s="1"/>
  <c r="AC107" i="2"/>
  <c r="AD107" i="2" s="1"/>
  <c r="AK107" i="2"/>
  <c r="AD111" i="2"/>
  <c r="W114" i="2"/>
  <c r="AK25" i="3"/>
  <c r="AC25" i="3"/>
  <c r="AD25" i="3" s="1"/>
  <c r="W26" i="3"/>
  <c r="V26" i="3"/>
  <c r="O26" i="3"/>
  <c r="AK27" i="3"/>
  <c r="AJ27" i="3"/>
  <c r="P30" i="3"/>
  <c r="O30" i="3"/>
  <c r="W30" i="3"/>
  <c r="AH30" i="3"/>
  <c r="P34" i="3"/>
  <c r="O34" i="3"/>
  <c r="W34" i="3"/>
  <c r="AH34" i="3"/>
  <c r="AQ34" i="3" s="1"/>
  <c r="O39" i="3"/>
  <c r="P39" i="3" s="1"/>
  <c r="V40" i="3"/>
  <c r="AD40" i="3"/>
  <c r="AK44" i="3"/>
  <c r="AJ56" i="3"/>
  <c r="AQ56" i="3"/>
  <c r="AR56" i="3" s="1"/>
  <c r="AK56" i="3"/>
  <c r="AA56" i="2"/>
  <c r="Y57" i="2"/>
  <c r="AA57" i="2" s="1"/>
  <c r="AR92" i="2"/>
  <c r="AO97" i="2"/>
  <c r="P111" i="2"/>
  <c r="AJ112" i="2"/>
  <c r="AR112" i="2"/>
  <c r="T113" i="2"/>
  <c r="W113" i="2" s="1"/>
  <c r="AN110" i="2"/>
  <c r="AO110" i="2" s="1"/>
  <c r="Z110" i="2"/>
  <c r="AA110" i="2" s="1"/>
  <c r="L53" i="2"/>
  <c r="M53" i="2" s="1"/>
  <c r="L110" i="2"/>
  <c r="M110" i="2" s="1"/>
  <c r="AG53" i="2"/>
  <c r="AH53" i="2" s="1"/>
  <c r="AG110" i="2"/>
  <c r="AH110" i="2" s="1"/>
  <c r="V31" i="3"/>
  <c r="AD31" i="3"/>
  <c r="V35" i="3"/>
  <c r="AD35" i="3"/>
  <c r="AK37" i="3"/>
  <c r="O38" i="3"/>
  <c r="P38" i="3"/>
  <c r="AR38" i="3"/>
  <c r="AQ38" i="3"/>
  <c r="AJ38" i="3"/>
  <c r="AK40" i="3"/>
  <c r="AC40" i="3"/>
  <c r="O50" i="3"/>
  <c r="AJ58" i="3"/>
  <c r="AK58" i="3" s="1"/>
  <c r="AR58" i="3"/>
  <c r="AQ58" i="3"/>
  <c r="S288" i="1"/>
  <c r="S53" i="2"/>
  <c r="T53" i="2" s="1"/>
  <c r="I55" i="2"/>
  <c r="AQ80" i="2"/>
  <c r="AC81" i="2"/>
  <c r="AD81" i="2" s="1"/>
  <c r="AK81" i="2"/>
  <c r="P82" i="2"/>
  <c r="V83" i="2"/>
  <c r="AC86" i="2"/>
  <c r="O87" i="2"/>
  <c r="AJ89" i="2"/>
  <c r="AK89" i="2" s="1"/>
  <c r="AR89" i="2"/>
  <c r="AK90" i="2"/>
  <c r="O91" i="2"/>
  <c r="W91" i="2"/>
  <c r="AC108" i="2"/>
  <c r="AD108" i="2" s="1"/>
  <c r="O23" i="3"/>
  <c r="P23" i="3" s="1"/>
  <c r="AQ23" i="3"/>
  <c r="AR23" i="3" s="1"/>
  <c r="AJ23" i="3"/>
  <c r="AK23" i="3" s="1"/>
  <c r="O25" i="3"/>
  <c r="P25" i="3" s="1"/>
  <c r="I27" i="3"/>
  <c r="AC27" i="3"/>
  <c r="P29" i="3"/>
  <c r="O29" i="3"/>
  <c r="AR29" i="3"/>
  <c r="AJ29" i="3"/>
  <c r="AK31" i="3"/>
  <c r="AJ31" i="3"/>
  <c r="P33" i="3"/>
  <c r="O33" i="3"/>
  <c r="AR33" i="3"/>
  <c r="AJ33" i="3"/>
  <c r="AK35" i="3"/>
  <c r="AJ35" i="3"/>
  <c r="V38" i="3"/>
  <c r="AD38" i="3"/>
  <c r="V39" i="3"/>
  <c r="W39" i="3" s="1"/>
  <c r="O54" i="3"/>
  <c r="AJ60" i="3"/>
  <c r="AQ60" i="3"/>
  <c r="AR60" i="3" s="1"/>
  <c r="AK60" i="3"/>
  <c r="AR105" i="3"/>
  <c r="W107" i="3"/>
  <c r="O107" i="3"/>
  <c r="AD57" i="2"/>
  <c r="V82" i="2"/>
  <c r="O82" i="2"/>
  <c r="AK84" i="2"/>
  <c r="AC84" i="2"/>
  <c r="O85" i="2"/>
  <c r="W85" i="2"/>
  <c r="AQ85" i="2"/>
  <c r="V87" i="2"/>
  <c r="W87" i="2" s="1"/>
  <c r="AD87" i="2"/>
  <c r="AQ91" i="2"/>
  <c r="AK91" i="2"/>
  <c r="AC93" i="2"/>
  <c r="AK93" i="2"/>
  <c r="AA94" i="2"/>
  <c r="O107" i="2"/>
  <c r="P107" i="2" s="1"/>
  <c r="W107" i="2"/>
  <c r="O108" i="2"/>
  <c r="P108" i="2" s="1"/>
  <c r="O28" i="3"/>
  <c r="AD30" i="3"/>
  <c r="V30" i="3"/>
  <c r="W32" i="3"/>
  <c r="V32" i="3"/>
  <c r="P32" i="3"/>
  <c r="AD34" i="3"/>
  <c r="V34" i="3"/>
  <c r="AJ37" i="3"/>
  <c r="AR37" i="3"/>
  <c r="W44" i="3"/>
  <c r="V46" i="3"/>
  <c r="AD46" i="3"/>
  <c r="W46" i="3"/>
  <c r="AD98" i="3"/>
  <c r="M94" i="2"/>
  <c r="T36" i="3"/>
  <c r="AA39" i="3"/>
  <c r="V45" i="3"/>
  <c r="AD45" i="3"/>
  <c r="AO45" i="3"/>
  <c r="V55" i="3"/>
  <c r="W55" i="3" s="1"/>
  <c r="V57" i="3"/>
  <c r="W57" i="3" s="1"/>
  <c r="AD57" i="3"/>
  <c r="AO57" i="3"/>
  <c r="V59" i="3"/>
  <c r="W59" i="3" s="1"/>
  <c r="AO59" i="3"/>
  <c r="AQ90" i="3"/>
  <c r="O94" i="3"/>
  <c r="W94" i="3"/>
  <c r="M111" i="3"/>
  <c r="AR121" i="3"/>
  <c r="S116" i="3"/>
  <c r="S109" i="3"/>
  <c r="T109" i="3" s="1"/>
  <c r="P26" i="4"/>
  <c r="O26" i="4"/>
  <c r="O28" i="4"/>
  <c r="AC35" i="4"/>
  <c r="AJ82" i="2"/>
  <c r="W88" i="2"/>
  <c r="AN109" i="2"/>
  <c r="AO109" i="2" s="1"/>
  <c r="O24" i="3"/>
  <c r="AJ26" i="3"/>
  <c r="AK28" i="3"/>
  <c r="T42" i="3"/>
  <c r="AO42" i="3"/>
  <c r="AQ42" i="3" s="1"/>
  <c r="T43" i="3"/>
  <c r="V111" i="3"/>
  <c r="AD111" i="3"/>
  <c r="AC46" i="3"/>
  <c r="M49" i="3"/>
  <c r="T50" i="3"/>
  <c r="AN50" i="3"/>
  <c r="AO50" i="3" s="1"/>
  <c r="L53" i="3"/>
  <c r="M53" i="3" s="1"/>
  <c r="AN54" i="3"/>
  <c r="AO54" i="3" s="1"/>
  <c r="AQ54" i="3" s="1"/>
  <c r="T61" i="3"/>
  <c r="I108" i="3"/>
  <c r="O93" i="3"/>
  <c r="W96" i="3"/>
  <c r="P96" i="3"/>
  <c r="O96" i="3"/>
  <c r="AD97" i="3"/>
  <c r="O99" i="3"/>
  <c r="W99" i="3"/>
  <c r="AC99" i="3"/>
  <c r="W100" i="3"/>
  <c r="P100" i="3"/>
  <c r="O100" i="3"/>
  <c r="O103" i="3"/>
  <c r="W103" i="3"/>
  <c r="AK103" i="3"/>
  <c r="AC103" i="3"/>
  <c r="W104" i="3"/>
  <c r="P104" i="3"/>
  <c r="O104" i="3"/>
  <c r="AD105" i="3"/>
  <c r="V107" i="3"/>
  <c r="AD107" i="3"/>
  <c r="AD127" i="3"/>
  <c r="AK82" i="2"/>
  <c r="H109" i="2"/>
  <c r="I109" i="2" s="1"/>
  <c r="S109" i="2"/>
  <c r="T109" i="2" s="1"/>
  <c r="AC109" i="2" s="1"/>
  <c r="AJ24" i="3"/>
  <c r="AK26" i="3"/>
  <c r="AQ39" i="3"/>
  <c r="AR39" i="3" s="1"/>
  <c r="AQ43" i="3"/>
  <c r="AJ44" i="3"/>
  <c r="W45" i="3"/>
  <c r="AD56" i="3"/>
  <c r="AA61" i="3"/>
  <c r="Y62" i="3"/>
  <c r="AA62" i="3" s="1"/>
  <c r="AD62" i="3" s="1"/>
  <c r="AC90" i="3"/>
  <c r="AD90" i="3" s="1"/>
  <c r="P91" i="3"/>
  <c r="V94" i="3"/>
  <c r="O112" i="3"/>
  <c r="P112" i="3" s="1"/>
  <c r="AJ25" i="4"/>
  <c r="AK25" i="4"/>
  <c r="W30" i="4"/>
  <c r="P30" i="4"/>
  <c r="V30" i="4"/>
  <c r="O30" i="4"/>
  <c r="V40" i="4"/>
  <c r="W40" i="4" s="1"/>
  <c r="AK112" i="2"/>
  <c r="AA41" i="3"/>
  <c r="AR25" i="3"/>
  <c r="W27" i="3"/>
  <c r="W31" i="3"/>
  <c r="W35" i="3"/>
  <c r="AK36" i="3"/>
  <c r="AC45" i="3"/>
  <c r="AQ49" i="3"/>
  <c r="AR49" i="3" s="1"/>
  <c r="AN53" i="3"/>
  <c r="AO53" i="3" s="1"/>
  <c r="P55" i="3"/>
  <c r="AC57" i="3"/>
  <c r="AC59" i="3"/>
  <c r="AD59" i="3" s="1"/>
  <c r="V60" i="3"/>
  <c r="V92" i="3"/>
  <c r="AD92" i="3"/>
  <c r="AC94" i="3"/>
  <c r="AK94" i="3"/>
  <c r="V96" i="3"/>
  <c r="P99" i="3"/>
  <c r="AJ99" i="3"/>
  <c r="AK99" i="3" s="1"/>
  <c r="V100" i="3"/>
  <c r="P103" i="3"/>
  <c r="AJ103" i="3"/>
  <c r="V104" i="3"/>
  <c r="AC107" i="3"/>
  <c r="AK107" i="3"/>
  <c r="AR111" i="3"/>
  <c r="AJ111" i="3"/>
  <c r="AJ123" i="3"/>
  <c r="AR123" i="3"/>
  <c r="AK28" i="4"/>
  <c r="AC28" i="4"/>
  <c r="AJ28" i="4"/>
  <c r="AQ33" i="4"/>
  <c r="AR33" i="4" s="1"/>
  <c r="AJ33" i="4"/>
  <c r="AC37" i="3"/>
  <c r="P111" i="3"/>
  <c r="P56" i="3"/>
  <c r="P58" i="3"/>
  <c r="P60" i="3"/>
  <c r="AR61" i="3"/>
  <c r="AJ61" i="3"/>
  <c r="AH108" i="3"/>
  <c r="AC97" i="3"/>
  <c r="AK97" i="3"/>
  <c r="P98" i="3"/>
  <c r="O98" i="3"/>
  <c r="W98" i="3"/>
  <c r="AJ98" i="3"/>
  <c r="AK98" i="3" s="1"/>
  <c r="AC101" i="3"/>
  <c r="AD101" i="3" s="1"/>
  <c r="P102" i="3"/>
  <c r="O102" i="3"/>
  <c r="W102" i="3"/>
  <c r="AJ102" i="3"/>
  <c r="AK102" i="3" s="1"/>
  <c r="AC105" i="3"/>
  <c r="AK105" i="3"/>
  <c r="AK106" i="3"/>
  <c r="P107" i="3"/>
  <c r="AR110" i="3"/>
  <c r="AD113" i="3"/>
  <c r="V113" i="3"/>
  <c r="O122" i="3"/>
  <c r="P122" i="3" s="1"/>
  <c r="W122" i="3"/>
  <c r="W29" i="4"/>
  <c r="O29" i="4"/>
  <c r="V29" i="4"/>
  <c r="AQ24" i="3"/>
  <c r="AC28" i="3"/>
  <c r="O31" i="3"/>
  <c r="O35" i="3"/>
  <c r="I42" i="3"/>
  <c r="AK43" i="3"/>
  <c r="AC111" i="3"/>
  <c r="AK111" i="3"/>
  <c r="AR44" i="3"/>
  <c r="AH45" i="3"/>
  <c r="O46" i="3"/>
  <c r="AQ46" i="3"/>
  <c r="I50" i="3"/>
  <c r="AN52" i="3"/>
  <c r="AO52" i="3" s="1"/>
  <c r="AR55" i="3"/>
  <c r="AC56" i="3"/>
  <c r="AH57" i="3"/>
  <c r="AC58" i="3"/>
  <c r="AD58" i="3" s="1"/>
  <c r="AH59" i="3"/>
  <c r="AC60" i="3"/>
  <c r="AD60" i="3" s="1"/>
  <c r="AO61" i="3"/>
  <c r="AQ61" i="3" s="1"/>
  <c r="AM62" i="3"/>
  <c r="AO62" i="3" s="1"/>
  <c r="AQ62" i="3" s="1"/>
  <c r="T49" i="3"/>
  <c r="S54" i="3"/>
  <c r="T54" i="3" s="1"/>
  <c r="S52" i="3"/>
  <c r="T52" i="3" s="1"/>
  <c r="P90" i="3"/>
  <c r="AJ90" i="3"/>
  <c r="AK90" i="3" s="1"/>
  <c r="V91" i="3"/>
  <c r="AQ92" i="3"/>
  <c r="AR92" i="3" s="1"/>
  <c r="AD94" i="3"/>
  <c r="AA96" i="3"/>
  <c r="AO99" i="3"/>
  <c r="AQ99" i="3" s="1"/>
  <c r="AA100" i="3"/>
  <c r="AO103" i="3"/>
  <c r="AA104" i="3"/>
  <c r="O106" i="3"/>
  <c r="P106" i="3" s="1"/>
  <c r="W106" i="3"/>
  <c r="W112" i="3"/>
  <c r="V122" i="3"/>
  <c r="AJ126" i="3"/>
  <c r="AK126" i="3" s="1"/>
  <c r="AC126" i="3"/>
  <c r="AD126" i="3" s="1"/>
  <c r="AQ25" i="4"/>
  <c r="AR25" i="4" s="1"/>
  <c r="AD39" i="4"/>
  <c r="AC39" i="4"/>
  <c r="V39" i="4"/>
  <c r="V47" i="4"/>
  <c r="AQ36" i="3"/>
  <c r="O43" i="3"/>
  <c r="P43" i="3" s="1"/>
  <c r="W56" i="3"/>
  <c r="W58" i="3"/>
  <c r="W60" i="3"/>
  <c r="P61" i="3"/>
  <c r="Z49" i="3"/>
  <c r="Z42" i="3"/>
  <c r="AA42" i="3" s="1"/>
  <c r="T108" i="3"/>
  <c r="W90" i="3"/>
  <c r="P92" i="3"/>
  <c r="AK92" i="3"/>
  <c r="P94" i="3"/>
  <c r="P97" i="3"/>
  <c r="O97" i="3"/>
  <c r="W97" i="3"/>
  <c r="AJ97" i="3"/>
  <c r="V98" i="3"/>
  <c r="P101" i="3"/>
  <c r="O101" i="3"/>
  <c r="W101" i="3"/>
  <c r="AJ101" i="3"/>
  <c r="AK101" i="3" s="1"/>
  <c r="V102" i="3"/>
  <c r="P105" i="3"/>
  <c r="O105" i="3"/>
  <c r="W105" i="3"/>
  <c r="AJ105" i="3"/>
  <c r="AQ110" i="3"/>
  <c r="AQ24" i="4"/>
  <c r="AJ24" i="4"/>
  <c r="AR24" i="4"/>
  <c r="AR27" i="4"/>
  <c r="AQ27" i="4"/>
  <c r="AJ38" i="4"/>
  <c r="AR38" i="4"/>
  <c r="AK38" i="4"/>
  <c r="W93" i="3"/>
  <c r="AK93" i="3"/>
  <c r="AK95" i="3"/>
  <c r="AD106" i="3"/>
  <c r="AH116" i="3"/>
  <c r="AG120" i="3"/>
  <c r="AH120" i="3" s="1"/>
  <c r="AG117" i="3"/>
  <c r="AH117" i="3" s="1"/>
  <c r="M125" i="3"/>
  <c r="I126" i="3"/>
  <c r="AO126" i="3"/>
  <c r="AC128" i="3"/>
  <c r="W128" i="3"/>
  <c r="AC129" i="3"/>
  <c r="O23" i="4"/>
  <c r="P23" i="4" s="1"/>
  <c r="AQ23" i="4"/>
  <c r="AR23" i="4" s="1"/>
  <c r="AJ26" i="4"/>
  <c r="AR26" i="4"/>
  <c r="AJ30" i="4"/>
  <c r="M31" i="4"/>
  <c r="O34" i="4"/>
  <c r="W34" i="4"/>
  <c r="AC34" i="4"/>
  <c r="AK34" i="4"/>
  <c r="P36" i="4"/>
  <c r="O36" i="4"/>
  <c r="AR36" i="4"/>
  <c r="AJ36" i="4"/>
  <c r="AK36" i="4" s="1"/>
  <c r="AQ39" i="4"/>
  <c r="AO40" i="4"/>
  <c r="AK41" i="4"/>
  <c r="AC41" i="4"/>
  <c r="AC45" i="4"/>
  <c r="O50" i="4"/>
  <c r="O55" i="4"/>
  <c r="P55" i="4" s="1"/>
  <c r="AM62" i="4"/>
  <c r="AO62" i="4" s="1"/>
  <c r="AQ62" i="4" s="1"/>
  <c r="AO61" i="4"/>
  <c r="AQ61" i="4" s="1"/>
  <c r="AQ33" i="5"/>
  <c r="AR33" i="5"/>
  <c r="AG50" i="3"/>
  <c r="AH50" i="3" s="1"/>
  <c r="AG53" i="3"/>
  <c r="AH53" i="3" s="1"/>
  <c r="AC91" i="3"/>
  <c r="AR94" i="3"/>
  <c r="V95" i="3"/>
  <c r="AR98" i="3"/>
  <c r="AD99" i="3"/>
  <c r="AR102" i="3"/>
  <c r="AD103" i="3"/>
  <c r="AR106" i="3"/>
  <c r="AA109" i="3"/>
  <c r="T110" i="3"/>
  <c r="AO112" i="3"/>
  <c r="AQ112" i="3" s="1"/>
  <c r="Z117" i="3"/>
  <c r="AA117" i="3" s="1"/>
  <c r="I123" i="3"/>
  <c r="AC127" i="3"/>
  <c r="AK127" i="3"/>
  <c r="AQ127" i="3"/>
  <c r="AR127" i="3" s="1"/>
  <c r="V128" i="3"/>
  <c r="P24" i="4"/>
  <c r="AA27" i="4"/>
  <c r="AK30" i="4"/>
  <c r="P32" i="4"/>
  <c r="O32" i="4"/>
  <c r="AR32" i="4"/>
  <c r="P33" i="4"/>
  <c r="O33" i="4"/>
  <c r="O35" i="4"/>
  <c r="AQ38" i="4"/>
  <c r="AR39" i="4"/>
  <c r="AA43" i="4"/>
  <c r="AK44" i="4"/>
  <c r="AJ45" i="4"/>
  <c r="AR45" i="4"/>
  <c r="P46" i="4"/>
  <c r="O26" i="5"/>
  <c r="W26" i="5"/>
  <c r="O36" i="5"/>
  <c r="W36" i="5"/>
  <c r="V36" i="5"/>
  <c r="P36" i="5"/>
  <c r="AC42" i="5"/>
  <c r="AK42" i="5"/>
  <c r="AK47" i="5"/>
  <c r="AC47" i="5"/>
  <c r="AQ95" i="3"/>
  <c r="AJ107" i="3"/>
  <c r="AR107" i="3"/>
  <c r="AK112" i="3"/>
  <c r="AK113" i="3"/>
  <c r="AC113" i="3"/>
  <c r="Z119" i="3"/>
  <c r="AA119" i="3" s="1"/>
  <c r="AJ129" i="3"/>
  <c r="AR129" i="3"/>
  <c r="W24" i="4"/>
  <c r="V24" i="4"/>
  <c r="V28" i="4"/>
  <c r="W28" i="4" s="1"/>
  <c r="AD28" i="4"/>
  <c r="AJ34" i="4"/>
  <c r="AR34" i="4"/>
  <c r="AJ35" i="4"/>
  <c r="AK35" i="4" s="1"/>
  <c r="V36" i="4"/>
  <c r="AD36" i="4"/>
  <c r="AR43" i="4"/>
  <c r="AC46" i="4"/>
  <c r="AK46" i="4"/>
  <c r="AJ46" i="4"/>
  <c r="AC53" i="4"/>
  <c r="P47" i="5"/>
  <c r="O103" i="5"/>
  <c r="P103" i="5" s="1"/>
  <c r="H52" i="3"/>
  <c r="I52" i="3" s="1"/>
  <c r="O52" i="3" s="1"/>
  <c r="H54" i="3"/>
  <c r="I54" i="3" s="1"/>
  <c r="I110" i="3"/>
  <c r="AA110" i="3"/>
  <c r="AC112" i="3"/>
  <c r="AC122" i="3"/>
  <c r="AD122" i="3" s="1"/>
  <c r="M123" i="3"/>
  <c r="O126" i="3"/>
  <c r="W126" i="3"/>
  <c r="G129" i="3"/>
  <c r="I129" i="3" s="1"/>
  <c r="P129" i="3" s="1"/>
  <c r="I128" i="3"/>
  <c r="AK129" i="3"/>
  <c r="AC123" i="3"/>
  <c r="AD123" i="3" s="1"/>
  <c r="AK123" i="3"/>
  <c r="W23" i="4"/>
  <c r="O24" i="4"/>
  <c r="V26" i="4"/>
  <c r="AD26" i="4"/>
  <c r="AD30" i="4"/>
  <c r="AQ30" i="4"/>
  <c r="T32" i="4"/>
  <c r="V35" i="4"/>
  <c r="W35" i="4" s="1"/>
  <c r="AD35" i="4"/>
  <c r="W36" i="4"/>
  <c r="AQ36" i="4"/>
  <c r="AQ37" i="4"/>
  <c r="AD38" i="4"/>
  <c r="AK40" i="4"/>
  <c r="AC40" i="4"/>
  <c r="AD40" i="4" s="1"/>
  <c r="AJ44" i="4"/>
  <c r="AR44" i="4"/>
  <c r="O45" i="4"/>
  <c r="P45" i="4" s="1"/>
  <c r="AJ30" i="5"/>
  <c r="AK30" i="5" s="1"/>
  <c r="AR30" i="5"/>
  <c r="O47" i="5"/>
  <c r="V47" i="5"/>
  <c r="W47" i="5" s="1"/>
  <c r="AR113" i="3"/>
  <c r="AG119" i="3"/>
  <c r="AH119" i="3" s="1"/>
  <c r="Z120" i="3"/>
  <c r="AA120" i="3" s="1"/>
  <c r="AO124" i="3"/>
  <c r="AQ124" i="3" s="1"/>
  <c r="M127" i="3"/>
  <c r="AD128" i="3"/>
  <c r="AQ129" i="3"/>
  <c r="Z124" i="3"/>
  <c r="AA124" i="3" s="1"/>
  <c r="L124" i="3"/>
  <c r="M124" i="3" s="1"/>
  <c r="AG124" i="3"/>
  <c r="AH124" i="3" s="1"/>
  <c r="S124" i="3"/>
  <c r="T124" i="3" s="1"/>
  <c r="H124" i="3"/>
  <c r="I124" i="3" s="1"/>
  <c r="AA42" i="4"/>
  <c r="AC23" i="4"/>
  <c r="AD23" i="4" s="1"/>
  <c r="I25" i="4"/>
  <c r="I42" i="4" s="1"/>
  <c r="I28" i="4"/>
  <c r="AO28" i="4"/>
  <c r="AQ28" i="4" s="1"/>
  <c r="AR30" i="4"/>
  <c r="AR31" i="4"/>
  <c r="AK32" i="4"/>
  <c r="V33" i="4"/>
  <c r="W33" i="4" s="1"/>
  <c r="AO35" i="4"/>
  <c r="AQ35" i="4" s="1"/>
  <c r="AC36" i="4"/>
  <c r="AK39" i="4"/>
  <c r="P41" i="4"/>
  <c r="O41" i="4"/>
  <c r="AR41" i="4"/>
  <c r="AQ41" i="4"/>
  <c r="AJ41" i="4"/>
  <c r="AQ43" i="4"/>
  <c r="AD44" i="4"/>
  <c r="AC44" i="4"/>
  <c r="AD45" i="4"/>
  <c r="V45" i="4"/>
  <c r="W46" i="4"/>
  <c r="O46" i="4"/>
  <c r="AR47" i="4"/>
  <c r="AR52" i="4"/>
  <c r="P32" i="5"/>
  <c r="AJ34" i="5"/>
  <c r="AR34" i="5"/>
  <c r="AD44" i="5"/>
  <c r="AJ55" i="5"/>
  <c r="AK55" i="5" s="1"/>
  <c r="AR55" i="5"/>
  <c r="V56" i="5"/>
  <c r="W56" i="5" s="1"/>
  <c r="I44" i="3"/>
  <c r="P44" i="3" s="1"/>
  <c r="T44" i="3"/>
  <c r="AG52" i="3"/>
  <c r="AH52" i="3" s="1"/>
  <c r="M108" i="3"/>
  <c r="AA108" i="3"/>
  <c r="V112" i="3"/>
  <c r="AD112" i="3"/>
  <c r="W113" i="3"/>
  <c r="O113" i="3"/>
  <c r="AJ113" i="3"/>
  <c r="Z121" i="3"/>
  <c r="AA121" i="3" s="1"/>
  <c r="AJ122" i="3"/>
  <c r="AK122" i="3" s="1"/>
  <c r="AR122" i="3"/>
  <c r="AC125" i="3"/>
  <c r="AD125" i="3" s="1"/>
  <c r="AK125" i="3"/>
  <c r="AQ125" i="3"/>
  <c r="AR125" i="3" s="1"/>
  <c r="AH42" i="4"/>
  <c r="AC24" i="4"/>
  <c r="AK24" i="4"/>
  <c r="AC25" i="4"/>
  <c r="AD25" i="4" s="1"/>
  <c r="AK29" i="4"/>
  <c r="AC29" i="4"/>
  <c r="AD34" i="4"/>
  <c r="V34" i="4"/>
  <c r="AQ34" i="4"/>
  <c r="AC37" i="4"/>
  <c r="AK37" i="4"/>
  <c r="O40" i="4"/>
  <c r="P40" i="4" s="1"/>
  <c r="W43" i="4"/>
  <c r="O53" i="4"/>
  <c r="AH40" i="5"/>
  <c r="AJ23" i="5"/>
  <c r="AK23" i="5" s="1"/>
  <c r="AJ29" i="5"/>
  <c r="AR29" i="5"/>
  <c r="AJ38" i="5"/>
  <c r="AD39" i="5"/>
  <c r="AC39" i="5"/>
  <c r="V39" i="5"/>
  <c r="AO109" i="3"/>
  <c r="W110" i="3"/>
  <c r="V126" i="3"/>
  <c r="AQ128" i="3"/>
  <c r="AK128" i="3"/>
  <c r="V129" i="3"/>
  <c r="AD129" i="3"/>
  <c r="L116" i="3"/>
  <c r="L109" i="3"/>
  <c r="M109" i="3" s="1"/>
  <c r="V27" i="4"/>
  <c r="AD27" i="4"/>
  <c r="P29" i="4"/>
  <c r="AC33" i="4"/>
  <c r="AD33" i="4" s="1"/>
  <c r="AK33" i="4"/>
  <c r="W38" i="4"/>
  <c r="V38" i="4"/>
  <c r="P38" i="4"/>
  <c r="P39" i="4"/>
  <c r="O39" i="4"/>
  <c r="W39" i="4"/>
  <c r="V41" i="4"/>
  <c r="AD41" i="4"/>
  <c r="O47" i="4"/>
  <c r="W47" i="4"/>
  <c r="AR62" i="4"/>
  <c r="AK31" i="5"/>
  <c r="AC31" i="5"/>
  <c r="AD34" i="5"/>
  <c r="V34" i="5"/>
  <c r="AC36" i="5"/>
  <c r="AK36" i="5"/>
  <c r="V43" i="5"/>
  <c r="AD43" i="5"/>
  <c r="AK44" i="5"/>
  <c r="AJ44" i="5"/>
  <c r="AC44" i="5"/>
  <c r="T53" i="4"/>
  <c r="AR55" i="4"/>
  <c r="P59" i="4"/>
  <c r="AH59" i="4"/>
  <c r="O23" i="5"/>
  <c r="W23" i="5"/>
  <c r="W25" i="5"/>
  <c r="AJ25" i="5"/>
  <c r="AR25" i="5"/>
  <c r="I27" i="5"/>
  <c r="W28" i="5"/>
  <c r="AO28" i="5"/>
  <c r="AQ28" i="5" s="1"/>
  <c r="T29" i="5"/>
  <c r="M31" i="5"/>
  <c r="AQ34" i="5"/>
  <c r="O37" i="5"/>
  <c r="W37" i="5"/>
  <c r="AK37" i="5"/>
  <c r="AO39" i="5"/>
  <c r="AQ39" i="5" s="1"/>
  <c r="AJ50" i="5"/>
  <c r="AR50" i="5"/>
  <c r="V53" i="5"/>
  <c r="W53" i="5" s="1"/>
  <c r="O54" i="5"/>
  <c r="AQ56" i="5"/>
  <c r="AR56" i="5" s="1"/>
  <c r="AR90" i="5"/>
  <c r="AJ90" i="5"/>
  <c r="AR102" i="5"/>
  <c r="AJ102" i="5"/>
  <c r="AN119" i="3"/>
  <c r="AO119" i="3" s="1"/>
  <c r="AN121" i="3"/>
  <c r="AO121" i="3" s="1"/>
  <c r="AQ121" i="3" s="1"/>
  <c r="M44" i="4"/>
  <c r="I49" i="4"/>
  <c r="AA49" i="4"/>
  <c r="T50" i="4"/>
  <c r="AR50" i="4"/>
  <c r="T52" i="4"/>
  <c r="AJ55" i="4"/>
  <c r="AK55" i="4" s="1"/>
  <c r="M56" i="4"/>
  <c r="V57" i="4"/>
  <c r="W57" i="4" s="1"/>
  <c r="AD57" i="4"/>
  <c r="AO57" i="4"/>
  <c r="AQ57" i="4" s="1"/>
  <c r="M60" i="4"/>
  <c r="M61" i="4"/>
  <c r="P61" i="4" s="1"/>
  <c r="K62" i="4"/>
  <c r="M62" i="4" s="1"/>
  <c r="I62" i="4"/>
  <c r="AG54" i="4"/>
  <c r="AH54" i="4" s="1"/>
  <c r="AG53" i="4"/>
  <c r="AH53" i="4" s="1"/>
  <c r="T24" i="5"/>
  <c r="AJ24" i="5"/>
  <c r="AR24" i="5"/>
  <c r="O25" i="5"/>
  <c r="AK27" i="5"/>
  <c r="AR28" i="5"/>
  <c r="AO29" i="5"/>
  <c r="AQ29" i="5" s="1"/>
  <c r="AD30" i="5"/>
  <c r="M32" i="5"/>
  <c r="AC32" i="5"/>
  <c r="AK32" i="5"/>
  <c r="W34" i="5"/>
  <c r="T35" i="5"/>
  <c r="AC37" i="5"/>
  <c r="AD45" i="5"/>
  <c r="M48" i="5"/>
  <c r="V48" i="5" s="1"/>
  <c r="AC48" i="5"/>
  <c r="AK48" i="5"/>
  <c r="O52" i="5"/>
  <c r="AK53" i="5"/>
  <c r="AD53" i="5"/>
  <c r="AC53" i="5"/>
  <c r="AR54" i="5"/>
  <c r="AJ54" i="5"/>
  <c r="T55" i="5"/>
  <c r="AQ55" i="5"/>
  <c r="W59" i="5"/>
  <c r="O59" i="5"/>
  <c r="AR94" i="5"/>
  <c r="AO116" i="3"/>
  <c r="H119" i="3"/>
  <c r="I119" i="3" s="1"/>
  <c r="W37" i="4"/>
  <c r="AR46" i="4"/>
  <c r="AQ49" i="4"/>
  <c r="AR49" i="4" s="1"/>
  <c r="AQ52" i="4"/>
  <c r="AJ56" i="4"/>
  <c r="AK56" i="4" s="1"/>
  <c r="AJ60" i="4"/>
  <c r="AK60" i="4" s="1"/>
  <c r="AQ23" i="5"/>
  <c r="AR23" i="5" s="1"/>
  <c r="AO40" i="5"/>
  <c r="AR26" i="5"/>
  <c r="V30" i="5"/>
  <c r="AJ31" i="5"/>
  <c r="AK33" i="5"/>
  <c r="AQ35" i="5"/>
  <c r="AD36" i="5"/>
  <c r="AJ36" i="5"/>
  <c r="O38" i="5"/>
  <c r="P38" i="5" s="1"/>
  <c r="AC38" i="5"/>
  <c r="AD38" i="5" s="1"/>
  <c r="AK38" i="5"/>
  <c r="AK41" i="5"/>
  <c r="V42" i="5"/>
  <c r="AD42" i="5"/>
  <c r="O43" i="5"/>
  <c r="P43" i="5" s="1"/>
  <c r="W43" i="5"/>
  <c r="AR43" i="5"/>
  <c r="W44" i="5"/>
  <c r="AJ47" i="5"/>
  <c r="V51" i="5"/>
  <c r="W51" i="5" s="1"/>
  <c r="AD51" i="5"/>
  <c r="AN51" i="5"/>
  <c r="AO51" i="5" s="1"/>
  <c r="AQ51" i="5" s="1"/>
  <c r="AO50" i="5"/>
  <c r="AQ50" i="5" s="1"/>
  <c r="AC51" i="5"/>
  <c r="V54" i="5"/>
  <c r="W54" i="5" s="1"/>
  <c r="AD54" i="5"/>
  <c r="AR57" i="5"/>
  <c r="I105" i="5"/>
  <c r="P88" i="5"/>
  <c r="W45" i="4"/>
  <c r="AD55" i="4"/>
  <c r="V59" i="4"/>
  <c r="W59" i="4" s="1"/>
  <c r="V61" i="4"/>
  <c r="V25" i="5"/>
  <c r="AD25" i="5"/>
  <c r="V26" i="5"/>
  <c r="AD26" i="5"/>
  <c r="AJ26" i="5"/>
  <c r="AC28" i="5"/>
  <c r="AK28" i="5"/>
  <c r="AQ30" i="5"/>
  <c r="AD31" i="5"/>
  <c r="O33" i="5"/>
  <c r="W33" i="5"/>
  <c r="O39" i="5"/>
  <c r="W39" i="5"/>
  <c r="AK39" i="5"/>
  <c r="AD47" i="5"/>
  <c r="O58" i="5"/>
  <c r="P58" i="5" s="1"/>
  <c r="W58" i="5"/>
  <c r="V46" i="4"/>
  <c r="P47" i="4"/>
  <c r="O49" i="4"/>
  <c r="P50" i="4"/>
  <c r="AK50" i="4"/>
  <c r="P53" i="4"/>
  <c r="L54" i="4"/>
  <c r="M54" i="4" s="1"/>
  <c r="Y62" i="4"/>
  <c r="AA62" i="4" s="1"/>
  <c r="AA61" i="4"/>
  <c r="AD61" i="4" s="1"/>
  <c r="AK24" i="5"/>
  <c r="AK29" i="5"/>
  <c r="AC34" i="5"/>
  <c r="AK34" i="5"/>
  <c r="AA40" i="5"/>
  <c r="AD48" i="5"/>
  <c r="AR53" i="5"/>
  <c r="AQ53" i="5"/>
  <c r="W57" i="5"/>
  <c r="O57" i="5"/>
  <c r="P57" i="5" s="1"/>
  <c r="O96" i="5"/>
  <c r="AN117" i="3"/>
  <c r="AO117" i="3" s="1"/>
  <c r="I43" i="4"/>
  <c r="AA47" i="4"/>
  <c r="W55" i="4"/>
  <c r="O57" i="4"/>
  <c r="AH58" i="4"/>
  <c r="AD60" i="4"/>
  <c r="I52" i="4"/>
  <c r="H54" i="4"/>
  <c r="I54" i="4" s="1"/>
  <c r="S58" i="4"/>
  <c r="T58" i="4" s="1"/>
  <c r="H58" i="4"/>
  <c r="I58" i="4" s="1"/>
  <c r="AN58" i="4"/>
  <c r="AO58" i="4" s="1"/>
  <c r="AQ58" i="4" s="1"/>
  <c r="L58" i="4"/>
  <c r="M58" i="4" s="1"/>
  <c r="AC23" i="5"/>
  <c r="AD23" i="5" s="1"/>
  <c r="I24" i="5"/>
  <c r="O24" i="5" s="1"/>
  <c r="AC24" i="5"/>
  <c r="AK25" i="5"/>
  <c r="T27" i="5"/>
  <c r="M29" i="5"/>
  <c r="AR31" i="5"/>
  <c r="V32" i="5"/>
  <c r="P34" i="5"/>
  <c r="O35" i="5"/>
  <c r="AK35" i="5"/>
  <c r="AR36" i="5"/>
  <c r="V37" i="5"/>
  <c r="AO37" i="5"/>
  <c r="P39" i="5"/>
  <c r="AM106" i="5"/>
  <c r="AO41" i="5"/>
  <c r="AQ44" i="5"/>
  <c r="AR47" i="5"/>
  <c r="AQ48" i="5"/>
  <c r="AR48" i="5" s="1"/>
  <c r="P51" i="5"/>
  <c r="AK50" i="5"/>
  <c r="O51" i="5"/>
  <c r="AR51" i="5"/>
  <c r="AJ51" i="5"/>
  <c r="I55" i="5"/>
  <c r="O56" i="5"/>
  <c r="P56" i="5" s="1"/>
  <c r="V58" i="5"/>
  <c r="O104" i="5"/>
  <c r="W104" i="5"/>
  <c r="V49" i="4"/>
  <c r="W49" i="4" s="1"/>
  <c r="AQ54" i="4"/>
  <c r="P57" i="4"/>
  <c r="AJ57" i="4"/>
  <c r="AK57" i="4" s="1"/>
  <c r="AR57" i="4"/>
  <c r="AC59" i="4"/>
  <c r="AD59" i="4" s="1"/>
  <c r="P23" i="5"/>
  <c r="I40" i="5"/>
  <c r="P26" i="5"/>
  <c r="AQ27" i="5"/>
  <c r="AR27" i="5" s="1"/>
  <c r="O30" i="5"/>
  <c r="AC30" i="5"/>
  <c r="AQ32" i="5"/>
  <c r="AD33" i="5"/>
  <c r="AQ38" i="5"/>
  <c r="AR38" i="5" s="1"/>
  <c r="AJ42" i="5"/>
  <c r="AR42" i="5"/>
  <c r="AC43" i="5"/>
  <c r="AK43" i="5"/>
  <c r="O53" i="5"/>
  <c r="P53" i="5" s="1"/>
  <c r="P54" i="5"/>
  <c r="O55" i="5"/>
  <c r="AJ56" i="5"/>
  <c r="AK58" i="5"/>
  <c r="AC58" i="5"/>
  <c r="AD58" i="5" s="1"/>
  <c r="O60" i="5"/>
  <c r="P60" i="5" s="1"/>
  <c r="AC89" i="5"/>
  <c r="AD89" i="5" s="1"/>
  <c r="O119" i="5"/>
  <c r="AC121" i="5"/>
  <c r="AD121" i="5" s="1"/>
  <c r="AK121" i="5"/>
  <c r="AK124" i="5"/>
  <c r="AC124" i="5"/>
  <c r="AJ124" i="5"/>
  <c r="Z54" i="4"/>
  <c r="AA54" i="4" s="1"/>
  <c r="W52" i="5"/>
  <c r="AK52" i="5"/>
  <c r="AA57" i="5"/>
  <c r="AD59" i="5"/>
  <c r="R60" i="5"/>
  <c r="M89" i="5"/>
  <c r="O90" i="5"/>
  <c r="W90" i="5"/>
  <c r="P91" i="5"/>
  <c r="AC91" i="5"/>
  <c r="AK93" i="5"/>
  <c r="T94" i="5"/>
  <c r="T95" i="5"/>
  <c r="W95" i="5" s="1"/>
  <c r="AJ95" i="5"/>
  <c r="AR95" i="5"/>
  <c r="O97" i="5"/>
  <c r="P99" i="5"/>
  <c r="AK101" i="5"/>
  <c r="T102" i="5"/>
  <c r="V109" i="5"/>
  <c r="AD109" i="5"/>
  <c r="AR113" i="5"/>
  <c r="AJ113" i="5"/>
  <c r="AQ113" i="5"/>
  <c r="O122" i="5"/>
  <c r="AR125" i="5"/>
  <c r="AQ56" i="6"/>
  <c r="AR56" i="6" s="1"/>
  <c r="AA52" i="4"/>
  <c r="AJ52" i="4" s="1"/>
  <c r="I50" i="5"/>
  <c r="T50" i="5"/>
  <c r="AK51" i="5"/>
  <c r="AK54" i="5"/>
  <c r="AH60" i="5"/>
  <c r="AH89" i="5"/>
  <c r="AH105" i="5" s="1"/>
  <c r="AD91" i="5"/>
  <c r="AA92" i="5"/>
  <c r="AR96" i="5"/>
  <c r="P100" i="5"/>
  <c r="AA100" i="5"/>
  <c r="AD107" i="5"/>
  <c r="V107" i="5"/>
  <c r="AQ107" i="5"/>
  <c r="P121" i="5"/>
  <c r="AK56" i="5"/>
  <c r="AQ57" i="5"/>
  <c r="AJ59" i="5"/>
  <c r="AO105" i="5"/>
  <c r="AD90" i="5"/>
  <c r="V90" i="5"/>
  <c r="AQ94" i="5"/>
  <c r="AK95" i="5"/>
  <c r="V96" i="5"/>
  <c r="W96" i="5" s="1"/>
  <c r="AJ97" i="5"/>
  <c r="AR97" i="5"/>
  <c r="O98" i="5"/>
  <c r="AO106" i="5"/>
  <c r="AQ106" i="5" s="1"/>
  <c r="AK112" i="5"/>
  <c r="AC112" i="5"/>
  <c r="O113" i="5"/>
  <c r="AJ121" i="5"/>
  <c r="S54" i="4"/>
  <c r="T54" i="4" s="1"/>
  <c r="P113" i="5"/>
  <c r="AC56" i="5"/>
  <c r="AD56" i="5" s="1"/>
  <c r="AQ88" i="5"/>
  <c r="AR88" i="5" s="1"/>
  <c r="AC90" i="5"/>
  <c r="AK90" i="5"/>
  <c r="AD93" i="5"/>
  <c r="P94" i="5"/>
  <c r="AA94" i="5"/>
  <c r="W97" i="5"/>
  <c r="AR98" i="5"/>
  <c r="AD101" i="5"/>
  <c r="P102" i="5"/>
  <c r="AA102" i="5"/>
  <c r="AQ102" i="5"/>
  <c r="AC108" i="5"/>
  <c r="AK108" i="5"/>
  <c r="AC110" i="5"/>
  <c r="AK110" i="5"/>
  <c r="I112" i="5"/>
  <c r="AC123" i="5"/>
  <c r="V91" i="5"/>
  <c r="AJ91" i="5"/>
  <c r="AR91" i="5"/>
  <c r="O92" i="5"/>
  <c r="P92" i="5" s="1"/>
  <c r="O93" i="5"/>
  <c r="P95" i="5"/>
  <c r="AQ96" i="5"/>
  <c r="AK97" i="5"/>
  <c r="T98" i="5"/>
  <c r="AJ98" i="5"/>
  <c r="AK98" i="5" s="1"/>
  <c r="T99" i="5"/>
  <c r="AJ99" i="5"/>
  <c r="AR99" i="5"/>
  <c r="O101" i="5"/>
  <c r="AK103" i="5"/>
  <c r="AJ103" i="5"/>
  <c r="AC119" i="5"/>
  <c r="AD119" i="5" s="1"/>
  <c r="AK119" i="5"/>
  <c r="W125" i="5"/>
  <c r="AD28" i="6"/>
  <c r="AC28" i="6"/>
  <c r="V57" i="5"/>
  <c r="AO60" i="5"/>
  <c r="AQ60" i="5" s="1"/>
  <c r="AC88" i="5"/>
  <c r="AD88" i="5" s="1"/>
  <c r="V89" i="5"/>
  <c r="W91" i="5"/>
  <c r="AR92" i="5"/>
  <c r="P96" i="5"/>
  <c r="AA96" i="5"/>
  <c r="W99" i="5"/>
  <c r="AR100" i="5"/>
  <c r="V113" i="5"/>
  <c r="W113" i="5" s="1"/>
  <c r="P119" i="5"/>
  <c r="P122" i="5"/>
  <c r="P123" i="5"/>
  <c r="O123" i="5"/>
  <c r="W26" i="6"/>
  <c r="V26" i="6"/>
  <c r="O26" i="6"/>
  <c r="P26" i="6" s="1"/>
  <c r="AR58" i="5"/>
  <c r="M105" i="5"/>
  <c r="AQ90" i="5"/>
  <c r="V92" i="5"/>
  <c r="W92" i="5" s="1"/>
  <c r="AJ93" i="5"/>
  <c r="AR93" i="5"/>
  <c r="AC97" i="5"/>
  <c r="AK99" i="5"/>
  <c r="V100" i="5"/>
  <c r="AD100" i="5"/>
  <c r="AJ101" i="5"/>
  <c r="AR101" i="5"/>
  <c r="AJ107" i="5"/>
  <c r="AR107" i="5"/>
  <c r="O110" i="5"/>
  <c r="W110" i="5"/>
  <c r="V120" i="5"/>
  <c r="AC120" i="5"/>
  <c r="AD120" i="5" s="1"/>
  <c r="S116" i="5"/>
  <c r="T115" i="5"/>
  <c r="AK24" i="6"/>
  <c r="AC24" i="6"/>
  <c r="AD24" i="6" s="1"/>
  <c r="V104" i="5"/>
  <c r="V121" i="5"/>
  <c r="W121" i="5" s="1"/>
  <c r="I124" i="5"/>
  <c r="P124" i="5" s="1"/>
  <c r="G125" i="5"/>
  <c r="I125" i="5" s="1"/>
  <c r="AG115" i="5"/>
  <c r="AG106" i="5"/>
  <c r="AH106" i="5" s="1"/>
  <c r="M40" i="6"/>
  <c r="AQ28" i="6"/>
  <c r="P35" i="6"/>
  <c r="P104" i="5"/>
  <c r="O108" i="5"/>
  <c r="P108" i="5" s="1"/>
  <c r="AD112" i="5"/>
  <c r="AO115" i="5"/>
  <c r="W118" i="5"/>
  <c r="AH122" i="5"/>
  <c r="O23" i="6"/>
  <c r="I24" i="6"/>
  <c r="O24" i="6" s="1"/>
  <c r="AC29" i="6"/>
  <c r="AK34" i="6"/>
  <c r="AC34" i="6"/>
  <c r="AC42" i="6"/>
  <c r="AK42" i="6"/>
  <c r="AK48" i="6"/>
  <c r="AC48" i="6"/>
  <c r="AJ51" i="6"/>
  <c r="AK51" i="6" s="1"/>
  <c r="AJ112" i="5"/>
  <c r="AR112" i="5"/>
  <c r="AC113" i="5"/>
  <c r="AD113" i="5" s="1"/>
  <c r="AK113" i="5"/>
  <c r="H116" i="5"/>
  <c r="I115" i="5"/>
  <c r="AA115" i="5"/>
  <c r="Z116" i="5"/>
  <c r="AJ119" i="5"/>
  <c r="O120" i="5"/>
  <c r="P120" i="5" s="1"/>
  <c r="W120" i="5"/>
  <c r="AQ121" i="5"/>
  <c r="AR121" i="5" s="1"/>
  <c r="AD122" i="5"/>
  <c r="W124" i="5"/>
  <c r="O124" i="5"/>
  <c r="V125" i="5"/>
  <c r="V23" i="6"/>
  <c r="W23" i="6" s="1"/>
  <c r="AK27" i="6"/>
  <c r="P29" i="6"/>
  <c r="V38" i="6"/>
  <c r="AJ41" i="6"/>
  <c r="AR41" i="6"/>
  <c r="T103" i="5"/>
  <c r="AR103" i="5"/>
  <c r="AA104" i="5"/>
  <c r="AA106" i="5"/>
  <c r="AC107" i="5"/>
  <c r="AK107" i="5"/>
  <c r="AJ108" i="5"/>
  <c r="AR108" i="5"/>
  <c r="AC109" i="5"/>
  <c r="AK109" i="5"/>
  <c r="AJ110" i="5"/>
  <c r="AR118" i="5"/>
  <c r="V119" i="5"/>
  <c r="W119" i="5" s="1"/>
  <c r="V122" i="5"/>
  <c r="W122" i="5" s="1"/>
  <c r="AA40" i="6"/>
  <c r="AC23" i="6"/>
  <c r="AD23" i="6" s="1"/>
  <c r="AJ24" i="6"/>
  <c r="AR24" i="6"/>
  <c r="AJ31" i="6"/>
  <c r="AK31" i="6" s="1"/>
  <c r="AR31" i="6"/>
  <c r="O34" i="6"/>
  <c r="W34" i="6"/>
  <c r="P34" i="6"/>
  <c r="M50" i="6"/>
  <c r="L51" i="6"/>
  <c r="M51" i="6" s="1"/>
  <c r="AQ104" i="5"/>
  <c r="V108" i="5"/>
  <c r="AD108" i="5"/>
  <c r="O109" i="5"/>
  <c r="P109" i="5" s="1"/>
  <c r="W109" i="5"/>
  <c r="V110" i="5"/>
  <c r="AD110" i="5"/>
  <c r="AH120" i="5"/>
  <c r="AJ123" i="5"/>
  <c r="AK123" i="5" s="1"/>
  <c r="AR123" i="5"/>
  <c r="AD124" i="5"/>
  <c r="AO124" i="5"/>
  <c r="AQ124" i="5" s="1"/>
  <c r="AH40" i="6"/>
  <c r="AJ23" i="6"/>
  <c r="AK23" i="6" s="1"/>
  <c r="W24" i="6"/>
  <c r="AK26" i="6"/>
  <c r="AC26" i="6"/>
  <c r="P27" i="6"/>
  <c r="M29" i="6"/>
  <c r="O30" i="6"/>
  <c r="W30" i="6"/>
  <c r="V30" i="6"/>
  <c r="P30" i="6"/>
  <c r="V41" i="6"/>
  <c r="W41" i="6" s="1"/>
  <c r="O107" i="5"/>
  <c r="P107" i="5" s="1"/>
  <c r="AN117" i="5"/>
  <c r="AO117" i="5" s="1"/>
  <c r="AK118" i="5"/>
  <c r="AQ119" i="5"/>
  <c r="AR119" i="5" s="1"/>
  <c r="O121" i="5"/>
  <c r="V123" i="5"/>
  <c r="W123" i="5" s="1"/>
  <c r="AD123" i="5"/>
  <c r="V124" i="5"/>
  <c r="AA125" i="5"/>
  <c r="AJ39" i="6"/>
  <c r="AR39" i="6"/>
  <c r="I106" i="5"/>
  <c r="O106" i="5" s="1"/>
  <c r="AJ109" i="5"/>
  <c r="AR109" i="5"/>
  <c r="P110" i="5"/>
  <c r="P23" i="6"/>
  <c r="AQ23" i="6"/>
  <c r="AR23" i="6" s="1"/>
  <c r="AJ27" i="6"/>
  <c r="AJ28" i="6"/>
  <c r="AR28" i="6"/>
  <c r="AD31" i="6"/>
  <c r="AC31" i="6"/>
  <c r="V31" i="6"/>
  <c r="W31" i="6" s="1"/>
  <c r="AK35" i="6"/>
  <c r="AC35" i="6"/>
  <c r="O45" i="6"/>
  <c r="W45" i="6"/>
  <c r="AJ47" i="6"/>
  <c r="AK47" i="6" s="1"/>
  <c r="AR47" i="6"/>
  <c r="V57" i="6"/>
  <c r="W25" i="6"/>
  <c r="AK30" i="6"/>
  <c r="AR30" i="6"/>
  <c r="O32" i="6"/>
  <c r="AK32" i="6"/>
  <c r="W33" i="6"/>
  <c r="AO36" i="6"/>
  <c r="AQ36" i="6" s="1"/>
  <c r="W37" i="6"/>
  <c r="AQ37" i="6"/>
  <c r="AJ38" i="6"/>
  <c r="AR38" i="6"/>
  <c r="T39" i="6"/>
  <c r="T40" i="6" s="1"/>
  <c r="V43" i="6"/>
  <c r="AK44" i="6"/>
  <c r="V45" i="6"/>
  <c r="AD45" i="6"/>
  <c r="AR53" i="6"/>
  <c r="AJ53" i="6"/>
  <c r="AD54" i="6"/>
  <c r="AQ32" i="7"/>
  <c r="AR32" i="7" s="1"/>
  <c r="V38" i="7"/>
  <c r="AD38" i="7"/>
  <c r="AC29" i="8"/>
  <c r="AK29" i="8"/>
  <c r="P30" i="8"/>
  <c r="AC25" i="6"/>
  <c r="M28" i="6"/>
  <c r="V28" i="6" s="1"/>
  <c r="AO29" i="6"/>
  <c r="AQ29" i="6" s="1"/>
  <c r="AC30" i="6"/>
  <c r="AC32" i="6"/>
  <c r="P33" i="6"/>
  <c r="AQ33" i="6"/>
  <c r="M35" i="6"/>
  <c r="AR37" i="6"/>
  <c r="W38" i="6"/>
  <c r="AO41" i="6"/>
  <c r="AQ41" i="6" s="1"/>
  <c r="AH42" i="6"/>
  <c r="V44" i="6"/>
  <c r="T47" i="6"/>
  <c r="T50" i="6"/>
  <c r="AH50" i="6"/>
  <c r="V52" i="6"/>
  <c r="AQ53" i="6"/>
  <c r="V54" i="6"/>
  <c r="AQ54" i="6"/>
  <c r="AR54" i="6" s="1"/>
  <c r="AC55" i="6"/>
  <c r="V26" i="7"/>
  <c r="W26" i="7" s="1"/>
  <c r="W29" i="7"/>
  <c r="AJ30" i="7"/>
  <c r="AR30" i="7"/>
  <c r="I25" i="6"/>
  <c r="AK28" i="6"/>
  <c r="P31" i="6"/>
  <c r="AQ31" i="6"/>
  <c r="AR33" i="6"/>
  <c r="AK36" i="6"/>
  <c r="P37" i="6"/>
  <c r="AK37" i="6"/>
  <c r="AQ38" i="6"/>
  <c r="AQ39" i="6"/>
  <c r="AA43" i="6"/>
  <c r="W44" i="6"/>
  <c r="AQ44" i="6"/>
  <c r="AC45" i="6"/>
  <c r="V48" i="6"/>
  <c r="W48" i="6" s="1"/>
  <c r="AD48" i="6"/>
  <c r="AD51" i="6"/>
  <c r="O59" i="7"/>
  <c r="AK59" i="7"/>
  <c r="AR26" i="6"/>
  <c r="AQ27" i="6"/>
  <c r="AR27" i="6" s="1"/>
  <c r="AD30" i="6"/>
  <c r="V34" i="6"/>
  <c r="AD34" i="6"/>
  <c r="AJ34" i="6"/>
  <c r="AD35" i="6"/>
  <c r="AJ35" i="6"/>
  <c r="AC37" i="6"/>
  <c r="AD42" i="6"/>
  <c r="AJ45" i="6"/>
  <c r="AR45" i="6"/>
  <c r="AQ47" i="6"/>
  <c r="AJ48" i="6"/>
  <c r="AR48" i="6"/>
  <c r="AQ50" i="6"/>
  <c r="AN51" i="6"/>
  <c r="AO51" i="6" s="1"/>
  <c r="O53" i="6"/>
  <c r="P53" i="6" s="1"/>
  <c r="AC54" i="6"/>
  <c r="P55" i="6"/>
  <c r="AK57" i="6"/>
  <c r="AC57" i="6"/>
  <c r="AD57" i="6" s="1"/>
  <c r="AC58" i="6"/>
  <c r="W59" i="6"/>
  <c r="V25" i="7"/>
  <c r="AD25" i="7"/>
  <c r="W28" i="7"/>
  <c r="V32" i="6"/>
  <c r="W32" i="6" s="1"/>
  <c r="AD32" i="6"/>
  <c r="AJ32" i="6"/>
  <c r="AR32" i="6"/>
  <c r="AK38" i="6"/>
  <c r="AK39" i="6"/>
  <c r="AK41" i="6"/>
  <c r="V60" i="6"/>
  <c r="W60" i="6" s="1"/>
  <c r="AD60" i="6"/>
  <c r="T27" i="6"/>
  <c r="T29" i="6"/>
  <c r="AO34" i="6"/>
  <c r="AQ35" i="6"/>
  <c r="V36" i="6"/>
  <c r="AD36" i="6"/>
  <c r="AC38" i="6"/>
  <c r="AD38" i="6" s="1"/>
  <c r="AC41" i="6"/>
  <c r="AD41" i="6" s="1"/>
  <c r="O43" i="6"/>
  <c r="P43" i="6" s="1"/>
  <c r="AJ43" i="6"/>
  <c r="AQ45" i="6"/>
  <c r="I47" i="6"/>
  <c r="O47" i="6" s="1"/>
  <c r="AO48" i="6"/>
  <c r="AQ48" i="6" s="1"/>
  <c r="I50" i="6"/>
  <c r="AR52" i="6"/>
  <c r="V53" i="6"/>
  <c r="W53" i="6" s="1"/>
  <c r="AJ55" i="6"/>
  <c r="AK55" i="6" s="1"/>
  <c r="O57" i="6"/>
  <c r="W57" i="6"/>
  <c r="M58" i="6"/>
  <c r="AJ58" i="6"/>
  <c r="AK58" i="6" s="1"/>
  <c r="AR58" i="6"/>
  <c r="AD59" i="6"/>
  <c r="V59" i="6"/>
  <c r="AC60" i="6"/>
  <c r="AJ29" i="6"/>
  <c r="AD33" i="6"/>
  <c r="AJ36" i="6"/>
  <c r="O39" i="6"/>
  <c r="O42" i="6"/>
  <c r="P42" i="6" s="1"/>
  <c r="W42" i="6"/>
  <c r="O44" i="6"/>
  <c r="P45" i="6"/>
  <c r="AC53" i="6"/>
  <c r="AD53" i="6" s="1"/>
  <c r="AK53" i="6"/>
  <c r="O54" i="6"/>
  <c r="P54" i="6" s="1"/>
  <c r="W54" i="6"/>
  <c r="AJ54" i="6"/>
  <c r="AK54" i="6" s="1"/>
  <c r="AJ26" i="7"/>
  <c r="AJ32" i="7"/>
  <c r="AO55" i="6"/>
  <c r="T56" i="6"/>
  <c r="I57" i="6"/>
  <c r="AH60" i="6"/>
  <c r="AA24" i="7"/>
  <c r="AO40" i="7"/>
  <c r="AQ24" i="7"/>
  <c r="AR24" i="7" s="1"/>
  <c r="AK25" i="7"/>
  <c r="M30" i="7"/>
  <c r="AK32" i="7"/>
  <c r="AQ33" i="7"/>
  <c r="AR33" i="7" s="1"/>
  <c r="AQ34" i="7"/>
  <c r="AQ35" i="7"/>
  <c r="W36" i="7"/>
  <c r="AQ36" i="7"/>
  <c r="AQ37" i="7"/>
  <c r="AC42" i="7"/>
  <c r="AK42" i="7"/>
  <c r="I59" i="6"/>
  <c r="P59" i="6" s="1"/>
  <c r="G60" i="6"/>
  <c r="P28" i="7"/>
  <c r="AC28" i="7"/>
  <c r="AK28" i="7"/>
  <c r="V29" i="7"/>
  <c r="AD29" i="7"/>
  <c r="AJ29" i="7"/>
  <c r="AR29" i="7"/>
  <c r="O31" i="7"/>
  <c r="AK34" i="7"/>
  <c r="AC38" i="7"/>
  <c r="O46" i="7"/>
  <c r="V46" i="7"/>
  <c r="W46" i="7" s="1"/>
  <c r="AC50" i="7"/>
  <c r="AA50" i="6"/>
  <c r="AO57" i="6"/>
  <c r="T58" i="6"/>
  <c r="I25" i="7"/>
  <c r="AC25" i="7"/>
  <c r="AQ26" i="7"/>
  <c r="AR26" i="7" s="1"/>
  <c r="AC32" i="7"/>
  <c r="AK37" i="7"/>
  <c r="AD47" i="7"/>
  <c r="W54" i="7"/>
  <c r="O54" i="7"/>
  <c r="P54" i="7" s="1"/>
  <c r="M40" i="7"/>
  <c r="O24" i="7"/>
  <c r="P24" i="7" s="1"/>
  <c r="P26" i="7"/>
  <c r="AK26" i="7"/>
  <c r="P32" i="7"/>
  <c r="O32" i="7"/>
  <c r="AQ42" i="7"/>
  <c r="AR42" i="7"/>
  <c r="AC47" i="7"/>
  <c r="I49" i="7"/>
  <c r="H50" i="7"/>
  <c r="I50" i="7" s="1"/>
  <c r="H51" i="7"/>
  <c r="I51" i="7" s="1"/>
  <c r="AJ51" i="7"/>
  <c r="T55" i="6"/>
  <c r="AH40" i="7"/>
  <c r="AR25" i="7"/>
  <c r="AJ27" i="7"/>
  <c r="AR27" i="7"/>
  <c r="I29" i="7"/>
  <c r="AQ30" i="7"/>
  <c r="T31" i="7"/>
  <c r="W31" i="7" s="1"/>
  <c r="AJ31" i="7"/>
  <c r="AR31" i="7"/>
  <c r="AD32" i="7"/>
  <c r="O33" i="7"/>
  <c r="O35" i="7"/>
  <c r="O37" i="7"/>
  <c r="O39" i="7"/>
  <c r="W39" i="7"/>
  <c r="V49" i="7"/>
  <c r="W49" i="7" s="1"/>
  <c r="M56" i="6"/>
  <c r="AK56" i="6"/>
  <c r="I58" i="6"/>
  <c r="V24" i="7"/>
  <c r="W24" i="7" s="1"/>
  <c r="T40" i="7"/>
  <c r="W25" i="7"/>
  <c r="AC26" i="7"/>
  <c r="AD26" i="7" s="1"/>
  <c r="I27" i="7"/>
  <c r="AR28" i="7"/>
  <c r="AK29" i="7"/>
  <c r="AK30" i="7"/>
  <c r="P34" i="7"/>
  <c r="O34" i="7"/>
  <c r="P36" i="7"/>
  <c r="O36" i="7"/>
  <c r="W38" i="7"/>
  <c r="O38" i="7"/>
  <c r="AK38" i="7"/>
  <c r="AQ51" i="7"/>
  <c r="AR51" i="7" s="1"/>
  <c r="O53" i="7"/>
  <c r="W53" i="7"/>
  <c r="V53" i="7"/>
  <c r="P53" i="7"/>
  <c r="V28" i="7"/>
  <c r="O29" i="7"/>
  <c r="V33" i="7"/>
  <c r="W33" i="7" s="1"/>
  <c r="AD33" i="7"/>
  <c r="AJ33" i="7"/>
  <c r="AK33" i="7" s="1"/>
  <c r="V34" i="7"/>
  <c r="W34" i="7" s="1"/>
  <c r="AD34" i="7"/>
  <c r="AR34" i="7"/>
  <c r="AJ34" i="7"/>
  <c r="V35" i="7"/>
  <c r="W35" i="7" s="1"/>
  <c r="AD35" i="7"/>
  <c r="AJ35" i="7"/>
  <c r="AK35" i="7" s="1"/>
  <c r="AR35" i="7"/>
  <c r="V36" i="7"/>
  <c r="AD36" i="7"/>
  <c r="AR36" i="7"/>
  <c r="AJ36" i="7"/>
  <c r="AK36" i="7" s="1"/>
  <c r="V37" i="7"/>
  <c r="AD37" i="7"/>
  <c r="AJ37" i="7"/>
  <c r="AR37" i="7"/>
  <c r="AQ53" i="7"/>
  <c r="AR53" i="7" s="1"/>
  <c r="AC54" i="7"/>
  <c r="AJ54" i="7"/>
  <c r="AK54" i="7" s="1"/>
  <c r="AJ32" i="8"/>
  <c r="AK32" i="8" s="1"/>
  <c r="AR32" i="8"/>
  <c r="AQ32" i="8"/>
  <c r="V35" i="8"/>
  <c r="AD35" i="8"/>
  <c r="AR49" i="8"/>
  <c r="AR39" i="7"/>
  <c r="AJ41" i="7"/>
  <c r="AK41" i="7" s="1"/>
  <c r="AR41" i="7"/>
  <c r="M42" i="7"/>
  <c r="AD42" i="7"/>
  <c r="V43" i="7"/>
  <c r="AD43" i="7"/>
  <c r="O44" i="7"/>
  <c r="W44" i="7"/>
  <c r="O52" i="7"/>
  <c r="P52" i="7" s="1"/>
  <c r="AD55" i="7"/>
  <c r="O58" i="7"/>
  <c r="AQ58" i="7"/>
  <c r="S41" i="8"/>
  <c r="T41" i="8" s="1"/>
  <c r="S46" i="8"/>
  <c r="AC27" i="7"/>
  <c r="W43" i="7"/>
  <c r="AR44" i="7"/>
  <c r="AJ46" i="7"/>
  <c r="AD50" i="7"/>
  <c r="AJ53" i="7"/>
  <c r="AK53" i="7" s="1"/>
  <c r="M55" i="7"/>
  <c r="V55" i="7" s="1"/>
  <c r="AC56" i="7"/>
  <c r="AK56" i="7"/>
  <c r="M57" i="7"/>
  <c r="V55" i="8"/>
  <c r="AD27" i="7"/>
  <c r="V41" i="7"/>
  <c r="W41" i="7" s="1"/>
  <c r="AD41" i="7"/>
  <c r="AJ42" i="7"/>
  <c r="O47" i="7"/>
  <c r="P47" i="7" s="1"/>
  <c r="AR47" i="7"/>
  <c r="AG50" i="7"/>
  <c r="AH50" i="7" s="1"/>
  <c r="AH49" i="7"/>
  <c r="AQ52" i="7"/>
  <c r="AR52" i="7" s="1"/>
  <c r="AR54" i="7"/>
  <c r="AD58" i="7"/>
  <c r="V58" i="7"/>
  <c r="P59" i="7"/>
  <c r="AC25" i="8"/>
  <c r="AD30" i="8"/>
  <c r="V30" i="8"/>
  <c r="AD32" i="8"/>
  <c r="AC32" i="8"/>
  <c r="V32" i="8"/>
  <c r="AC33" i="8"/>
  <c r="AK33" i="8"/>
  <c r="AC37" i="8"/>
  <c r="AK37" i="8"/>
  <c r="O50" i="7"/>
  <c r="W50" i="7"/>
  <c r="W56" i="7"/>
  <c r="O56" i="7"/>
  <c r="P56" i="7" s="1"/>
  <c r="AJ56" i="7"/>
  <c r="AD57" i="7"/>
  <c r="P23" i="8"/>
  <c r="P25" i="8"/>
  <c r="V39" i="7"/>
  <c r="I41" i="7"/>
  <c r="AQ46" i="7"/>
  <c r="AR46" i="7" s="1"/>
  <c r="AJ47" i="7"/>
  <c r="AK47" i="7" s="1"/>
  <c r="S51" i="7"/>
  <c r="T51" i="7" s="1"/>
  <c r="W52" i="7"/>
  <c r="V54" i="7"/>
  <c r="AD54" i="7"/>
  <c r="AQ57" i="7"/>
  <c r="AR57" i="7" s="1"/>
  <c r="AC58" i="7"/>
  <c r="T59" i="7"/>
  <c r="AQ59" i="7"/>
  <c r="P27" i="8"/>
  <c r="W37" i="8"/>
  <c r="P37" i="8"/>
  <c r="O37" i="8"/>
  <c r="V43" i="8"/>
  <c r="AD43" i="8"/>
  <c r="AC43" i="8"/>
  <c r="AC54" i="8"/>
  <c r="AD54" i="8" s="1"/>
  <c r="AK54" i="8"/>
  <c r="AJ54" i="8"/>
  <c r="P39" i="7"/>
  <c r="O43" i="7"/>
  <c r="P43" i="7" s="1"/>
  <c r="P46" i="7"/>
  <c r="AC46" i="7"/>
  <c r="AD46" i="7" s="1"/>
  <c r="AK46" i="7"/>
  <c r="V47" i="7"/>
  <c r="W47" i="7" s="1"/>
  <c r="AC52" i="7"/>
  <c r="AD52" i="7" s="1"/>
  <c r="AQ54" i="7"/>
  <c r="AQ55" i="7"/>
  <c r="AR55" i="7" s="1"/>
  <c r="V56" i="7"/>
  <c r="AD56" i="7"/>
  <c r="AQ56" i="7"/>
  <c r="AR56" i="7" s="1"/>
  <c r="AJ59" i="7"/>
  <c r="AR59" i="7"/>
  <c r="V23" i="8"/>
  <c r="W23" i="8"/>
  <c r="O23" i="8"/>
  <c r="P28" i="8"/>
  <c r="AK30" i="8"/>
  <c r="AC30" i="8"/>
  <c r="P54" i="8"/>
  <c r="O54" i="8"/>
  <c r="V57" i="8"/>
  <c r="AD57" i="8"/>
  <c r="AQ57" i="8"/>
  <c r="AJ38" i="7"/>
  <c r="AR38" i="7"/>
  <c r="AK39" i="7"/>
  <c r="AR43" i="7"/>
  <c r="AJ43" i="7"/>
  <c r="AK44" i="7"/>
  <c r="AC44" i="7"/>
  <c r="AQ49" i="7"/>
  <c r="AQ50" i="7"/>
  <c r="AC53" i="7"/>
  <c r="AD53" i="7" s="1"/>
  <c r="AR58" i="7"/>
  <c r="AJ58" i="7"/>
  <c r="P53" i="8"/>
  <c r="AD53" i="8"/>
  <c r="L51" i="7"/>
  <c r="M51" i="7" s="1"/>
  <c r="AC59" i="7"/>
  <c r="AA40" i="8"/>
  <c r="AJ23" i="8"/>
  <c r="AK23" i="8" s="1"/>
  <c r="AC24" i="8"/>
  <c r="AD24" i="8" s="1"/>
  <c r="AO25" i="8"/>
  <c r="AQ25" i="8" s="1"/>
  <c r="AD28" i="8"/>
  <c r="V31" i="8"/>
  <c r="AD31" i="8"/>
  <c r="AJ31" i="8"/>
  <c r="AK31" i="8" s="1"/>
  <c r="M32" i="8"/>
  <c r="AO33" i="8"/>
  <c r="AQ33" i="8" s="1"/>
  <c r="AD34" i="8"/>
  <c r="AJ35" i="8"/>
  <c r="AK35" i="8" s="1"/>
  <c r="M36" i="8"/>
  <c r="AH36" i="8"/>
  <c r="AQ36" i="8" s="1"/>
  <c r="V38" i="8"/>
  <c r="AJ39" i="8"/>
  <c r="V42" i="8"/>
  <c r="AD42" i="8"/>
  <c r="AC52" i="8"/>
  <c r="AD52" i="8" s="1"/>
  <c r="AH57" i="8"/>
  <c r="M41" i="8"/>
  <c r="Z51" i="7"/>
  <c r="AA51" i="7" s="1"/>
  <c r="AD23" i="8"/>
  <c r="AJ24" i="8"/>
  <c r="AK24" i="8" s="1"/>
  <c r="O27" i="8"/>
  <c r="W27" i="8"/>
  <c r="W31" i="8"/>
  <c r="AC38" i="8"/>
  <c r="AK38" i="8"/>
  <c r="AK39" i="8"/>
  <c r="AH41" i="8"/>
  <c r="AA42" i="8"/>
  <c r="AO47" i="8"/>
  <c r="AR52" i="8"/>
  <c r="AC55" i="8"/>
  <c r="AD55" i="8" s="1"/>
  <c r="V56" i="8"/>
  <c r="R59" i="8"/>
  <c r="T59" i="8" s="1"/>
  <c r="T58" i="8"/>
  <c r="AC58" i="8" s="1"/>
  <c r="P59" i="8"/>
  <c r="AA49" i="7"/>
  <c r="W58" i="7"/>
  <c r="AK58" i="7"/>
  <c r="AR28" i="8"/>
  <c r="V29" i="8"/>
  <c r="AD29" i="8"/>
  <c r="AJ29" i="8"/>
  <c r="M30" i="8"/>
  <c r="AO31" i="8"/>
  <c r="AQ31" i="8" s="1"/>
  <c r="O33" i="8"/>
  <c r="P34" i="8"/>
  <c r="AC34" i="8"/>
  <c r="AK34" i="8"/>
  <c r="AO35" i="8"/>
  <c r="AQ35" i="8" s="1"/>
  <c r="O38" i="8"/>
  <c r="W38" i="8"/>
  <c r="O52" i="8"/>
  <c r="P52" i="8" s="1"/>
  <c r="AJ52" i="8"/>
  <c r="AK52" i="8" s="1"/>
  <c r="O53" i="8"/>
  <c r="AH53" i="8"/>
  <c r="AR54" i="8"/>
  <c r="AK55" i="7"/>
  <c r="AK57" i="7"/>
  <c r="O24" i="8"/>
  <c r="P24" i="8" s="1"/>
  <c r="AQ24" i="8"/>
  <c r="AR24" i="8" s="1"/>
  <c r="V26" i="8"/>
  <c r="O26" i="8"/>
  <c r="AR27" i="8"/>
  <c r="AK28" i="8"/>
  <c r="AJ30" i="8"/>
  <c r="AJ37" i="8"/>
  <c r="AJ38" i="8"/>
  <c r="AQ39" i="8"/>
  <c r="AR39" i="8" s="1"/>
  <c r="L50" i="8"/>
  <c r="M50" i="8" s="1"/>
  <c r="L47" i="8"/>
  <c r="M47" i="8" s="1"/>
  <c r="M46" i="8"/>
  <c r="AG50" i="8"/>
  <c r="AH50" i="8" s="1"/>
  <c r="AG47" i="8"/>
  <c r="AH47" i="8" s="1"/>
  <c r="AQ50" i="8"/>
  <c r="P56" i="8"/>
  <c r="AC56" i="8"/>
  <c r="AD56" i="8" s="1"/>
  <c r="T40" i="8"/>
  <c r="V25" i="8"/>
  <c r="W25" i="8" s="1"/>
  <c r="AD25" i="8"/>
  <c r="AJ25" i="8"/>
  <c r="AK25" i="8" s="1"/>
  <c r="V27" i="8"/>
  <c r="AD27" i="8"/>
  <c r="O28" i="8"/>
  <c r="W28" i="8"/>
  <c r="V33" i="8"/>
  <c r="W33" i="8" s="1"/>
  <c r="AD33" i="8"/>
  <c r="AJ33" i="8"/>
  <c r="AR33" i="8"/>
  <c r="O34" i="8"/>
  <c r="W34" i="8"/>
  <c r="AC35" i="8"/>
  <c r="AC57" i="8"/>
  <c r="V24" i="8"/>
  <c r="W24" i="8" s="1"/>
  <c r="W26" i="8"/>
  <c r="AO29" i="8"/>
  <c r="P32" i="8"/>
  <c r="W35" i="8"/>
  <c r="AC36" i="8"/>
  <c r="AK36" i="8"/>
  <c r="V37" i="8"/>
  <c r="O42" i="8"/>
  <c r="P42" i="8" s="1"/>
  <c r="AQ46" i="8"/>
  <c r="AR46" i="8" s="1"/>
  <c r="V52" i="8"/>
  <c r="O55" i="8"/>
  <c r="P55" i="8" s="1"/>
  <c r="AH55" i="8"/>
  <c r="AQ55" i="8" s="1"/>
  <c r="AR56" i="8"/>
  <c r="O57" i="8"/>
  <c r="W57" i="8"/>
  <c r="AF59" i="8"/>
  <c r="AH59" i="8" s="1"/>
  <c r="AH58" i="8"/>
  <c r="AQ58" i="8" s="1"/>
  <c r="I40" i="8"/>
  <c r="AR23" i="8"/>
  <c r="AH40" i="8"/>
  <c r="O43" i="8"/>
  <c r="P43" i="8" s="1"/>
  <c r="W43" i="8"/>
  <c r="AQ51" i="8"/>
  <c r="AR51" i="8" s="1"/>
  <c r="AC53" i="8"/>
  <c r="V54" i="8"/>
  <c r="W54" i="8" s="1"/>
  <c r="W56" i="8"/>
  <c r="O59" i="8"/>
  <c r="W59" i="8"/>
  <c r="H47" i="8"/>
  <c r="I47" i="8" s="1"/>
  <c r="H50" i="8"/>
  <c r="I50" i="8" s="1"/>
  <c r="W52" i="8"/>
  <c r="AJ26" i="8"/>
  <c r="AD37" i="8"/>
  <c r="AD39" i="8"/>
  <c r="AR43" i="8"/>
  <c r="AK46" i="8"/>
  <c r="Z49" i="8"/>
  <c r="AA49" i="8" s="1"/>
  <c r="Z51" i="8"/>
  <c r="AA51" i="8" s="1"/>
  <c r="W53" i="8"/>
  <c r="W55" i="8"/>
  <c r="AK58" i="8"/>
  <c r="AR35" i="8"/>
  <c r="AR37" i="8"/>
  <c r="AN49" i="8"/>
  <c r="AO49" i="8" s="1"/>
  <c r="AQ49" i="8" s="1"/>
  <c r="AK57" i="8"/>
  <c r="H49" i="8"/>
  <c r="I49" i="8" s="1"/>
  <c r="O49" i="8" s="1"/>
  <c r="H51" i="8"/>
  <c r="I51" i="8" s="1"/>
  <c r="Z47" i="8"/>
  <c r="AA47" i="8" s="1"/>
  <c r="V40" i="6" l="1"/>
  <c r="W40" i="6" s="1"/>
  <c r="T46" i="6"/>
  <c r="P41" i="7"/>
  <c r="O41" i="7"/>
  <c r="AA48" i="4"/>
  <c r="AK42" i="4"/>
  <c r="AC222" i="1"/>
  <c r="AD222" i="1" s="1"/>
  <c r="AK222" i="1"/>
  <c r="AJ222" i="1"/>
  <c r="V50" i="1"/>
  <c r="AD50" i="1"/>
  <c r="V222" i="1"/>
  <c r="AJ110" i="1"/>
  <c r="AK110" i="1" s="1"/>
  <c r="AC40" i="8"/>
  <c r="AA45" i="8"/>
  <c r="O42" i="7"/>
  <c r="P42" i="7" s="1"/>
  <c r="W42" i="7"/>
  <c r="V42" i="7"/>
  <c r="AD43" i="3"/>
  <c r="AC43" i="3"/>
  <c r="V43" i="3"/>
  <c r="W43" i="3"/>
  <c r="O94" i="2"/>
  <c r="AJ110" i="2"/>
  <c r="AQ98" i="2"/>
  <c r="AR98" i="2"/>
  <c r="I43" i="2"/>
  <c r="P37" i="2"/>
  <c r="H105" i="1"/>
  <c r="H99" i="1"/>
  <c r="I99" i="1" s="1"/>
  <c r="V221" i="1"/>
  <c r="W221" i="1" s="1"/>
  <c r="AH45" i="8"/>
  <c r="AJ40" i="8"/>
  <c r="AK40" i="8" s="1"/>
  <c r="AJ47" i="8"/>
  <c r="AK47" i="8" s="1"/>
  <c r="AD59" i="8"/>
  <c r="V59" i="8"/>
  <c r="AC59" i="8"/>
  <c r="P27" i="7"/>
  <c r="O27" i="7"/>
  <c r="AC125" i="5"/>
  <c r="AD125" i="5" s="1"/>
  <c r="AK125" i="5"/>
  <c r="AJ125" i="5"/>
  <c r="AJ106" i="5"/>
  <c r="AR106" i="5"/>
  <c r="AK47" i="4"/>
  <c r="AC47" i="4"/>
  <c r="AJ47" i="4"/>
  <c r="O54" i="4"/>
  <c r="P54" i="4" s="1"/>
  <c r="AJ117" i="3"/>
  <c r="AC104" i="3"/>
  <c r="AK104" i="3"/>
  <c r="AJ104" i="3"/>
  <c r="AD104" i="3"/>
  <c r="AJ59" i="3"/>
  <c r="AK59" i="3"/>
  <c r="O53" i="3"/>
  <c r="P53" i="3" s="1"/>
  <c r="W53" i="3"/>
  <c r="V53" i="3"/>
  <c r="AR54" i="3"/>
  <c r="AJ53" i="2"/>
  <c r="AK53" i="2"/>
  <c r="AQ56" i="2"/>
  <c r="AR56" i="2"/>
  <c r="O41" i="2"/>
  <c r="W41" i="2"/>
  <c r="P41" i="2"/>
  <c r="AQ53" i="2"/>
  <c r="AR53" i="2" s="1"/>
  <c r="AC228" i="1"/>
  <c r="V38" i="2"/>
  <c r="AD38" i="2"/>
  <c r="K99" i="2"/>
  <c r="M99" i="2" s="1"/>
  <c r="M42" i="2"/>
  <c r="AJ235" i="1"/>
  <c r="AR235" i="1"/>
  <c r="V223" i="1"/>
  <c r="AD223" i="1"/>
  <c r="AC223" i="1"/>
  <c r="W223" i="1"/>
  <c r="O221" i="1"/>
  <c r="P221" i="1" s="1"/>
  <c r="P159" i="1"/>
  <c r="O159" i="1"/>
  <c r="P118" i="1"/>
  <c r="O118" i="1"/>
  <c r="V106" i="1"/>
  <c r="W106" i="1" s="1"/>
  <c r="O49" i="1"/>
  <c r="P49" i="1"/>
  <c r="P283" i="1"/>
  <c r="O283" i="1"/>
  <c r="AC229" i="1"/>
  <c r="AQ224" i="1"/>
  <c r="AR224" i="1"/>
  <c r="S49" i="2"/>
  <c r="T49" i="2" s="1"/>
  <c r="S47" i="2"/>
  <c r="T47" i="2" s="1"/>
  <c r="S48" i="2"/>
  <c r="T48" i="2" s="1"/>
  <c r="T44" i="2"/>
  <c r="S45" i="2"/>
  <c r="T45" i="2" s="1"/>
  <c r="R99" i="2"/>
  <c r="T99" i="2" s="1"/>
  <c r="T42" i="2"/>
  <c r="AQ179" i="1"/>
  <c r="AR179" i="1"/>
  <c r="V158" i="1"/>
  <c r="W158" i="1" s="1"/>
  <c r="T164" i="1"/>
  <c r="AH111" i="5"/>
  <c r="V94" i="5"/>
  <c r="AD94" i="5"/>
  <c r="W94" i="5"/>
  <c r="T105" i="5"/>
  <c r="O56" i="6"/>
  <c r="W56" i="6"/>
  <c r="P56" i="6"/>
  <c r="M46" i="6"/>
  <c r="O43" i="4"/>
  <c r="P43" i="4" s="1"/>
  <c r="AO46" i="5"/>
  <c r="AQ40" i="5"/>
  <c r="O31" i="5"/>
  <c r="V31" i="5"/>
  <c r="W31" i="5" s="1"/>
  <c r="P31" i="5"/>
  <c r="M40" i="5"/>
  <c r="AJ120" i="3"/>
  <c r="AR120" i="3"/>
  <c r="AQ120" i="3"/>
  <c r="AQ103" i="3"/>
  <c r="AR103" i="3"/>
  <c r="AJ30" i="3"/>
  <c r="AR30" i="3"/>
  <c r="AK30" i="3"/>
  <c r="AQ30" i="3"/>
  <c r="W57" i="2"/>
  <c r="O57" i="2"/>
  <c r="P57" i="2"/>
  <c r="V57" i="2"/>
  <c r="AQ29" i="8"/>
  <c r="AR29" i="8"/>
  <c r="AJ53" i="8"/>
  <c r="AQ53" i="8"/>
  <c r="AR53" i="8" s="1"/>
  <c r="AK53" i="8"/>
  <c r="O57" i="7"/>
  <c r="P57" i="7"/>
  <c r="V57" i="7"/>
  <c r="W57" i="7" s="1"/>
  <c r="AQ34" i="6"/>
  <c r="AO40" i="6"/>
  <c r="AR34" i="6"/>
  <c r="M111" i="5"/>
  <c r="O105" i="5"/>
  <c r="P105" i="5" s="1"/>
  <c r="AK94" i="5"/>
  <c r="AC94" i="5"/>
  <c r="AJ94" i="5"/>
  <c r="V54" i="4"/>
  <c r="W54" i="4" s="1"/>
  <c r="AQ119" i="3"/>
  <c r="AD29" i="5"/>
  <c r="V29" i="5"/>
  <c r="AC29" i="5"/>
  <c r="V32" i="4"/>
  <c r="AD32" i="4"/>
  <c r="AC32" i="4"/>
  <c r="W32" i="4"/>
  <c r="T42" i="4"/>
  <c r="AC42" i="4" s="1"/>
  <c r="AQ40" i="4"/>
  <c r="AR40" i="4"/>
  <c r="AJ94" i="2"/>
  <c r="AR94" i="2"/>
  <c r="V41" i="2"/>
  <c r="AR37" i="2"/>
  <c r="AJ37" i="2"/>
  <c r="AH43" i="2"/>
  <c r="O240" i="1"/>
  <c r="W240" i="1"/>
  <c r="P223" i="1"/>
  <c r="O223" i="1"/>
  <c r="V173" i="1"/>
  <c r="W173" i="1" s="1"/>
  <c r="AD173" i="1"/>
  <c r="AC173" i="1"/>
  <c r="AC287" i="1"/>
  <c r="AJ158" i="1"/>
  <c r="AH164" i="1"/>
  <c r="AO105" i="1"/>
  <c r="AN110" i="1"/>
  <c r="AO110" i="1" s="1"/>
  <c r="AQ110" i="1" s="1"/>
  <c r="AN108" i="1"/>
  <c r="AO108" i="1" s="1"/>
  <c r="AN109" i="1"/>
  <c r="AO109" i="1" s="1"/>
  <c r="AQ109" i="1" s="1"/>
  <c r="AN106" i="1"/>
  <c r="AO106" i="1" s="1"/>
  <c r="AQ106" i="1" s="1"/>
  <c r="AD36" i="3"/>
  <c r="V36" i="3"/>
  <c r="T41" i="3"/>
  <c r="AC36" i="3"/>
  <c r="W36" i="3"/>
  <c r="P51" i="8"/>
  <c r="O51" i="8"/>
  <c r="O36" i="8"/>
  <c r="W36" i="8"/>
  <c r="V36" i="8"/>
  <c r="M40" i="8"/>
  <c r="P36" i="8"/>
  <c r="V51" i="7"/>
  <c r="P50" i="7"/>
  <c r="V56" i="6"/>
  <c r="AC56" i="6"/>
  <c r="AD56" i="6" s="1"/>
  <c r="AJ120" i="5"/>
  <c r="AK120" i="5" s="1"/>
  <c r="AR120" i="5"/>
  <c r="AQ120" i="5"/>
  <c r="O51" i="6"/>
  <c r="P51" i="6"/>
  <c r="V51" i="6"/>
  <c r="W51" i="6" s="1"/>
  <c r="P52" i="4"/>
  <c r="O52" i="4"/>
  <c r="AD35" i="5"/>
  <c r="AC35" i="5"/>
  <c r="V35" i="5"/>
  <c r="W35" i="5"/>
  <c r="O62" i="4"/>
  <c r="P62" i="4" s="1"/>
  <c r="W62" i="4"/>
  <c r="V62" i="4"/>
  <c r="V52" i="4"/>
  <c r="W52" i="4"/>
  <c r="L121" i="3"/>
  <c r="M121" i="3" s="1"/>
  <c r="L119" i="3"/>
  <c r="M119" i="3" s="1"/>
  <c r="L120" i="3"/>
  <c r="M120" i="3" s="1"/>
  <c r="L117" i="3"/>
  <c r="M117" i="3" s="1"/>
  <c r="M116" i="3"/>
  <c r="AQ239" i="1"/>
  <c r="AR239" i="1"/>
  <c r="V281" i="1"/>
  <c r="W281" i="1" s="1"/>
  <c r="AJ294" i="1"/>
  <c r="V280" i="1"/>
  <c r="AJ228" i="1"/>
  <c r="AK228" i="1" s="1"/>
  <c r="AQ228" i="1"/>
  <c r="AR228" i="1" s="1"/>
  <c r="V233" i="1"/>
  <c r="W233" i="1"/>
  <c r="O52" i="2"/>
  <c r="P52" i="2" s="1"/>
  <c r="AC110" i="1"/>
  <c r="P42" i="1"/>
  <c r="O42" i="1"/>
  <c r="AD39" i="6"/>
  <c r="V39" i="6"/>
  <c r="AC39" i="6"/>
  <c r="O127" i="3"/>
  <c r="W127" i="3"/>
  <c r="V127" i="3"/>
  <c r="P127" i="3"/>
  <c r="AC41" i="3"/>
  <c r="I116" i="5"/>
  <c r="H117" i="5"/>
  <c r="I117" i="5" s="1"/>
  <c r="AK62" i="4"/>
  <c r="AC62" i="4"/>
  <c r="AJ62" i="4"/>
  <c r="AC108" i="3"/>
  <c r="AD108" i="3" s="1"/>
  <c r="AJ41" i="8"/>
  <c r="AQ41" i="8"/>
  <c r="AR41" i="8" s="1"/>
  <c r="AK41" i="8"/>
  <c r="O51" i="7"/>
  <c r="P51" i="7" s="1"/>
  <c r="W51" i="7"/>
  <c r="I60" i="6"/>
  <c r="G41" i="6"/>
  <c r="I41" i="6" s="1"/>
  <c r="AJ60" i="6"/>
  <c r="AQ60" i="6"/>
  <c r="AR60" i="6" s="1"/>
  <c r="AK60" i="6"/>
  <c r="AQ51" i="6"/>
  <c r="AR51" i="6"/>
  <c r="AD47" i="6"/>
  <c r="AC47" i="6"/>
  <c r="V47" i="6"/>
  <c r="W47" i="6"/>
  <c r="V99" i="5"/>
  <c r="AD99" i="5"/>
  <c r="AC99" i="5"/>
  <c r="P49" i="8"/>
  <c r="AR59" i="8"/>
  <c r="AJ59" i="8"/>
  <c r="AQ59" i="8"/>
  <c r="AK59" i="8"/>
  <c r="T46" i="8"/>
  <c r="S51" i="8"/>
  <c r="T51" i="8" s="1"/>
  <c r="S49" i="8"/>
  <c r="T49" i="8" s="1"/>
  <c r="S50" i="8"/>
  <c r="T50" i="8" s="1"/>
  <c r="S47" i="8"/>
  <c r="T47" i="8" s="1"/>
  <c r="AC47" i="8" s="1"/>
  <c r="AQ55" i="6"/>
  <c r="AR55" i="6" s="1"/>
  <c r="V103" i="5"/>
  <c r="AD103" i="5"/>
  <c r="W103" i="5"/>
  <c r="AC103" i="5"/>
  <c r="P24" i="5"/>
  <c r="AH46" i="5"/>
  <c r="AJ40" i="5"/>
  <c r="AR40" i="5"/>
  <c r="I48" i="4"/>
  <c r="AD47" i="4"/>
  <c r="AC288" i="1"/>
  <c r="AQ37" i="2"/>
  <c r="AO43" i="2"/>
  <c r="V236" i="1"/>
  <c r="W236" i="1" s="1"/>
  <c r="M43" i="2"/>
  <c r="O37" i="2"/>
  <c r="AJ281" i="1"/>
  <c r="AR281" i="1"/>
  <c r="O294" i="1"/>
  <c r="V228" i="1"/>
  <c r="AD228" i="1"/>
  <c r="AD287" i="1"/>
  <c r="AA45" i="1"/>
  <c r="AC39" i="1"/>
  <c r="AC38" i="2"/>
  <c r="AC42" i="1"/>
  <c r="AK42" i="1"/>
  <c r="AJ42" i="1"/>
  <c r="V108" i="1"/>
  <c r="W108" i="1" s="1"/>
  <c r="AJ112" i="1"/>
  <c r="AK112" i="1" s="1"/>
  <c r="AR112" i="1"/>
  <c r="AQ112" i="1"/>
  <c r="P25" i="7"/>
  <c r="I40" i="7"/>
  <c r="O40" i="7" s="1"/>
  <c r="O25" i="7"/>
  <c r="I46" i="5"/>
  <c r="AC98" i="2"/>
  <c r="AK98" i="2"/>
  <c r="AJ98" i="2"/>
  <c r="AD98" i="2"/>
  <c r="O55" i="7"/>
  <c r="W55" i="7"/>
  <c r="P55" i="7"/>
  <c r="V41" i="8"/>
  <c r="AC41" i="8"/>
  <c r="AD41" i="8" s="1"/>
  <c r="P24" i="6"/>
  <c r="I40" i="6"/>
  <c r="W39" i="6"/>
  <c r="V95" i="5"/>
  <c r="AD95" i="5"/>
  <c r="AC95" i="5"/>
  <c r="R41" i="5"/>
  <c r="T60" i="5"/>
  <c r="AD62" i="4"/>
  <c r="AC109" i="3"/>
  <c r="AQ109" i="2"/>
  <c r="AR109" i="2"/>
  <c r="AH41" i="3"/>
  <c r="AC298" i="1"/>
  <c r="AK298" i="1"/>
  <c r="AD298" i="1"/>
  <c r="V42" i="1"/>
  <c r="AD42" i="1"/>
  <c r="W42" i="1"/>
  <c r="M167" i="1"/>
  <c r="P98" i="1"/>
  <c r="I104" i="1"/>
  <c r="K95" i="2"/>
  <c r="AF95" i="2"/>
  <c r="Y95" i="2"/>
  <c r="R95" i="2"/>
  <c r="AM95" i="2"/>
  <c r="G95" i="2"/>
  <c r="AJ109" i="3"/>
  <c r="AK109" i="3" s="1"/>
  <c r="AH227" i="1"/>
  <c r="AJ221" i="1"/>
  <c r="AJ108" i="1"/>
  <c r="AK108" i="1" s="1"/>
  <c r="AQ50" i="3"/>
  <c r="AR50" i="3" s="1"/>
  <c r="I41" i="3"/>
  <c r="O110" i="2"/>
  <c r="P110" i="2" s="1"/>
  <c r="W110" i="2"/>
  <c r="AJ290" i="1"/>
  <c r="AR290" i="1"/>
  <c r="AR97" i="2"/>
  <c r="AJ97" i="2"/>
  <c r="AD292" i="1"/>
  <c r="O27" i="3"/>
  <c r="P27" i="3" s="1"/>
  <c r="W56" i="2"/>
  <c r="P56" i="2"/>
  <c r="O56" i="2"/>
  <c r="O238" i="1"/>
  <c r="W238" i="1"/>
  <c r="O98" i="2"/>
  <c r="W98" i="2"/>
  <c r="AC290" i="1"/>
  <c r="AK290" i="1"/>
  <c r="AC291" i="1"/>
  <c r="AD291" i="1" s="1"/>
  <c r="AQ231" i="1"/>
  <c r="AC294" i="1"/>
  <c r="AK294" i="1"/>
  <c r="AC232" i="1"/>
  <c r="AD232" i="1" s="1"/>
  <c r="AK232" i="1"/>
  <c r="S95" i="2"/>
  <c r="T95" i="2" s="1"/>
  <c r="S101" i="2"/>
  <c r="I47" i="3"/>
  <c r="G114" i="3"/>
  <c r="I114" i="3" s="1"/>
  <c r="P94" i="2"/>
  <c r="O241" i="1"/>
  <c r="W241" i="1"/>
  <c r="O235" i="1"/>
  <c r="V99" i="1"/>
  <c r="W99" i="1" s="1"/>
  <c r="O237" i="1"/>
  <c r="P237" i="1" s="1"/>
  <c r="V237" i="1"/>
  <c r="W237" i="1" s="1"/>
  <c r="AC108" i="1"/>
  <c r="AD108" i="1" s="1"/>
  <c r="AC98" i="1"/>
  <c r="AD98" i="1" s="1"/>
  <c r="AA104" i="1"/>
  <c r="AC40" i="1"/>
  <c r="AK40" i="1"/>
  <c r="AA44" i="2"/>
  <c r="Z49" i="2"/>
  <c r="AA49" i="2" s="1"/>
  <c r="Z47" i="2"/>
  <c r="AA47" i="2" s="1"/>
  <c r="Z48" i="2"/>
  <c r="AA48" i="2" s="1"/>
  <c r="Z45" i="2"/>
  <c r="AA45" i="2" s="1"/>
  <c r="V229" i="1"/>
  <c r="AD229" i="1"/>
  <c r="AC46" i="1"/>
  <c r="AD46" i="1"/>
  <c r="AR241" i="1"/>
  <c r="AO164" i="1"/>
  <c r="AQ158" i="1"/>
  <c r="AR158" i="1" s="1"/>
  <c r="V110" i="1"/>
  <c r="W110" i="1" s="1"/>
  <c r="AD110" i="1"/>
  <c r="T104" i="1"/>
  <c r="I45" i="1"/>
  <c r="AH45" i="1"/>
  <c r="AR39" i="1"/>
  <c r="AJ39" i="1"/>
  <c r="AK39" i="1" s="1"/>
  <c r="AO45" i="1"/>
  <c r="AQ39" i="1"/>
  <c r="AC51" i="8"/>
  <c r="AJ49" i="7"/>
  <c r="AR49" i="7"/>
  <c r="AD58" i="6"/>
  <c r="V58" i="6"/>
  <c r="W58" i="6" s="1"/>
  <c r="AO45" i="7"/>
  <c r="AQ40" i="7"/>
  <c r="AR36" i="6"/>
  <c r="V50" i="5"/>
  <c r="W50" i="5" s="1"/>
  <c r="AD50" i="5"/>
  <c r="AC50" i="5"/>
  <c r="AD57" i="5"/>
  <c r="AC57" i="5"/>
  <c r="V124" i="3"/>
  <c r="AJ116" i="3"/>
  <c r="AK116" i="3" s="1"/>
  <c r="AC100" i="3"/>
  <c r="AK100" i="3"/>
  <c r="AJ100" i="3"/>
  <c r="V52" i="3"/>
  <c r="AJ45" i="3"/>
  <c r="AR45" i="3"/>
  <c r="AK45" i="3"/>
  <c r="AD100" i="3"/>
  <c r="AC49" i="8"/>
  <c r="AD40" i="8"/>
  <c r="V40" i="8"/>
  <c r="T45" i="8"/>
  <c r="O46" i="8"/>
  <c r="P46" i="8" s="1"/>
  <c r="O30" i="8"/>
  <c r="W30" i="8"/>
  <c r="AJ49" i="8"/>
  <c r="AK49" i="8" s="1"/>
  <c r="AQ57" i="6"/>
  <c r="AA40" i="7"/>
  <c r="AC24" i="7"/>
  <c r="AD24" i="7"/>
  <c r="AD29" i="6"/>
  <c r="V29" i="6"/>
  <c r="AJ42" i="6"/>
  <c r="AR42" i="6"/>
  <c r="AQ42" i="6"/>
  <c r="AR29" i="6"/>
  <c r="AH46" i="6"/>
  <c r="AJ40" i="6"/>
  <c r="AR124" i="5"/>
  <c r="V115" i="5"/>
  <c r="W115" i="5" s="1"/>
  <c r="AK96" i="5"/>
  <c r="AC96" i="5"/>
  <c r="AD96" i="5" s="1"/>
  <c r="AJ96" i="5"/>
  <c r="V98" i="5"/>
  <c r="W98" i="5" s="1"/>
  <c r="AD98" i="5"/>
  <c r="AK92" i="5"/>
  <c r="AJ92" i="5"/>
  <c r="AC92" i="5"/>
  <c r="O50" i="5"/>
  <c r="P50" i="5" s="1"/>
  <c r="AJ61" i="4"/>
  <c r="P55" i="5"/>
  <c r="AQ37" i="5"/>
  <c r="AR37" i="5"/>
  <c r="AC98" i="5"/>
  <c r="W60" i="4"/>
  <c r="V60" i="4"/>
  <c r="O60" i="4"/>
  <c r="V50" i="4"/>
  <c r="W50" i="4" s="1"/>
  <c r="AR52" i="3"/>
  <c r="AR124" i="3"/>
  <c r="AJ124" i="3"/>
  <c r="AK120" i="3"/>
  <c r="P60" i="4"/>
  <c r="O128" i="3"/>
  <c r="P128" i="3"/>
  <c r="P110" i="3"/>
  <c r="O110" i="3"/>
  <c r="AR28" i="4"/>
  <c r="V54" i="3"/>
  <c r="AJ57" i="3"/>
  <c r="AR57" i="3"/>
  <c r="AK57" i="3"/>
  <c r="AC61" i="3"/>
  <c r="AK61" i="3"/>
  <c r="V50" i="3"/>
  <c r="W50" i="3" s="1"/>
  <c r="V42" i="3"/>
  <c r="W42" i="3" s="1"/>
  <c r="AD109" i="3"/>
  <c r="V109" i="3"/>
  <c r="W109" i="3" s="1"/>
  <c r="P55" i="2"/>
  <c r="O55" i="2"/>
  <c r="W53" i="2"/>
  <c r="O53" i="2"/>
  <c r="P53" i="2" s="1"/>
  <c r="V40" i="2"/>
  <c r="AD40" i="2"/>
  <c r="W40" i="2"/>
  <c r="P62" i="3"/>
  <c r="O96" i="2"/>
  <c r="W96" i="2"/>
  <c r="AD290" i="1"/>
  <c r="V241" i="1"/>
  <c r="AD241" i="1"/>
  <c r="AR233" i="1"/>
  <c r="AJ233" i="1"/>
  <c r="AJ288" i="1"/>
  <c r="AK288" i="1" s="1"/>
  <c r="AR288" i="1"/>
  <c r="AJ232" i="1"/>
  <c r="P235" i="1"/>
  <c r="AK281" i="1"/>
  <c r="AC281" i="1"/>
  <c r="AD281" i="1" s="1"/>
  <c r="O300" i="1"/>
  <c r="W300" i="1"/>
  <c r="I38" i="2"/>
  <c r="AF285" i="1"/>
  <c r="AH285" i="1" s="1"/>
  <c r="AH226" i="1"/>
  <c r="W229" i="1"/>
  <c r="O236" i="1"/>
  <c r="P236" i="1" s="1"/>
  <c r="AQ170" i="1"/>
  <c r="AR170" i="1" s="1"/>
  <c r="P238" i="1"/>
  <c r="V109" i="1"/>
  <c r="W109" i="1" s="1"/>
  <c r="AD109" i="1"/>
  <c r="Z95" i="2"/>
  <c r="AA95" i="2" s="1"/>
  <c r="Z101" i="2"/>
  <c r="O98" i="1"/>
  <c r="M104" i="1"/>
  <c r="W98" i="1"/>
  <c r="AC47" i="1"/>
  <c r="AQ232" i="1"/>
  <c r="AR232" i="1" s="1"/>
  <c r="P158" i="1"/>
  <c r="I164" i="1"/>
  <c r="O164" i="1" s="1"/>
  <c r="AJ98" i="1"/>
  <c r="AK98" i="1" s="1"/>
  <c r="AH104" i="1"/>
  <c r="W58" i="1"/>
  <c r="O58" i="1"/>
  <c r="V105" i="1"/>
  <c r="W105" i="1" s="1"/>
  <c r="AD105" i="1"/>
  <c r="W54" i="1"/>
  <c r="O54" i="1"/>
  <c r="Y285" i="1"/>
  <c r="AA285" i="1" s="1"/>
  <c r="AA226" i="1"/>
  <c r="AJ40" i="1"/>
  <c r="O50" i="6"/>
  <c r="P50" i="6" s="1"/>
  <c r="W50" i="6"/>
  <c r="V102" i="5"/>
  <c r="AD102" i="5"/>
  <c r="AQ117" i="3"/>
  <c r="AR117" i="3" s="1"/>
  <c r="O108" i="3"/>
  <c r="AC110" i="3"/>
  <c r="AK110" i="3"/>
  <c r="AK62" i="3"/>
  <c r="AJ62" i="3"/>
  <c r="AC62" i="3"/>
  <c r="AO40" i="8"/>
  <c r="AC49" i="7"/>
  <c r="AD49" i="7" s="1"/>
  <c r="AK49" i="7"/>
  <c r="O41" i="8"/>
  <c r="P41" i="8" s="1"/>
  <c r="W41" i="8"/>
  <c r="AR50" i="7"/>
  <c r="AJ50" i="7"/>
  <c r="AK50" i="7" s="1"/>
  <c r="P47" i="8"/>
  <c r="I45" i="8"/>
  <c r="O47" i="8"/>
  <c r="AQ47" i="8"/>
  <c r="AR47" i="8" s="1"/>
  <c r="O32" i="8"/>
  <c r="W32" i="8"/>
  <c r="AJ51" i="8"/>
  <c r="AK51" i="8" s="1"/>
  <c r="AJ24" i="7"/>
  <c r="AK24" i="7" s="1"/>
  <c r="O49" i="7"/>
  <c r="P49" i="7" s="1"/>
  <c r="AH45" i="7"/>
  <c r="AJ40" i="7"/>
  <c r="AR40" i="7"/>
  <c r="M45" i="7"/>
  <c r="AK50" i="6"/>
  <c r="AC50" i="6"/>
  <c r="O58" i="6"/>
  <c r="V27" i="6"/>
  <c r="O59" i="6"/>
  <c r="O29" i="6"/>
  <c r="W29" i="6"/>
  <c r="AJ122" i="5"/>
  <c r="AK122" i="5" s="1"/>
  <c r="S117" i="5"/>
  <c r="T117" i="5" s="1"/>
  <c r="T116" i="5"/>
  <c r="AD92" i="5"/>
  <c r="AQ122" i="5"/>
  <c r="AR122" i="5" s="1"/>
  <c r="AK102" i="5"/>
  <c r="AC102" i="5"/>
  <c r="AO111" i="5"/>
  <c r="AQ105" i="5"/>
  <c r="AR105" i="5" s="1"/>
  <c r="AK52" i="4"/>
  <c r="AC52" i="4"/>
  <c r="AD52" i="4" s="1"/>
  <c r="AR61" i="4"/>
  <c r="W58" i="4"/>
  <c r="O58" i="4"/>
  <c r="AJ58" i="4"/>
  <c r="AK58" i="4"/>
  <c r="AR58" i="4"/>
  <c r="AR35" i="4"/>
  <c r="AQ116" i="3"/>
  <c r="AR116" i="3" s="1"/>
  <c r="V55" i="5"/>
  <c r="W55" i="5" s="1"/>
  <c r="AC55" i="5"/>
  <c r="AD55" i="5" s="1"/>
  <c r="AC49" i="4"/>
  <c r="AD49" i="4" s="1"/>
  <c r="AJ49" i="4"/>
  <c r="AK49" i="4" s="1"/>
  <c r="AJ59" i="4"/>
  <c r="AK59" i="4" s="1"/>
  <c r="AQ59" i="4"/>
  <c r="AR59" i="4" s="1"/>
  <c r="AR112" i="3"/>
  <c r="AH48" i="4"/>
  <c r="AJ42" i="4"/>
  <c r="AD44" i="3"/>
  <c r="V44" i="3"/>
  <c r="O124" i="3"/>
  <c r="P124" i="3" s="1"/>
  <c r="W124" i="3"/>
  <c r="AJ119" i="3"/>
  <c r="AR119" i="3"/>
  <c r="AC27" i="4"/>
  <c r="AK27" i="4"/>
  <c r="AJ27" i="4"/>
  <c r="AC96" i="3"/>
  <c r="AK96" i="3"/>
  <c r="AJ96" i="3"/>
  <c r="V49" i="3"/>
  <c r="W49" i="3" s="1"/>
  <c r="AJ110" i="3"/>
  <c r="AR99" i="3"/>
  <c r="AO108" i="3"/>
  <c r="I115" i="3"/>
  <c r="P108" i="3"/>
  <c r="S121" i="3"/>
  <c r="T121" i="3" s="1"/>
  <c r="AC121" i="3" s="1"/>
  <c r="S119" i="3"/>
  <c r="T119" i="3" s="1"/>
  <c r="S117" i="3"/>
  <c r="T117" i="3" s="1"/>
  <c r="T116" i="3"/>
  <c r="S120" i="3"/>
  <c r="T120" i="3" s="1"/>
  <c r="AQ59" i="3"/>
  <c r="AR59" i="3" s="1"/>
  <c r="AQ45" i="3"/>
  <c r="V53" i="2"/>
  <c r="AD53" i="2"/>
  <c r="AC110" i="2"/>
  <c r="AK110" i="2"/>
  <c r="AQ97" i="2"/>
  <c r="O40" i="2"/>
  <c r="P40" i="2" s="1"/>
  <c r="AQ53" i="4"/>
  <c r="AJ108" i="2"/>
  <c r="AK108" i="2" s="1"/>
  <c r="AR108" i="2"/>
  <c r="AQ295" i="1"/>
  <c r="P241" i="1"/>
  <c r="V98" i="2"/>
  <c r="AR231" i="1"/>
  <c r="AJ231" i="1"/>
  <c r="AK231" i="1" s="1"/>
  <c r="AR229" i="1"/>
  <c r="AJ229" i="1"/>
  <c r="AK229" i="1" s="1"/>
  <c r="V235" i="1"/>
  <c r="W235" i="1" s="1"/>
  <c r="AQ294" i="1"/>
  <c r="AR294" i="1" s="1"/>
  <c r="AH286" i="1"/>
  <c r="AR280" i="1"/>
  <c r="AJ280" i="1"/>
  <c r="AQ238" i="1"/>
  <c r="AJ287" i="1"/>
  <c r="AK287" i="1" s="1"/>
  <c r="AR287" i="1"/>
  <c r="H95" i="2"/>
  <c r="H101" i="2"/>
  <c r="AF114" i="3"/>
  <c r="AH114" i="3" s="1"/>
  <c r="AH115" i="3" s="1"/>
  <c r="AH47" i="3"/>
  <c r="P240" i="1"/>
  <c r="AQ280" i="1"/>
  <c r="O169" i="1"/>
  <c r="P169" i="1" s="1"/>
  <c r="W169" i="1"/>
  <c r="P300" i="1"/>
  <c r="AJ169" i="1"/>
  <c r="AK169" i="1" s="1"/>
  <c r="AR169" i="1"/>
  <c r="AQ169" i="1"/>
  <c r="AO44" i="2"/>
  <c r="AN49" i="2"/>
  <c r="AO49" i="2" s="1"/>
  <c r="AQ49" i="2" s="1"/>
  <c r="AN47" i="2"/>
  <c r="AO47" i="2" s="1"/>
  <c r="AN48" i="2"/>
  <c r="AO48" i="2" s="1"/>
  <c r="AN45" i="2"/>
  <c r="AO45" i="2" s="1"/>
  <c r="AC165" i="1"/>
  <c r="AD165" i="1" s="1"/>
  <c r="AK165" i="1"/>
  <c r="V51" i="1"/>
  <c r="AD51" i="1"/>
  <c r="AM285" i="1"/>
  <c r="AO285" i="1" s="1"/>
  <c r="AQ285" i="1" s="1"/>
  <c r="AO226" i="1"/>
  <c r="AQ226" i="1" s="1"/>
  <c r="AC50" i="1"/>
  <c r="O59" i="1"/>
  <c r="W59" i="1"/>
  <c r="AC105" i="1"/>
  <c r="AK105" i="1"/>
  <c r="AJ105" i="1"/>
  <c r="AK280" i="1"/>
  <c r="AC280" i="1"/>
  <c r="AD280" i="1" s="1"/>
  <c r="AA286" i="1"/>
  <c r="W117" i="1"/>
  <c r="V117" i="1"/>
  <c r="O117" i="1"/>
  <c r="Y114" i="3"/>
  <c r="AA114" i="3" s="1"/>
  <c r="AA47" i="3"/>
  <c r="AA48" i="3" s="1"/>
  <c r="AC99" i="1"/>
  <c r="AD99" i="1" s="1"/>
  <c r="AJ55" i="8"/>
  <c r="AK55" i="8" s="1"/>
  <c r="AR55" i="8"/>
  <c r="AJ50" i="8"/>
  <c r="AR50" i="8"/>
  <c r="AC51" i="7"/>
  <c r="AD51" i="7" s="1"/>
  <c r="AK51" i="7"/>
  <c r="P28" i="6"/>
  <c r="AG116" i="5"/>
  <c r="AH115" i="5"/>
  <c r="AJ57" i="5"/>
  <c r="AK57" i="5" s="1"/>
  <c r="O61" i="4"/>
  <c r="W61" i="4"/>
  <c r="P31" i="4"/>
  <c r="O31" i="4"/>
  <c r="W31" i="4"/>
  <c r="V31" i="4"/>
  <c r="AJ58" i="8"/>
  <c r="AR58" i="8"/>
  <c r="O50" i="8"/>
  <c r="P50" i="8" s="1"/>
  <c r="V58" i="8"/>
  <c r="AD58" i="8"/>
  <c r="AJ57" i="8"/>
  <c r="AR57" i="8"/>
  <c r="AR31" i="8"/>
  <c r="V40" i="7"/>
  <c r="W40" i="7" s="1"/>
  <c r="T45" i="7"/>
  <c r="V31" i="7"/>
  <c r="AD31" i="7"/>
  <c r="AC31" i="7"/>
  <c r="AD55" i="6"/>
  <c r="V55" i="6"/>
  <c r="W55" i="6" s="1"/>
  <c r="AC43" i="6"/>
  <c r="AK43" i="6"/>
  <c r="AK106" i="5"/>
  <c r="AA116" i="5"/>
  <c r="Z117" i="5"/>
  <c r="AA117" i="5" s="1"/>
  <c r="W102" i="5"/>
  <c r="AK54" i="4"/>
  <c r="AC54" i="4"/>
  <c r="AD54" i="4" s="1"/>
  <c r="O29" i="5"/>
  <c r="W29" i="5"/>
  <c r="P29" i="5"/>
  <c r="AC61" i="4"/>
  <c r="AK61" i="4"/>
  <c r="O48" i="5"/>
  <c r="W48" i="5"/>
  <c r="O32" i="5"/>
  <c r="W32" i="5"/>
  <c r="V24" i="5"/>
  <c r="AD24" i="5"/>
  <c r="T40" i="5"/>
  <c r="P49" i="4"/>
  <c r="P28" i="4"/>
  <c r="AK124" i="3"/>
  <c r="AC124" i="3"/>
  <c r="AD124" i="3" s="1"/>
  <c r="P54" i="3"/>
  <c r="AC117" i="3"/>
  <c r="AK117" i="3"/>
  <c r="M42" i="4"/>
  <c r="AQ126" i="3"/>
  <c r="AR126" i="3" s="1"/>
  <c r="T115" i="3"/>
  <c r="V108" i="3"/>
  <c r="W108" i="3" s="1"/>
  <c r="O49" i="3"/>
  <c r="P49" i="3" s="1"/>
  <c r="AJ121" i="3"/>
  <c r="AK121" i="3" s="1"/>
  <c r="T288" i="1"/>
  <c r="AQ110" i="2"/>
  <c r="AR110" i="2" s="1"/>
  <c r="AJ34" i="3"/>
  <c r="AK34" i="3" s="1"/>
  <c r="AR34" i="3"/>
  <c r="AJ96" i="2"/>
  <c r="AR96" i="2"/>
  <c r="AC39" i="2"/>
  <c r="AK39" i="2"/>
  <c r="W52" i="3"/>
  <c r="AK96" i="2"/>
  <c r="AC114" i="2"/>
  <c r="AG114" i="2" s="1"/>
  <c r="AH114" i="2" s="1"/>
  <c r="V295" i="1"/>
  <c r="AD295" i="1"/>
  <c r="AD239" i="1"/>
  <c r="V239" i="1"/>
  <c r="AC53" i="2"/>
  <c r="AQ41" i="3"/>
  <c r="AO48" i="3"/>
  <c r="AK37" i="2"/>
  <c r="AC37" i="2"/>
  <c r="AR292" i="1"/>
  <c r="W222" i="1"/>
  <c r="AQ297" i="1"/>
  <c r="AQ237" i="1"/>
  <c r="AR237" i="1" s="1"/>
  <c r="Y99" i="2"/>
  <c r="AA99" i="2" s="1"/>
  <c r="AA42" i="2"/>
  <c r="V94" i="2"/>
  <c r="W94" i="2" s="1"/>
  <c r="T100" i="2"/>
  <c r="AJ238" i="1"/>
  <c r="AK238" i="1" s="1"/>
  <c r="AR238" i="1"/>
  <c r="AJ170" i="1"/>
  <c r="O239" i="1"/>
  <c r="P239" i="1" s="1"/>
  <c r="W239" i="1"/>
  <c r="H49" i="2"/>
  <c r="I49" i="2" s="1"/>
  <c r="H47" i="2"/>
  <c r="I47" i="2" s="1"/>
  <c r="H45" i="2"/>
  <c r="I45" i="2" s="1"/>
  <c r="H48" i="2"/>
  <c r="I48" i="2" s="1"/>
  <c r="I44" i="2"/>
  <c r="R285" i="1"/>
  <c r="T285" i="1" s="1"/>
  <c r="T226" i="1"/>
  <c r="T227" i="1" s="1"/>
  <c r="AQ240" i="1"/>
  <c r="AQ168" i="1"/>
  <c r="AJ166" i="1"/>
  <c r="AK166" i="1" s="1"/>
  <c r="AR166" i="1"/>
  <c r="AQ166" i="1"/>
  <c r="AN101" i="2"/>
  <c r="AN95" i="2"/>
  <c r="AO95" i="2" s="1"/>
  <c r="AC166" i="1"/>
  <c r="AD166" i="1" s="1"/>
  <c r="O47" i="1"/>
  <c r="P47" i="1" s="1"/>
  <c r="W47" i="1"/>
  <c r="L48" i="2"/>
  <c r="M48" i="2" s="1"/>
  <c r="L45" i="2"/>
  <c r="M45" i="2" s="1"/>
  <c r="L47" i="2"/>
  <c r="M47" i="2" s="1"/>
  <c r="M44" i="2"/>
  <c r="L49" i="2"/>
  <c r="M49" i="2" s="1"/>
  <c r="V49" i="1"/>
  <c r="W49" i="1" s="1"/>
  <c r="AD49" i="1"/>
  <c r="AM114" i="3"/>
  <c r="AO114" i="3" s="1"/>
  <c r="AQ114" i="3" s="1"/>
  <c r="AO47" i="3"/>
  <c r="O44" i="1"/>
  <c r="W44" i="1"/>
  <c r="K285" i="1"/>
  <c r="M285" i="1" s="1"/>
  <c r="M226" i="1"/>
  <c r="AJ38" i="2"/>
  <c r="AK38" i="2" s="1"/>
  <c r="AR38" i="2"/>
  <c r="AG50" i="1"/>
  <c r="AH50" i="1" s="1"/>
  <c r="AG47" i="1"/>
  <c r="AH47" i="1" s="1"/>
  <c r="AG51" i="1"/>
  <c r="AH51" i="1" s="1"/>
  <c r="AG49" i="1"/>
  <c r="AH49" i="1" s="1"/>
  <c r="AH46" i="1"/>
  <c r="AK170" i="1"/>
  <c r="W40" i="1"/>
  <c r="O40" i="1"/>
  <c r="P40" i="1" s="1"/>
  <c r="P47" i="6"/>
  <c r="AC115" i="5"/>
  <c r="AD115" i="5" s="1"/>
  <c r="AK100" i="5"/>
  <c r="AJ100" i="5"/>
  <c r="AC100" i="5"/>
  <c r="AD27" i="5"/>
  <c r="V27" i="5"/>
  <c r="AC27" i="5"/>
  <c r="W27" i="5"/>
  <c r="P25" i="4"/>
  <c r="O25" i="4"/>
  <c r="AC43" i="4"/>
  <c r="AD43" i="4" s="1"/>
  <c r="AK43" i="4"/>
  <c r="P126" i="3"/>
  <c r="AQ52" i="3"/>
  <c r="AR62" i="3"/>
  <c r="AD109" i="2"/>
  <c r="V109" i="2"/>
  <c r="AK57" i="2"/>
  <c r="AC57" i="2"/>
  <c r="W62" i="3"/>
  <c r="O62" i="3"/>
  <c r="AC97" i="2"/>
  <c r="AK97" i="2"/>
  <c r="AC282" i="1"/>
  <c r="AJ282" i="1"/>
  <c r="AK282" i="1"/>
  <c r="P294" i="1"/>
  <c r="V37" i="2"/>
  <c r="W37" i="2" s="1"/>
  <c r="AD37" i="2"/>
  <c r="W280" i="1"/>
  <c r="M286" i="1"/>
  <c r="O280" i="1"/>
  <c r="P280" i="1" s="1"/>
  <c r="V232" i="1"/>
  <c r="W232" i="1" s="1"/>
  <c r="M181" i="1"/>
  <c r="O168" i="1"/>
  <c r="P168" i="1" s="1"/>
  <c r="G285" i="1"/>
  <c r="I285" i="1" s="1"/>
  <c r="I226" i="1"/>
  <c r="AJ297" i="1"/>
  <c r="AK297" i="1" s="1"/>
  <c r="AR297" i="1"/>
  <c r="AJ168" i="1"/>
  <c r="AK168" i="1" s="1"/>
  <c r="AR168" i="1"/>
  <c r="O298" i="1"/>
  <c r="P298" i="1" s="1"/>
  <c r="W298" i="1"/>
  <c r="AN51" i="1"/>
  <c r="AO51" i="1" s="1"/>
  <c r="AQ51" i="1" s="1"/>
  <c r="AN49" i="1"/>
  <c r="AO49" i="1" s="1"/>
  <c r="AO46" i="1"/>
  <c r="AQ46" i="1" s="1"/>
  <c r="AN50" i="1"/>
  <c r="AO50" i="1" s="1"/>
  <c r="AQ50" i="1" s="1"/>
  <c r="AN47" i="1"/>
  <c r="AO47" i="1" s="1"/>
  <c r="R114" i="3"/>
  <c r="T114" i="3" s="1"/>
  <c r="T47" i="3"/>
  <c r="V168" i="1"/>
  <c r="W168" i="1" s="1"/>
  <c r="AD168" i="1"/>
  <c r="O224" i="1"/>
  <c r="P224" i="1" s="1"/>
  <c r="W224" i="1"/>
  <c r="V224" i="1"/>
  <c r="O166" i="1"/>
  <c r="P166" i="1" s="1"/>
  <c r="W166" i="1"/>
  <c r="AK158" i="1"/>
  <c r="AC158" i="1"/>
  <c r="AD158" i="1" s="1"/>
  <c r="AA164" i="1"/>
  <c r="AD240" i="1"/>
  <c r="V240" i="1"/>
  <c r="AC169" i="1"/>
  <c r="AD169" i="1" s="1"/>
  <c r="P54" i="1"/>
  <c r="O50" i="1"/>
  <c r="P50" i="1" s="1"/>
  <c r="W50" i="1"/>
  <c r="W38" i="2"/>
  <c r="O38" i="2"/>
  <c r="AJ240" i="1"/>
  <c r="AR240" i="1"/>
  <c r="AJ114" i="1"/>
  <c r="AK114" i="1" s="1"/>
  <c r="AR114" i="1"/>
  <c r="AQ114" i="1"/>
  <c r="K114" i="3"/>
  <c r="M114" i="3" s="1"/>
  <c r="M115" i="3" s="1"/>
  <c r="M47" i="3"/>
  <c r="AG49" i="2"/>
  <c r="AH49" i="2" s="1"/>
  <c r="AG47" i="2"/>
  <c r="AH47" i="2" s="1"/>
  <c r="AG48" i="2"/>
  <c r="AH48" i="2" s="1"/>
  <c r="AG45" i="2"/>
  <c r="AH45" i="2" s="1"/>
  <c r="AH44" i="2"/>
  <c r="AK58" i="1"/>
  <c r="AC58" i="1"/>
  <c r="AK44" i="1"/>
  <c r="AC44" i="1"/>
  <c r="AD44" i="1" s="1"/>
  <c r="AC241" i="1"/>
  <c r="P173" i="1"/>
  <c r="AJ106" i="1"/>
  <c r="AK106" i="1" s="1"/>
  <c r="AR106" i="1"/>
  <c r="W51" i="1"/>
  <c r="O51" i="1"/>
  <c r="P51" i="1" s="1"/>
  <c r="AJ50" i="6"/>
  <c r="AR50" i="6"/>
  <c r="O28" i="6"/>
  <c r="W28" i="6"/>
  <c r="P106" i="5"/>
  <c r="AC104" i="5"/>
  <c r="AK104" i="5"/>
  <c r="AJ104" i="5"/>
  <c r="O112" i="5"/>
  <c r="P112" i="5" s="1"/>
  <c r="AJ89" i="5"/>
  <c r="AK89" i="5" s="1"/>
  <c r="AQ41" i="5"/>
  <c r="AR41" i="5"/>
  <c r="P58" i="4"/>
  <c r="AJ53" i="4"/>
  <c r="AK53" i="4" s="1"/>
  <c r="AR53" i="4"/>
  <c r="O44" i="4"/>
  <c r="P44" i="4" s="1"/>
  <c r="W44" i="4"/>
  <c r="V44" i="4"/>
  <c r="AQ109" i="3"/>
  <c r="AR109" i="3" s="1"/>
  <c r="P52" i="3"/>
  <c r="AC119" i="3"/>
  <c r="AK119" i="3"/>
  <c r="AC42" i="3"/>
  <c r="AD42" i="3" s="1"/>
  <c r="AQ53" i="3"/>
  <c r="AR53" i="3" s="1"/>
  <c r="AD61" i="3"/>
  <c r="V61" i="3"/>
  <c r="AK94" i="2"/>
  <c r="AC94" i="2"/>
  <c r="AD94" i="2" s="1"/>
  <c r="V113" i="2"/>
  <c r="Z113" i="2" s="1"/>
  <c r="AA113" i="2" s="1"/>
  <c r="AD113" i="2" s="1"/>
  <c r="O41" i="3"/>
  <c r="AJ295" i="1"/>
  <c r="AK295" i="1" s="1"/>
  <c r="AR295" i="1"/>
  <c r="AC235" i="1"/>
  <c r="AD235" i="1" s="1"/>
  <c r="AK235" i="1"/>
  <c r="W58" i="8"/>
  <c r="AR25" i="8"/>
  <c r="AC42" i="8"/>
  <c r="AK42" i="8"/>
  <c r="AJ42" i="8"/>
  <c r="AJ36" i="8"/>
  <c r="AR36" i="8"/>
  <c r="V59" i="7"/>
  <c r="W59" i="7" s="1"/>
  <c r="AD59" i="7"/>
  <c r="AK50" i="8"/>
  <c r="P58" i="6"/>
  <c r="P29" i="7"/>
  <c r="P30" i="7"/>
  <c r="O30" i="7"/>
  <c r="W30" i="7"/>
  <c r="V30" i="7"/>
  <c r="P57" i="6"/>
  <c r="P25" i="6"/>
  <c r="O25" i="6"/>
  <c r="AR57" i="6"/>
  <c r="AD50" i="6"/>
  <c r="V50" i="6"/>
  <c r="O35" i="6"/>
  <c r="W35" i="6"/>
  <c r="V35" i="6"/>
  <c r="AD43" i="6"/>
  <c r="AA46" i="6"/>
  <c r="AK40" i="6"/>
  <c r="AC40" i="6"/>
  <c r="AD40" i="6" s="1"/>
  <c r="AC27" i="6"/>
  <c r="AD27" i="6" s="1"/>
  <c r="P115" i="5"/>
  <c r="O115" i="5"/>
  <c r="W27" i="6"/>
  <c r="AD104" i="5"/>
  <c r="O125" i="5"/>
  <c r="P125" i="5" s="1"/>
  <c r="AA105" i="5"/>
  <c r="AJ60" i="5"/>
  <c r="AK60" i="5" s="1"/>
  <c r="AR60" i="5"/>
  <c r="W89" i="5"/>
  <c r="O89" i="5"/>
  <c r="P89" i="5" s="1"/>
  <c r="AD58" i="4"/>
  <c r="V58" i="4"/>
  <c r="AC50" i="4"/>
  <c r="AD50" i="4" s="1"/>
  <c r="AC40" i="5"/>
  <c r="AK40" i="5"/>
  <c r="AA46" i="5"/>
  <c r="AC58" i="4"/>
  <c r="I111" i="5"/>
  <c r="O27" i="5"/>
  <c r="P27" i="5" s="1"/>
  <c r="AQ89" i="5"/>
  <c r="AR89" i="5" s="1"/>
  <c r="AR39" i="5"/>
  <c r="AR54" i="4"/>
  <c r="AJ54" i="4"/>
  <c r="V56" i="4"/>
  <c r="W56" i="4" s="1"/>
  <c r="O56" i="4"/>
  <c r="P56" i="4" s="1"/>
  <c r="V53" i="4"/>
  <c r="W53" i="4" s="1"/>
  <c r="AD53" i="4"/>
  <c r="O109" i="3"/>
  <c r="P109" i="3" s="1"/>
  <c r="W24" i="5"/>
  <c r="O129" i="3"/>
  <c r="O123" i="3"/>
  <c r="P123" i="3" s="1"/>
  <c r="V123" i="3"/>
  <c r="W123" i="3" s="1"/>
  <c r="AJ43" i="4"/>
  <c r="V110" i="3"/>
  <c r="AD110" i="3"/>
  <c r="AO42" i="4"/>
  <c r="O125" i="3"/>
  <c r="P125" i="3" s="1"/>
  <c r="Z53" i="3"/>
  <c r="AA53" i="3" s="1"/>
  <c r="Z50" i="3"/>
  <c r="AA50" i="3" s="1"/>
  <c r="AA49" i="3"/>
  <c r="Z54" i="3"/>
  <c r="AA54" i="3" s="1"/>
  <c r="Z52" i="3"/>
  <c r="AA52" i="3" s="1"/>
  <c r="P50" i="3"/>
  <c r="P42" i="3"/>
  <c r="V125" i="3"/>
  <c r="W125" i="3" s="1"/>
  <c r="AJ108" i="3"/>
  <c r="AK108" i="3" s="1"/>
  <c r="P48" i="5"/>
  <c r="AD96" i="3"/>
  <c r="P109" i="2"/>
  <c r="O111" i="3"/>
  <c r="W111" i="3"/>
  <c r="AQ57" i="3"/>
  <c r="AC39" i="3"/>
  <c r="AD39" i="3" s="1"/>
  <c r="AK39" i="3"/>
  <c r="O44" i="3"/>
  <c r="W54" i="3"/>
  <c r="AK56" i="2"/>
  <c r="AD56" i="2"/>
  <c r="AC56" i="2"/>
  <c r="AC44" i="3"/>
  <c r="V56" i="2"/>
  <c r="O61" i="3"/>
  <c r="W61" i="3"/>
  <c r="AQ290" i="1"/>
  <c r="M287" i="1"/>
  <c r="V287" i="1" s="1"/>
  <c r="L291" i="1"/>
  <c r="M291" i="1" s="1"/>
  <c r="L288" i="1"/>
  <c r="M288" i="1" s="1"/>
  <c r="L290" i="1"/>
  <c r="M290" i="1" s="1"/>
  <c r="L292" i="1"/>
  <c r="M292" i="1" s="1"/>
  <c r="AK236" i="1"/>
  <c r="AC236" i="1"/>
  <c r="AD236" i="1" s="1"/>
  <c r="W109" i="2"/>
  <c r="W295" i="1"/>
  <c r="O295" i="1"/>
  <c r="P295" i="1" s="1"/>
  <c r="AJ291" i="1"/>
  <c r="AK291" i="1" s="1"/>
  <c r="AD110" i="2"/>
  <c r="V294" i="1"/>
  <c r="W294" i="1" s="1"/>
  <c r="AD294" i="1"/>
  <c r="AC233" i="1"/>
  <c r="AD233" i="1" s="1"/>
  <c r="AK233" i="1"/>
  <c r="AD39" i="2"/>
  <c r="G308" i="1"/>
  <c r="H222" i="1"/>
  <c r="I222" i="1" s="1"/>
  <c r="O222" i="1" s="1"/>
  <c r="H228" i="1"/>
  <c r="V231" i="1"/>
  <c r="W231" i="1" s="1"/>
  <c r="AD231" i="1"/>
  <c r="AR99" i="1"/>
  <c r="AJ99" i="1"/>
  <c r="AK99" i="1" s="1"/>
  <c r="G99" i="2"/>
  <c r="I99" i="2" s="1"/>
  <c r="I42" i="2"/>
  <c r="V96" i="2"/>
  <c r="AC41" i="2"/>
  <c r="AK41" i="2"/>
  <c r="AC221" i="1"/>
  <c r="AD221" i="1" s="1"/>
  <c r="AK221" i="1"/>
  <c r="AA227" i="1"/>
  <c r="AJ42" i="3"/>
  <c r="AK42" i="3" s="1"/>
  <c r="W228" i="1"/>
  <c r="AR222" i="1"/>
  <c r="L95" i="2"/>
  <c r="M95" i="2" s="1"/>
  <c r="L101" i="2"/>
  <c r="O112" i="1"/>
  <c r="P112" i="1" s="1"/>
  <c r="W112" i="1"/>
  <c r="AJ299" i="1"/>
  <c r="AR299" i="1"/>
  <c r="V112" i="1"/>
  <c r="AD54" i="1"/>
  <c r="V54" i="1"/>
  <c r="P165" i="1"/>
  <c r="O165" i="1"/>
  <c r="AG95" i="2"/>
  <c r="AH95" i="2" s="1"/>
  <c r="AH100" i="2" s="1"/>
  <c r="AG101" i="2"/>
  <c r="AK59" i="1"/>
  <c r="AC59" i="1"/>
  <c r="P44" i="1"/>
  <c r="AQ221" i="1"/>
  <c r="AR221" i="1" s="1"/>
  <c r="AO227" i="1"/>
  <c r="AJ109" i="1"/>
  <c r="AK109" i="1" s="1"/>
  <c r="AR109" i="1"/>
  <c r="V59" i="1"/>
  <c r="AC49" i="1"/>
  <c r="AD40" i="1"/>
  <c r="V40" i="1"/>
  <c r="AQ98" i="1"/>
  <c r="AR98" i="1" s="1"/>
  <c r="AO104" i="1"/>
  <c r="AD39" i="1"/>
  <c r="T45" i="1"/>
  <c r="V39" i="1"/>
  <c r="O39" i="1"/>
  <c r="P39" i="1" s="1"/>
  <c r="W39" i="1"/>
  <c r="M45" i="1"/>
  <c r="AD47" i="1"/>
  <c r="O170" i="1"/>
  <c r="P170" i="1" s="1"/>
  <c r="T230" i="1" l="1"/>
  <c r="V227" i="1"/>
  <c r="AA51" i="3"/>
  <c r="AC48" i="3"/>
  <c r="AH118" i="3"/>
  <c r="M118" i="3"/>
  <c r="O115" i="3"/>
  <c r="AH103" i="2"/>
  <c r="P226" i="1"/>
  <c r="M289" i="1"/>
  <c r="AJ46" i="1"/>
  <c r="AR46" i="1"/>
  <c r="O285" i="1"/>
  <c r="I59" i="2"/>
  <c r="T103" i="2"/>
  <c r="AD288" i="1"/>
  <c r="V288" i="1"/>
  <c r="AG117" i="5"/>
  <c r="AH117" i="5" s="1"/>
  <c r="AH116" i="5"/>
  <c r="AQ45" i="2"/>
  <c r="I101" i="2"/>
  <c r="H105" i="2"/>
  <c r="I105" i="2" s="1"/>
  <c r="H102" i="2"/>
  <c r="I102" i="2" s="1"/>
  <c r="H106" i="2"/>
  <c r="I106" i="2" s="1"/>
  <c r="H104" i="2"/>
  <c r="I104" i="2" s="1"/>
  <c r="V120" i="3"/>
  <c r="M48" i="7"/>
  <c r="AJ226" i="1"/>
  <c r="AR226" i="1"/>
  <c r="AO167" i="1"/>
  <c r="AQ164" i="1"/>
  <c r="O167" i="1"/>
  <c r="AD60" i="5"/>
  <c r="V60" i="5"/>
  <c r="W60" i="5" s="1"/>
  <c r="AC60" i="5"/>
  <c r="V50" i="8"/>
  <c r="W50" i="8" s="1"/>
  <c r="AC50" i="8"/>
  <c r="AD50" i="8" s="1"/>
  <c r="W120" i="3"/>
  <c r="O120" i="3"/>
  <c r="P120" i="3"/>
  <c r="AD41" i="3"/>
  <c r="T48" i="3"/>
  <c r="V41" i="3"/>
  <c r="W41" i="3" s="1"/>
  <c r="V99" i="2"/>
  <c r="AD99" i="2"/>
  <c r="O47" i="3"/>
  <c r="W48" i="2"/>
  <c r="O48" i="2"/>
  <c r="AJ114" i="2"/>
  <c r="AN114" i="2" s="1"/>
  <c r="AO114" i="2" s="1"/>
  <c r="AQ114" i="2" s="1"/>
  <c r="AR114" i="2"/>
  <c r="AK286" i="1"/>
  <c r="AA289" i="1"/>
  <c r="AK54" i="3"/>
  <c r="AC54" i="3"/>
  <c r="AD54" i="3" s="1"/>
  <c r="AJ54" i="3"/>
  <c r="M48" i="3"/>
  <c r="AC164" i="1"/>
  <c r="AA167" i="1"/>
  <c r="AJ115" i="5"/>
  <c r="V47" i="8"/>
  <c r="W47" i="8" s="1"/>
  <c r="AD47" i="8"/>
  <c r="O60" i="6"/>
  <c r="P60" i="6" s="1"/>
  <c r="O117" i="3"/>
  <c r="P117" i="3" s="1"/>
  <c r="V42" i="2"/>
  <c r="W42" i="2" s="1"/>
  <c r="AA111" i="5"/>
  <c r="AC105" i="5"/>
  <c r="T48" i="1"/>
  <c r="V45" i="1"/>
  <c r="W45" i="1" s="1"/>
  <c r="I228" i="1"/>
  <c r="H229" i="1"/>
  <c r="I229" i="1" s="1"/>
  <c r="H231" i="1"/>
  <c r="I231" i="1" s="1"/>
  <c r="H233" i="1"/>
  <c r="I233" i="1" s="1"/>
  <c r="H232" i="1"/>
  <c r="I232" i="1" s="1"/>
  <c r="AC50" i="3"/>
  <c r="AD50" i="3" s="1"/>
  <c r="AJ44" i="2"/>
  <c r="P285" i="1"/>
  <c r="AJ49" i="1"/>
  <c r="AK49" i="1" s="1"/>
  <c r="O42" i="4"/>
  <c r="P42" i="4" s="1"/>
  <c r="M48" i="4"/>
  <c r="AD40" i="5"/>
  <c r="V40" i="5"/>
  <c r="W40" i="5" s="1"/>
  <c r="AC117" i="5"/>
  <c r="AD117" i="5" s="1"/>
  <c r="AK47" i="3"/>
  <c r="AC47" i="3"/>
  <c r="AQ48" i="2"/>
  <c r="I95" i="2"/>
  <c r="AD116" i="3"/>
  <c r="V116" i="3"/>
  <c r="AC116" i="3"/>
  <c r="V116" i="5"/>
  <c r="W116" i="5" s="1"/>
  <c r="AD116" i="5"/>
  <c r="AJ285" i="1"/>
  <c r="AR285" i="1"/>
  <c r="AA45" i="7"/>
  <c r="AC40" i="7"/>
  <c r="AD40" i="7" s="1"/>
  <c r="AK40" i="7"/>
  <c r="AD45" i="8"/>
  <c r="T48" i="8"/>
  <c r="AH48" i="1"/>
  <c r="AH61" i="1" s="1"/>
  <c r="AJ45" i="1"/>
  <c r="AK45" i="1" s="1"/>
  <c r="R106" i="5"/>
  <c r="T106" i="5" s="1"/>
  <c r="T41" i="5"/>
  <c r="AD49" i="8"/>
  <c r="V49" i="8"/>
  <c r="W49" i="8"/>
  <c r="O119" i="3"/>
  <c r="P119" i="3" s="1"/>
  <c r="M131" i="3"/>
  <c r="AJ164" i="1"/>
  <c r="AK164" i="1" s="1"/>
  <c r="AH167" i="1"/>
  <c r="AR164" i="1"/>
  <c r="O111" i="5"/>
  <c r="M114" i="5"/>
  <c r="V45" i="2"/>
  <c r="AD45" i="2"/>
  <c r="AC45" i="8"/>
  <c r="AA48" i="8"/>
  <c r="AK45" i="8"/>
  <c r="AA51" i="4"/>
  <c r="L105" i="2"/>
  <c r="M105" i="2" s="1"/>
  <c r="L102" i="2"/>
  <c r="M102" i="2" s="1"/>
  <c r="M101" i="2"/>
  <c r="L104" i="2"/>
  <c r="M104" i="2" s="1"/>
  <c r="L106" i="2"/>
  <c r="M106" i="2" s="1"/>
  <c r="AJ47" i="3"/>
  <c r="I48" i="8"/>
  <c r="W226" i="1"/>
  <c r="O226" i="1"/>
  <c r="AR114" i="3"/>
  <c r="AJ114" i="3"/>
  <c r="AK114" i="3" s="1"/>
  <c r="AO115" i="3"/>
  <c r="AQ108" i="3"/>
  <c r="AQ40" i="8"/>
  <c r="AR40" i="8" s="1"/>
  <c r="AO45" i="8"/>
  <c r="AK95" i="2"/>
  <c r="AC95" i="2"/>
  <c r="AC45" i="1"/>
  <c r="AD45" i="1" s="1"/>
  <c r="AA48" i="1"/>
  <c r="AH49" i="5"/>
  <c r="AR46" i="5"/>
  <c r="AJ46" i="5"/>
  <c r="AQ105" i="1"/>
  <c r="AR105" i="1" s="1"/>
  <c r="M49" i="6"/>
  <c r="I46" i="2"/>
  <c r="AC49" i="3"/>
  <c r="AJ49" i="3"/>
  <c r="AK49" i="3" s="1"/>
  <c r="AG105" i="2"/>
  <c r="AH105" i="2" s="1"/>
  <c r="AG102" i="2"/>
  <c r="AH102" i="2" s="1"/>
  <c r="AH101" i="2"/>
  <c r="AG104" i="2"/>
  <c r="AH104" i="2" s="1"/>
  <c r="AG106" i="2"/>
  <c r="AH106" i="2" s="1"/>
  <c r="P222" i="1"/>
  <c r="W288" i="1"/>
  <c r="AR108" i="3"/>
  <c r="AC53" i="3"/>
  <c r="AD53" i="3"/>
  <c r="P111" i="5"/>
  <c r="I114" i="5"/>
  <c r="AA49" i="6"/>
  <c r="AC46" i="6"/>
  <c r="AC113" i="2"/>
  <c r="AG113" i="2" s="1"/>
  <c r="AH113" i="2" s="1"/>
  <c r="AJ45" i="2"/>
  <c r="AR45" i="2"/>
  <c r="V47" i="3"/>
  <c r="W47" i="3" s="1"/>
  <c r="AD47" i="3"/>
  <c r="T43" i="2"/>
  <c r="AJ51" i="1"/>
  <c r="AR51" i="1"/>
  <c r="AK51" i="1"/>
  <c r="O49" i="2"/>
  <c r="P49" i="2" s="1"/>
  <c r="AC116" i="5"/>
  <c r="AC114" i="3"/>
  <c r="AQ47" i="2"/>
  <c r="V117" i="3"/>
  <c r="W117" i="3" s="1"/>
  <c r="AD117" i="3"/>
  <c r="AD49" i="3"/>
  <c r="V117" i="5"/>
  <c r="W117" i="5" s="1"/>
  <c r="P38" i="2"/>
  <c r="AC120" i="3"/>
  <c r="AD120" i="3" s="1"/>
  <c r="AK46" i="1"/>
  <c r="AC45" i="2"/>
  <c r="AK45" i="2"/>
  <c r="AC104" i="1"/>
  <c r="AA107" i="1"/>
  <c r="AJ41" i="3"/>
  <c r="AK41" i="3" s="1"/>
  <c r="AH48" i="3"/>
  <c r="AR41" i="3"/>
  <c r="M46" i="2"/>
  <c r="O43" i="2"/>
  <c r="P43" i="2" s="1"/>
  <c r="AD51" i="8"/>
  <c r="V51" i="8"/>
  <c r="W51" i="8"/>
  <c r="O121" i="3"/>
  <c r="P121" i="3"/>
  <c r="AJ111" i="5"/>
  <c r="AH114" i="5"/>
  <c r="V164" i="1"/>
  <c r="W164" i="1" s="1"/>
  <c r="T167" i="1"/>
  <c r="AD164" i="1"/>
  <c r="V44" i="2"/>
  <c r="W44" i="2" s="1"/>
  <c r="AD44" i="2"/>
  <c r="AH48" i="8"/>
  <c r="AJ45" i="8"/>
  <c r="O99" i="1"/>
  <c r="P99" i="1" s="1"/>
  <c r="AA64" i="3"/>
  <c r="AC52" i="3"/>
  <c r="AD52" i="3" s="1"/>
  <c r="AQ95" i="2"/>
  <c r="AO100" i="2"/>
  <c r="V226" i="1"/>
  <c r="AK42" i="2"/>
  <c r="AC42" i="2"/>
  <c r="AD42" i="2" s="1"/>
  <c r="AJ42" i="2"/>
  <c r="AD119" i="3"/>
  <c r="V119" i="3"/>
  <c r="W119" i="3" s="1"/>
  <c r="AK226" i="1"/>
  <c r="AC226" i="1"/>
  <c r="AD226" i="1" s="1"/>
  <c r="V290" i="1"/>
  <c r="W290" i="1" s="1"/>
  <c r="I48" i="1"/>
  <c r="AC48" i="2"/>
  <c r="P47" i="3"/>
  <c r="V292" i="1"/>
  <c r="W292" i="1" s="1"/>
  <c r="AJ227" i="1"/>
  <c r="AH230" i="1"/>
  <c r="AR227" i="1"/>
  <c r="I49" i="5"/>
  <c r="AD46" i="8"/>
  <c r="V46" i="8"/>
  <c r="W46" i="8" s="1"/>
  <c r="AC46" i="8"/>
  <c r="AQ40" i="6"/>
  <c r="AR40" i="6" s="1"/>
  <c r="AO46" i="6"/>
  <c r="AQ46" i="5"/>
  <c r="AO49" i="5"/>
  <c r="AJ105" i="5"/>
  <c r="AK105" i="5" s="1"/>
  <c r="V48" i="2"/>
  <c r="AD48" i="2"/>
  <c r="I105" i="1"/>
  <c r="H110" i="1"/>
  <c r="I110" i="1" s="1"/>
  <c r="H108" i="1"/>
  <c r="I108" i="1" s="1"/>
  <c r="H106" i="1"/>
  <c r="I106" i="1" s="1"/>
  <c r="H109" i="1"/>
  <c r="I109" i="1" s="1"/>
  <c r="P48" i="2"/>
  <c r="AQ48" i="3"/>
  <c r="AO51" i="3"/>
  <c r="I118" i="3"/>
  <c r="P115" i="3"/>
  <c r="P164" i="1"/>
  <c r="I167" i="1"/>
  <c r="O95" i="2"/>
  <c r="W114" i="3"/>
  <c r="O114" i="3"/>
  <c r="P114" i="3" s="1"/>
  <c r="AQ49" i="1"/>
  <c r="AR49" i="1" s="1"/>
  <c r="AO61" i="1"/>
  <c r="AJ286" i="1"/>
  <c r="AH289" i="1"/>
  <c r="P99" i="2"/>
  <c r="AQ115" i="5"/>
  <c r="AR115" i="5" s="1"/>
  <c r="M227" i="1"/>
  <c r="AJ48" i="2"/>
  <c r="AK48" i="2" s="1"/>
  <c r="AR48" i="2"/>
  <c r="AD114" i="3"/>
  <c r="V114" i="3"/>
  <c r="M182" i="1"/>
  <c r="M184" i="1" s="1"/>
  <c r="M183" i="1"/>
  <c r="AK115" i="5"/>
  <c r="AJ47" i="1"/>
  <c r="AK47" i="1" s="1"/>
  <c r="O44" i="2"/>
  <c r="P44" i="2" s="1"/>
  <c r="AK227" i="1"/>
  <c r="AC227" i="1"/>
  <c r="AD227" i="1" s="1"/>
  <c r="AA230" i="1"/>
  <c r="W287" i="1"/>
  <c r="AA100" i="2"/>
  <c r="AR47" i="2"/>
  <c r="AJ47" i="2"/>
  <c r="AK47" i="2" s="1"/>
  <c r="AQ47" i="1"/>
  <c r="AR47" i="1" s="1"/>
  <c r="AR50" i="1"/>
  <c r="AJ50" i="1"/>
  <c r="AK50" i="1" s="1"/>
  <c r="O47" i="2"/>
  <c r="P47" i="2" s="1"/>
  <c r="AN106" i="2"/>
  <c r="AO106" i="2" s="1"/>
  <c r="AN104" i="2"/>
  <c r="AO104" i="2" s="1"/>
  <c r="AN105" i="2"/>
  <c r="AO105" i="2" s="1"/>
  <c r="AQ105" i="2" s="1"/>
  <c r="AN102" i="2"/>
  <c r="AO102" i="2" s="1"/>
  <c r="AQ102" i="2" s="1"/>
  <c r="AO101" i="2"/>
  <c r="AQ101" i="2" s="1"/>
  <c r="V285" i="1"/>
  <c r="W285" i="1" s="1"/>
  <c r="AC99" i="2"/>
  <c r="AJ99" i="2"/>
  <c r="AK99" i="2" s="1"/>
  <c r="AA43" i="2"/>
  <c r="AQ44" i="2"/>
  <c r="AR44" i="2" s="1"/>
  <c r="AO286" i="1"/>
  <c r="AD121" i="3"/>
  <c r="V121" i="3"/>
  <c r="W121" i="3" s="1"/>
  <c r="AJ48" i="4"/>
  <c r="AK48" i="4" s="1"/>
  <c r="AH51" i="4"/>
  <c r="AO114" i="5"/>
  <c r="AQ111" i="5"/>
  <c r="AR111" i="5" s="1"/>
  <c r="AH48" i="7"/>
  <c r="AK285" i="1"/>
  <c r="AC285" i="1"/>
  <c r="AD285" i="1" s="1"/>
  <c r="AJ104" i="1"/>
  <c r="AK104" i="1" s="1"/>
  <c r="AH107" i="1"/>
  <c r="AR104" i="1"/>
  <c r="O104" i="1"/>
  <c r="P104" i="1" s="1"/>
  <c r="M107" i="1"/>
  <c r="AD104" i="1"/>
  <c r="V104" i="1"/>
  <c r="W104" i="1" s="1"/>
  <c r="T107" i="1"/>
  <c r="AC47" i="2"/>
  <c r="T101" i="2"/>
  <c r="S105" i="2"/>
  <c r="T105" i="2" s="1"/>
  <c r="S102" i="2"/>
  <c r="T102" i="2" s="1"/>
  <c r="S104" i="2"/>
  <c r="T104" i="2" s="1"/>
  <c r="S106" i="2"/>
  <c r="T106" i="2" s="1"/>
  <c r="P41" i="3"/>
  <c r="I48" i="3"/>
  <c r="I51" i="4"/>
  <c r="O117" i="5"/>
  <c r="P117" i="5" s="1"/>
  <c r="V47" i="2"/>
  <c r="W47" i="2" s="1"/>
  <c r="AD47" i="2"/>
  <c r="O42" i="2"/>
  <c r="P42" i="2" s="1"/>
  <c r="M100" i="2"/>
  <c r="V100" i="2" s="1"/>
  <c r="AR110" i="1"/>
  <c r="AD46" i="6"/>
  <c r="V46" i="6"/>
  <c r="W46" i="6" s="1"/>
  <c r="T49" i="6"/>
  <c r="T118" i="3"/>
  <c r="V115" i="3"/>
  <c r="W115" i="3" s="1"/>
  <c r="AQ104" i="1"/>
  <c r="AO107" i="1"/>
  <c r="AR95" i="2"/>
  <c r="AJ95" i="2"/>
  <c r="H281" i="1"/>
  <c r="I281" i="1" s="1"/>
  <c r="H287" i="1"/>
  <c r="W291" i="1"/>
  <c r="V291" i="1"/>
  <c r="O45" i="1"/>
  <c r="P45" i="1" s="1"/>
  <c r="M48" i="1"/>
  <c r="AO230" i="1"/>
  <c r="AQ227" i="1"/>
  <c r="AQ42" i="4"/>
  <c r="AR42" i="4" s="1"/>
  <c r="AO48" i="4"/>
  <c r="AK46" i="5"/>
  <c r="AA49" i="5"/>
  <c r="AR49" i="2"/>
  <c r="AJ49" i="2"/>
  <c r="AK49" i="2" s="1"/>
  <c r="AQ47" i="3"/>
  <c r="AR47" i="3" s="1"/>
  <c r="W45" i="2"/>
  <c r="O45" i="2"/>
  <c r="P45" i="2" s="1"/>
  <c r="AK114" i="2"/>
  <c r="T48" i="7"/>
  <c r="V45" i="7"/>
  <c r="W45" i="7" s="1"/>
  <c r="AJ50" i="3"/>
  <c r="AK50" i="3" s="1"/>
  <c r="AJ52" i="3"/>
  <c r="AK52" i="3" s="1"/>
  <c r="AC49" i="2"/>
  <c r="AD49" i="2" s="1"/>
  <c r="V95" i="2"/>
  <c r="W95" i="2" s="1"/>
  <c r="AD95" i="2"/>
  <c r="I107" i="1"/>
  <c r="AQ43" i="2"/>
  <c r="AO46" i="2"/>
  <c r="P116" i="5"/>
  <c r="O116" i="5"/>
  <c r="T286" i="1"/>
  <c r="AC286" i="1" s="1"/>
  <c r="AQ108" i="1"/>
  <c r="AR108" i="1" s="1"/>
  <c r="AO120" i="1"/>
  <c r="AJ43" i="2"/>
  <c r="AR43" i="2"/>
  <c r="AH46" i="2"/>
  <c r="O40" i="5"/>
  <c r="P40" i="5" s="1"/>
  <c r="M46" i="5"/>
  <c r="V49" i="2"/>
  <c r="W49" i="2" s="1"/>
  <c r="I227" i="1"/>
  <c r="O99" i="2"/>
  <c r="W99" i="2"/>
  <c r="Z105" i="2"/>
  <c r="AA105" i="2" s="1"/>
  <c r="Z102" i="2"/>
  <c r="AA102" i="2" s="1"/>
  <c r="AA101" i="2"/>
  <c r="Z106" i="2"/>
  <c r="AA106" i="2" s="1"/>
  <c r="Z104" i="2"/>
  <c r="AA104" i="2" s="1"/>
  <c r="AH49" i="6"/>
  <c r="AJ46" i="6"/>
  <c r="AK46" i="6" s="1"/>
  <c r="AQ45" i="7"/>
  <c r="AR45" i="7" s="1"/>
  <c r="AO48" i="7"/>
  <c r="AO48" i="1"/>
  <c r="AQ48" i="1" s="1"/>
  <c r="AQ45" i="1"/>
  <c r="AR45" i="1" s="1"/>
  <c r="AC44" i="2"/>
  <c r="AK44" i="2"/>
  <c r="I46" i="6"/>
  <c r="I45" i="7"/>
  <c r="P40" i="7"/>
  <c r="O41" i="6"/>
  <c r="P41" i="6" s="1"/>
  <c r="AA115" i="3"/>
  <c r="W116" i="3"/>
  <c r="O116" i="3"/>
  <c r="P116" i="3"/>
  <c r="M45" i="8"/>
  <c r="W40" i="8"/>
  <c r="O40" i="8"/>
  <c r="P40" i="8" s="1"/>
  <c r="AD42" i="4"/>
  <c r="T48" i="4"/>
  <c r="AC48" i="4" s="1"/>
  <c r="V42" i="4"/>
  <c r="W42" i="4" s="1"/>
  <c r="O40" i="6"/>
  <c r="P40" i="6" s="1"/>
  <c r="V105" i="5"/>
  <c r="W105" i="5" s="1"/>
  <c r="T111" i="5"/>
  <c r="AD105" i="5"/>
  <c r="AJ53" i="3"/>
  <c r="AK53" i="3" s="1"/>
  <c r="AH63" i="1" l="1"/>
  <c r="AH62" i="1"/>
  <c r="AH64" i="1" s="1"/>
  <c r="P228" i="1"/>
  <c r="O228" i="1"/>
  <c r="V111" i="5"/>
  <c r="T114" i="5"/>
  <c r="I48" i="7"/>
  <c r="AR48" i="7"/>
  <c r="AH61" i="7"/>
  <c r="AH66" i="7"/>
  <c r="AQ46" i="6"/>
  <c r="AO49" i="6"/>
  <c r="O46" i="2"/>
  <c r="O229" i="1"/>
  <c r="P229" i="1" s="1"/>
  <c r="I49" i="6"/>
  <c r="AQ46" i="2"/>
  <c r="AR46" i="2" s="1"/>
  <c r="I51" i="3"/>
  <c r="AK230" i="1"/>
  <c r="AC230" i="1"/>
  <c r="AA243" i="1"/>
  <c r="AO62" i="1"/>
  <c r="AO63" i="1"/>
  <c r="AQ61" i="1"/>
  <c r="AR61" i="1" s="1"/>
  <c r="AO64" i="1"/>
  <c r="O110" i="1"/>
  <c r="P110" i="1" s="1"/>
  <c r="AJ230" i="1"/>
  <c r="AH243" i="1"/>
  <c r="I127" i="5"/>
  <c r="I132" i="5"/>
  <c r="O46" i="6"/>
  <c r="P46" i="6" s="1"/>
  <c r="O104" i="2"/>
  <c r="P104" i="2" s="1"/>
  <c r="AC48" i="8"/>
  <c r="AA61" i="8"/>
  <c r="AJ167" i="1"/>
  <c r="AR167" i="1"/>
  <c r="AH181" i="1"/>
  <c r="V41" i="5"/>
  <c r="W41" i="5"/>
  <c r="AC41" i="5"/>
  <c r="AD41" i="5" s="1"/>
  <c r="AR46" i="6"/>
  <c r="H291" i="1"/>
  <c r="I291" i="1" s="1"/>
  <c r="H288" i="1"/>
  <c r="I288" i="1" s="1"/>
  <c r="I287" i="1"/>
  <c r="H292" i="1"/>
  <c r="I292" i="1" s="1"/>
  <c r="H290" i="1"/>
  <c r="I290" i="1" s="1"/>
  <c r="V118" i="3"/>
  <c r="T136" i="3"/>
  <c r="AJ107" i="1"/>
  <c r="AR107" i="1"/>
  <c r="AH120" i="1"/>
  <c r="AQ120" i="1" s="1"/>
  <c r="AO127" i="5"/>
  <c r="AQ114" i="5"/>
  <c r="AO132" i="5"/>
  <c r="AC43" i="2"/>
  <c r="AA46" i="2"/>
  <c r="AK43" i="2"/>
  <c r="O227" i="1"/>
  <c r="P227" i="1" s="1"/>
  <c r="W227" i="1"/>
  <c r="M230" i="1"/>
  <c r="I136" i="3"/>
  <c r="I131" i="3"/>
  <c r="P105" i="1"/>
  <c r="O105" i="1"/>
  <c r="AA66" i="3"/>
  <c r="AA65" i="3"/>
  <c r="AJ48" i="3"/>
  <c r="AK48" i="3" s="1"/>
  <c r="AH51" i="3"/>
  <c r="AR48" i="3"/>
  <c r="O101" i="2"/>
  <c r="P101" i="2" s="1"/>
  <c r="W101" i="2"/>
  <c r="V106" i="5"/>
  <c r="W106" i="5"/>
  <c r="AC106" i="5"/>
  <c r="AD106" i="5" s="1"/>
  <c r="AA302" i="1"/>
  <c r="O45" i="7"/>
  <c r="P45" i="7" s="1"/>
  <c r="AA69" i="3"/>
  <c r="AJ106" i="2"/>
  <c r="AR106" i="2"/>
  <c r="AR116" i="5"/>
  <c r="AJ116" i="5"/>
  <c r="AK116" i="5" s="1"/>
  <c r="AQ116" i="5"/>
  <c r="AJ51" i="4"/>
  <c r="AH64" i="4"/>
  <c r="AH69" i="4"/>
  <c r="AQ106" i="2"/>
  <c r="AJ113" i="2"/>
  <c r="AN113" i="2" s="1"/>
  <c r="AO113" i="2" s="1"/>
  <c r="AQ113" i="2" s="1"/>
  <c r="AH116" i="2"/>
  <c r="AJ104" i="2"/>
  <c r="AQ45" i="8"/>
  <c r="AO48" i="8"/>
  <c r="O105" i="2"/>
  <c r="P105" i="2" s="1"/>
  <c r="T46" i="5"/>
  <c r="M302" i="1"/>
  <c r="V48" i="1"/>
  <c r="T61" i="1"/>
  <c r="AJ117" i="5"/>
  <c r="AK117" i="5" s="1"/>
  <c r="AR117" i="5"/>
  <c r="AQ117" i="5"/>
  <c r="I120" i="1"/>
  <c r="O108" i="1"/>
  <c r="P108" i="1" s="1"/>
  <c r="P48" i="1"/>
  <c r="I61" i="1"/>
  <c r="O106" i="2"/>
  <c r="P106" i="2" s="1"/>
  <c r="W106" i="2"/>
  <c r="AQ230" i="1"/>
  <c r="AR230" i="1" s="1"/>
  <c r="AO243" i="1"/>
  <c r="AD106" i="2"/>
  <c r="V106" i="2"/>
  <c r="AQ51" i="3"/>
  <c r="AO64" i="3"/>
  <c r="AO69" i="3"/>
  <c r="W118" i="3"/>
  <c r="O118" i="3"/>
  <c r="P118" i="3" s="1"/>
  <c r="M136" i="3"/>
  <c r="AC115" i="3"/>
  <c r="AD115" i="3" s="1"/>
  <c r="AA118" i="3"/>
  <c r="AJ118" i="3" s="1"/>
  <c r="AC104" i="2"/>
  <c r="AK104" i="2"/>
  <c r="O48" i="1"/>
  <c r="W48" i="1"/>
  <c r="M61" i="1"/>
  <c r="T116" i="2"/>
  <c r="AD104" i="2"/>
  <c r="V104" i="2"/>
  <c r="W104" i="2" s="1"/>
  <c r="AC106" i="2"/>
  <c r="AK106" i="2"/>
  <c r="T66" i="7"/>
  <c r="T61" i="7"/>
  <c r="V48" i="7"/>
  <c r="AA62" i="5"/>
  <c r="AA67" i="5"/>
  <c r="V102" i="2"/>
  <c r="AH59" i="2"/>
  <c r="AR114" i="5"/>
  <c r="AH127" i="5"/>
  <c r="AH132" i="5"/>
  <c r="AO59" i="2"/>
  <c r="AK113" i="2"/>
  <c r="AJ101" i="2"/>
  <c r="AR101" i="2"/>
  <c r="P46" i="2"/>
  <c r="I61" i="8"/>
  <c r="W111" i="5"/>
  <c r="AR48" i="1"/>
  <c r="AJ48" i="1"/>
  <c r="P95" i="2"/>
  <c r="I100" i="2"/>
  <c r="P232" i="1"/>
  <c r="O232" i="1"/>
  <c r="AQ167" i="1"/>
  <c r="AO181" i="1"/>
  <c r="AJ115" i="3"/>
  <c r="AK115" i="3" s="1"/>
  <c r="AD230" i="1"/>
  <c r="V230" i="1"/>
  <c r="T243" i="1"/>
  <c r="AC105" i="2"/>
  <c r="AQ48" i="4"/>
  <c r="AR48" i="4" s="1"/>
  <c r="AO51" i="4"/>
  <c r="AO289" i="1"/>
  <c r="AQ286" i="1"/>
  <c r="AR286" i="1" s="1"/>
  <c r="M62" i="6"/>
  <c r="O49" i="6"/>
  <c r="M67" i="6"/>
  <c r="M61" i="7"/>
  <c r="O48" i="7"/>
  <c r="M66" i="7"/>
  <c r="W48" i="7"/>
  <c r="I230" i="1"/>
  <c r="I286" i="1"/>
  <c r="O281" i="1"/>
  <c r="P281" i="1" s="1"/>
  <c r="V167" i="1"/>
  <c r="W167" i="1" s="1"/>
  <c r="T181" i="1"/>
  <c r="M132" i="3"/>
  <c r="M134" i="3"/>
  <c r="M133" i="3"/>
  <c r="O131" i="3"/>
  <c r="AC45" i="7"/>
  <c r="AD45" i="7" s="1"/>
  <c r="AA48" i="7"/>
  <c r="AJ48" i="7" s="1"/>
  <c r="AK167" i="1"/>
  <c r="AC167" i="1"/>
  <c r="AD167" i="1" s="1"/>
  <c r="AA181" i="1"/>
  <c r="I60" i="2"/>
  <c r="I61" i="2"/>
  <c r="AD48" i="4"/>
  <c r="V48" i="4"/>
  <c r="T51" i="4"/>
  <c r="AC101" i="2"/>
  <c r="AK101" i="2"/>
  <c r="O46" i="5"/>
  <c r="M49" i="5"/>
  <c r="V286" i="1"/>
  <c r="W286" i="1" s="1"/>
  <c r="AD286" i="1"/>
  <c r="T289" i="1"/>
  <c r="AQ107" i="1"/>
  <c r="V105" i="2"/>
  <c r="W105" i="2" s="1"/>
  <c r="AD105" i="2"/>
  <c r="AJ45" i="7"/>
  <c r="AK45" i="7" s="1"/>
  <c r="AC100" i="2"/>
  <c r="AA103" i="2"/>
  <c r="AJ289" i="1"/>
  <c r="AK289" i="1" s="1"/>
  <c r="AH302" i="1"/>
  <c r="P109" i="1"/>
  <c r="O109" i="1"/>
  <c r="AO62" i="5"/>
  <c r="AQ49" i="5"/>
  <c r="AO67" i="5"/>
  <c r="P46" i="5"/>
  <c r="AQ100" i="2"/>
  <c r="AO103" i="2"/>
  <c r="AQ103" i="2" s="1"/>
  <c r="AR45" i="8"/>
  <c r="AC107" i="1"/>
  <c r="AK107" i="1"/>
  <c r="AA120" i="1"/>
  <c r="AR102" i="2"/>
  <c r="AJ102" i="2"/>
  <c r="AK102" i="2" s="1"/>
  <c r="AJ49" i="5"/>
  <c r="AK49" i="5" s="1"/>
  <c r="AH62" i="5"/>
  <c r="AR49" i="5"/>
  <c r="AH67" i="5"/>
  <c r="M127" i="5"/>
  <c r="O114" i="5"/>
  <c r="P114" i="5" s="1"/>
  <c r="M132" i="5"/>
  <c r="AD48" i="8"/>
  <c r="T61" i="8"/>
  <c r="V48" i="8"/>
  <c r="O48" i="4"/>
  <c r="P48" i="4" s="1"/>
  <c r="M51" i="4"/>
  <c r="W48" i="4"/>
  <c r="O233" i="1"/>
  <c r="P233" i="1" s="1"/>
  <c r="O48" i="3"/>
  <c r="P48" i="3" s="1"/>
  <c r="M51" i="3"/>
  <c r="W48" i="3"/>
  <c r="AD48" i="3"/>
  <c r="T51" i="3"/>
  <c r="V48" i="3"/>
  <c r="AJ100" i="2"/>
  <c r="AK100" i="2" s="1"/>
  <c r="AH136" i="3"/>
  <c r="AH131" i="3"/>
  <c r="O45" i="8"/>
  <c r="P45" i="8" s="1"/>
  <c r="M48" i="8"/>
  <c r="AA62" i="6"/>
  <c r="AC49" i="6"/>
  <c r="AA67" i="6"/>
  <c r="AC48" i="1"/>
  <c r="AD48" i="1" s="1"/>
  <c r="AK48" i="1"/>
  <c r="AA61" i="1"/>
  <c r="AH62" i="6"/>
  <c r="AJ49" i="6"/>
  <c r="AK49" i="6" s="1"/>
  <c r="AH67" i="6"/>
  <c r="AD49" i="6"/>
  <c r="T62" i="6"/>
  <c r="V49" i="6"/>
  <c r="W49" i="6" s="1"/>
  <c r="T67" i="6"/>
  <c r="AD107" i="1"/>
  <c r="V107" i="1"/>
  <c r="T120" i="1"/>
  <c r="AQ104" i="2"/>
  <c r="AR104" i="2" s="1"/>
  <c r="AO116" i="2"/>
  <c r="O102" i="2"/>
  <c r="W102" i="2"/>
  <c r="AO122" i="1"/>
  <c r="AO121" i="1"/>
  <c r="AO123" i="1" s="1"/>
  <c r="AO66" i="7"/>
  <c r="AO61" i="7"/>
  <c r="AQ48" i="7"/>
  <c r="AC102" i="2"/>
  <c r="AD102" i="2" s="1"/>
  <c r="W100" i="2"/>
  <c r="M103" i="2"/>
  <c r="I64" i="4"/>
  <c r="I69" i="4"/>
  <c r="AD101" i="2"/>
  <c r="V101" i="2"/>
  <c r="O107" i="1"/>
  <c r="P107" i="1" s="1"/>
  <c r="W107" i="1"/>
  <c r="M120" i="1"/>
  <c r="M59" i="2"/>
  <c r="P167" i="1"/>
  <c r="I181" i="1"/>
  <c r="O106" i="1"/>
  <c r="P106" i="1" s="1"/>
  <c r="I62" i="5"/>
  <c r="I67" i="5"/>
  <c r="T131" i="3"/>
  <c r="AH61" i="8"/>
  <c r="AJ48" i="8"/>
  <c r="AK48" i="8" s="1"/>
  <c r="AD43" i="2"/>
  <c r="T46" i="2"/>
  <c r="V43" i="2"/>
  <c r="W43" i="2" s="1"/>
  <c r="AR105" i="2"/>
  <c r="AJ105" i="2"/>
  <c r="AK105" i="2" s="1"/>
  <c r="AQ115" i="3"/>
  <c r="AO118" i="3"/>
  <c r="AA64" i="4"/>
  <c r="AK51" i="4"/>
  <c r="AC51" i="4"/>
  <c r="AA69" i="4"/>
  <c r="V45" i="8"/>
  <c r="W45" i="8" s="1"/>
  <c r="I243" i="1"/>
  <c r="P231" i="1"/>
  <c r="O231" i="1"/>
  <c r="AA114" i="5"/>
  <c r="AJ114" i="5" s="1"/>
  <c r="AK111" i="5"/>
  <c r="AC111" i="5"/>
  <c r="AD111" i="5" s="1"/>
  <c r="P102" i="2"/>
  <c r="AD100" i="2"/>
  <c r="AR100" i="2"/>
  <c r="AR115" i="3"/>
  <c r="AR64" i="1" l="1"/>
  <c r="P59" i="2"/>
  <c r="AJ302" i="1"/>
  <c r="AH304" i="1"/>
  <c r="AH303" i="1"/>
  <c r="AO61" i="8"/>
  <c r="AQ48" i="8"/>
  <c r="AR48" i="8" s="1"/>
  <c r="I70" i="5"/>
  <c r="I69" i="5"/>
  <c r="M121" i="1"/>
  <c r="O120" i="1"/>
  <c r="M122" i="1"/>
  <c r="T122" i="1"/>
  <c r="T123" i="1" s="1"/>
  <c r="AD120" i="1"/>
  <c r="T121" i="1"/>
  <c r="V120" i="1"/>
  <c r="W120" i="1" s="1"/>
  <c r="I289" i="1"/>
  <c r="O286" i="1"/>
  <c r="P286" i="1" s="1"/>
  <c r="AO64" i="4"/>
  <c r="AQ51" i="4"/>
  <c r="AO69" i="4"/>
  <c r="AH61" i="2"/>
  <c r="AH60" i="2"/>
  <c r="AR59" i="2"/>
  <c r="AD48" i="7"/>
  <c r="O61" i="1"/>
  <c r="M63" i="1"/>
  <c r="M62" i="1"/>
  <c r="I62" i="1"/>
  <c r="P61" i="1"/>
  <c r="I64" i="1"/>
  <c r="I63" i="1"/>
  <c r="T63" i="1"/>
  <c r="T62" i="1"/>
  <c r="V61" i="1"/>
  <c r="W61" i="1" s="1"/>
  <c r="O291" i="1"/>
  <c r="P291" i="1" s="1"/>
  <c r="I135" i="5"/>
  <c r="I134" i="5"/>
  <c r="AQ64" i="1"/>
  <c r="AQ61" i="7"/>
  <c r="AR61" i="7" s="1"/>
  <c r="AO63" i="7"/>
  <c r="AQ63" i="7" s="1"/>
  <c r="AH64" i="7"/>
  <c r="AH63" i="7"/>
  <c r="M60" i="2"/>
  <c r="O59" i="2"/>
  <c r="M61" i="2"/>
  <c r="O51" i="3"/>
  <c r="M69" i="3"/>
  <c r="M64" i="3"/>
  <c r="AA304" i="1"/>
  <c r="AA303" i="1"/>
  <c r="AA305" i="1" s="1"/>
  <c r="AC302" i="1"/>
  <c r="AK302" i="1"/>
  <c r="V289" i="1"/>
  <c r="T302" i="1"/>
  <c r="AA183" i="1"/>
  <c r="AC181" i="1"/>
  <c r="AD181" i="1" s="1"/>
  <c r="AA182" i="1"/>
  <c r="AA184" i="1" s="1"/>
  <c r="M63" i="7"/>
  <c r="M64" i="7"/>
  <c r="O61" i="7"/>
  <c r="AO62" i="2"/>
  <c r="AO61" i="2"/>
  <c r="AO60" i="2"/>
  <c r="AQ60" i="2" s="1"/>
  <c r="AQ59" i="2"/>
  <c r="V61" i="7"/>
  <c r="W61" i="7" s="1"/>
  <c r="T63" i="7"/>
  <c r="W136" i="3"/>
  <c r="M137" i="3"/>
  <c r="M139" i="3"/>
  <c r="O136" i="3"/>
  <c r="M138" i="3"/>
  <c r="AO245" i="1"/>
  <c r="AO244" i="1"/>
  <c r="AQ244" i="1" s="1"/>
  <c r="AQ243" i="1"/>
  <c r="AR243" i="1" s="1"/>
  <c r="AJ69" i="4"/>
  <c r="AH71" i="4"/>
  <c r="AC289" i="1"/>
  <c r="AD289" i="1" s="1"/>
  <c r="AJ51" i="3"/>
  <c r="AR51" i="3"/>
  <c r="AH64" i="3"/>
  <c r="AH69" i="3"/>
  <c r="AC46" i="2"/>
  <c r="AA59" i="2"/>
  <c r="V136" i="3"/>
  <c r="T138" i="3"/>
  <c r="T137" i="3"/>
  <c r="AA63" i="8"/>
  <c r="AA62" i="8"/>
  <c r="AC61" i="8"/>
  <c r="I130" i="5"/>
  <c r="I129" i="5"/>
  <c r="I66" i="7"/>
  <c r="I61" i="7"/>
  <c r="P48" i="7"/>
  <c r="AH138" i="3"/>
  <c r="AJ136" i="3"/>
  <c r="AH137" i="3"/>
  <c r="AH139" i="3" s="1"/>
  <c r="I103" i="2"/>
  <c r="O103" i="2" s="1"/>
  <c r="O287" i="1"/>
  <c r="P287" i="1" s="1"/>
  <c r="AQ66" i="7"/>
  <c r="AO68" i="7"/>
  <c r="AQ68" i="7" s="1"/>
  <c r="AJ62" i="5"/>
  <c r="AH64" i="5"/>
  <c r="M69" i="7"/>
  <c r="M68" i="7"/>
  <c r="O66" i="7"/>
  <c r="AA67" i="3"/>
  <c r="P288" i="1"/>
  <c r="O288" i="1"/>
  <c r="AC62" i="6"/>
  <c r="AA64" i="6"/>
  <c r="AA65" i="6"/>
  <c r="I64" i="5"/>
  <c r="AJ62" i="6"/>
  <c r="AK62" i="6" s="1"/>
  <c r="AH65" i="6"/>
  <c r="AH64" i="6"/>
  <c r="AO70" i="5"/>
  <c r="AQ70" i="5" s="1"/>
  <c r="AO69" i="5"/>
  <c r="AQ67" i="5"/>
  <c r="AD51" i="4"/>
  <c r="T64" i="4"/>
  <c r="V51" i="4"/>
  <c r="T69" i="4"/>
  <c r="O132" i="3"/>
  <c r="M70" i="6"/>
  <c r="M69" i="6"/>
  <c r="W67" i="6"/>
  <c r="AO183" i="1"/>
  <c r="AQ183" i="1" s="1"/>
  <c r="AO182" i="1"/>
  <c r="AQ182" i="1" s="1"/>
  <c r="AQ181" i="1"/>
  <c r="AH134" i="5"/>
  <c r="AH135" i="5"/>
  <c r="T68" i="7"/>
  <c r="V66" i="7"/>
  <c r="W66" i="7" s="1"/>
  <c r="AJ64" i="4"/>
  <c r="AH66" i="4"/>
  <c r="I133" i="3"/>
  <c r="O133" i="3" s="1"/>
  <c r="P131" i="3"/>
  <c r="I132" i="3"/>
  <c r="AQ63" i="1"/>
  <c r="AR63" i="1" s="1"/>
  <c r="AO62" i="6"/>
  <c r="AQ49" i="6"/>
  <c r="AR49" i="6" s="1"/>
  <c r="AO67" i="6"/>
  <c r="AC67" i="6"/>
  <c r="AA70" i="6"/>
  <c r="AA69" i="6"/>
  <c r="AK118" i="3"/>
  <c r="AC118" i="3"/>
  <c r="AA136" i="3"/>
  <c r="AA131" i="3"/>
  <c r="AJ120" i="1"/>
  <c r="AK120" i="1" s="1"/>
  <c r="AH122" i="1"/>
  <c r="AH121" i="1"/>
  <c r="AR120" i="1"/>
  <c r="I245" i="1"/>
  <c r="I244" i="1"/>
  <c r="I246" i="1" s="1"/>
  <c r="AJ67" i="6"/>
  <c r="AK67" i="6" s="1"/>
  <c r="AH69" i="6"/>
  <c r="AH70" i="6"/>
  <c r="AD46" i="2"/>
  <c r="V46" i="2"/>
  <c r="W46" i="2" s="1"/>
  <c r="T59" i="2"/>
  <c r="T69" i="6"/>
  <c r="T70" i="6" s="1"/>
  <c r="AD67" i="6"/>
  <c r="V67" i="6"/>
  <c r="AC61" i="1"/>
  <c r="AD61" i="1" s="1"/>
  <c r="AA63" i="1"/>
  <c r="AA62" i="1"/>
  <c r="O48" i="8"/>
  <c r="P48" i="8" s="1"/>
  <c r="W48" i="8"/>
  <c r="M61" i="8"/>
  <c r="AA121" i="1"/>
  <c r="AC120" i="1"/>
  <c r="AA123" i="1"/>
  <c r="AA122" i="1"/>
  <c r="AC103" i="2"/>
  <c r="I63" i="8"/>
  <c r="I62" i="8"/>
  <c r="AA69" i="5"/>
  <c r="AA70" i="5"/>
  <c r="M303" i="1"/>
  <c r="M304" i="1"/>
  <c r="M305" i="1"/>
  <c r="AH117" i="2"/>
  <c r="AR116" i="2"/>
  <c r="AJ116" i="2"/>
  <c r="AH118" i="2"/>
  <c r="AR51" i="4"/>
  <c r="AA71" i="3"/>
  <c r="AA70" i="3"/>
  <c r="AC69" i="3"/>
  <c r="I138" i="3"/>
  <c r="P136" i="3"/>
  <c r="I137" i="3"/>
  <c r="AQ132" i="5"/>
  <c r="AR132" i="5" s="1"/>
  <c r="AO134" i="5"/>
  <c r="AQ134" i="5" s="1"/>
  <c r="AO135" i="5"/>
  <c r="AQ135" i="5" s="1"/>
  <c r="AD118" i="3"/>
  <c r="AJ243" i="1"/>
  <c r="AH245" i="1"/>
  <c r="AH244" i="1"/>
  <c r="AQ62" i="1"/>
  <c r="AJ46" i="2"/>
  <c r="AK46" i="2" s="1"/>
  <c r="V114" i="5"/>
  <c r="W114" i="5" s="1"/>
  <c r="T127" i="5"/>
  <c r="T132" i="5"/>
  <c r="I66" i="4"/>
  <c r="AH184" i="1"/>
  <c r="AH183" i="1"/>
  <c r="AR181" i="1"/>
  <c r="AH182" i="1"/>
  <c r="AJ181" i="1"/>
  <c r="AK181" i="1" s="1"/>
  <c r="T117" i="2"/>
  <c r="V116" i="2"/>
  <c r="T119" i="2"/>
  <c r="T118" i="2"/>
  <c r="P51" i="3"/>
  <c r="I69" i="3"/>
  <c r="I64" i="3"/>
  <c r="AA71" i="4"/>
  <c r="AC69" i="4"/>
  <c r="AK69" i="4"/>
  <c r="M135" i="5"/>
  <c r="M134" i="5"/>
  <c r="O132" i="5"/>
  <c r="P132" i="5" s="1"/>
  <c r="O100" i="2"/>
  <c r="P100" i="2" s="1"/>
  <c r="AK114" i="5"/>
  <c r="AC114" i="5"/>
  <c r="AD114" i="5" s="1"/>
  <c r="AA127" i="5"/>
  <c r="AA132" i="5"/>
  <c r="AC64" i="4"/>
  <c r="AA66" i="4"/>
  <c r="AK64" i="4"/>
  <c r="V51" i="3"/>
  <c r="W51" i="3" s="1"/>
  <c r="T69" i="3"/>
  <c r="T64" i="3"/>
  <c r="M64" i="4"/>
  <c r="O51" i="4"/>
  <c r="P51" i="4" s="1"/>
  <c r="W51" i="4"/>
  <c r="M69" i="4"/>
  <c r="O127" i="5"/>
  <c r="P127" i="5" s="1"/>
  <c r="M130" i="5"/>
  <c r="M129" i="5"/>
  <c r="AQ62" i="5"/>
  <c r="AR62" i="5" s="1"/>
  <c r="AO64" i="5"/>
  <c r="AQ64" i="5" s="1"/>
  <c r="M62" i="5"/>
  <c r="O49" i="5"/>
  <c r="P49" i="5" s="1"/>
  <c r="M67" i="5"/>
  <c r="V181" i="1"/>
  <c r="T182" i="1"/>
  <c r="T183" i="1"/>
  <c r="W181" i="1"/>
  <c r="AJ103" i="2"/>
  <c r="AK103" i="2" s="1"/>
  <c r="T246" i="1"/>
  <c r="T245" i="1"/>
  <c r="T244" i="1"/>
  <c r="AD243" i="1"/>
  <c r="AJ127" i="5"/>
  <c r="AH130" i="5"/>
  <c r="AH129" i="5"/>
  <c r="AQ69" i="3"/>
  <c r="AO71" i="3"/>
  <c r="AO70" i="3"/>
  <c r="AD103" i="2"/>
  <c r="P120" i="1"/>
  <c r="I121" i="1"/>
  <c r="I123" i="1"/>
  <c r="I122" i="1"/>
  <c r="V46" i="5"/>
  <c r="W46" i="5" s="1"/>
  <c r="T49" i="5"/>
  <c r="AC46" i="5"/>
  <c r="AD46" i="5" s="1"/>
  <c r="AR113" i="2"/>
  <c r="AK51" i="3"/>
  <c r="I302" i="1"/>
  <c r="O302" i="1" s="1"/>
  <c r="O290" i="1"/>
  <c r="P290" i="1" s="1"/>
  <c r="AA245" i="1"/>
  <c r="AK243" i="1"/>
  <c r="AA244" i="1"/>
  <c r="AA246" i="1" s="1"/>
  <c r="AC243" i="1"/>
  <c r="AJ61" i="1"/>
  <c r="AK61" i="1" s="1"/>
  <c r="AQ116" i="2"/>
  <c r="AO118" i="2"/>
  <c r="AQ118" i="2" s="1"/>
  <c r="AO117" i="2"/>
  <c r="AQ117" i="2" s="1"/>
  <c r="AA64" i="5"/>
  <c r="AA65" i="5" s="1"/>
  <c r="AK62" i="5"/>
  <c r="AJ62" i="1"/>
  <c r="AR62" i="1"/>
  <c r="V131" i="3"/>
  <c r="W131" i="3" s="1"/>
  <c r="T133" i="3"/>
  <c r="T132" i="3"/>
  <c r="V61" i="8"/>
  <c r="T63" i="8"/>
  <c r="AD61" i="8"/>
  <c r="T62" i="8"/>
  <c r="AQ289" i="1"/>
  <c r="AR289" i="1" s="1"/>
  <c r="AO302" i="1"/>
  <c r="AQ121" i="1"/>
  <c r="AQ118" i="3"/>
  <c r="AR118" i="3" s="1"/>
  <c r="AO131" i="3"/>
  <c r="AO136" i="3"/>
  <c r="AJ61" i="8"/>
  <c r="AK61" i="8" s="1"/>
  <c r="AH62" i="8"/>
  <c r="AH64" i="8" s="1"/>
  <c r="AH63" i="8"/>
  <c r="I183" i="1"/>
  <c r="I182" i="1"/>
  <c r="P181" i="1"/>
  <c r="I184" i="1"/>
  <c r="O181" i="1"/>
  <c r="I71" i="4"/>
  <c r="V62" i="6"/>
  <c r="AD62" i="6"/>
  <c r="T64" i="6"/>
  <c r="AH133" i="3"/>
  <c r="AH134" i="3" s="1"/>
  <c r="AJ131" i="3"/>
  <c r="AH132" i="3"/>
  <c r="AJ67" i="5"/>
  <c r="AK67" i="5" s="1"/>
  <c r="AH69" i="5"/>
  <c r="AH70" i="5"/>
  <c r="AR67" i="5"/>
  <c r="I62" i="2"/>
  <c r="AA66" i="7"/>
  <c r="AJ66" i="7" s="1"/>
  <c r="AA61" i="7"/>
  <c r="AJ61" i="7" s="1"/>
  <c r="AC48" i="7"/>
  <c r="AK48" i="7"/>
  <c r="AR103" i="2"/>
  <c r="W62" i="6"/>
  <c r="M64" i="6"/>
  <c r="AA116" i="2"/>
  <c r="AO66" i="3"/>
  <c r="AO65" i="3"/>
  <c r="V103" i="2"/>
  <c r="W103" i="2" s="1"/>
  <c r="AC51" i="3"/>
  <c r="AD51" i="3" s="1"/>
  <c r="O230" i="1"/>
  <c r="P230" i="1" s="1"/>
  <c r="W230" i="1"/>
  <c r="M243" i="1"/>
  <c r="AO130" i="5"/>
  <c r="AO129" i="5"/>
  <c r="AQ129" i="5" s="1"/>
  <c r="AQ127" i="5"/>
  <c r="AR127" i="5" s="1"/>
  <c r="P292" i="1"/>
  <c r="O292" i="1"/>
  <c r="M116" i="2"/>
  <c r="I62" i="6"/>
  <c r="O62" i="6" s="1"/>
  <c r="P49" i="6"/>
  <c r="I67" i="6"/>
  <c r="O67" i="6" s="1"/>
  <c r="AR66" i="7"/>
  <c r="AH69" i="7"/>
  <c r="AH68" i="7"/>
  <c r="W289" i="1"/>
  <c r="AJ64" i="8" l="1"/>
  <c r="V70" i="6"/>
  <c r="W59" i="2"/>
  <c r="AK184" i="1"/>
  <c r="AC246" i="1"/>
  <c r="AD116" i="2"/>
  <c r="AO304" i="1"/>
  <c r="AQ304" i="1" s="1"/>
  <c r="AO303" i="1"/>
  <c r="AQ303" i="1" s="1"/>
  <c r="AQ302" i="1"/>
  <c r="AR184" i="1"/>
  <c r="AJ184" i="1"/>
  <c r="M65" i="6"/>
  <c r="O62" i="5"/>
  <c r="P62" i="5" s="1"/>
  <c r="M65" i="5"/>
  <c r="M64" i="5"/>
  <c r="V68" i="7"/>
  <c r="W68" i="7" s="1"/>
  <c r="AO69" i="7"/>
  <c r="AQ69" i="7" s="1"/>
  <c r="V63" i="7"/>
  <c r="V133" i="3"/>
  <c r="AK245" i="1"/>
  <c r="AC245" i="1"/>
  <c r="AD183" i="1"/>
  <c r="V183" i="1"/>
  <c r="W183" i="1"/>
  <c r="W69" i="4"/>
  <c r="O69" i="4"/>
  <c r="P69" i="4" s="1"/>
  <c r="M71" i="4"/>
  <c r="M72" i="4" s="1"/>
  <c r="AA72" i="4"/>
  <c r="AR117" i="2"/>
  <c r="AC122" i="1"/>
  <c r="I134" i="3"/>
  <c r="T69" i="7"/>
  <c r="V69" i="4"/>
  <c r="T71" i="4"/>
  <c r="T72" i="4"/>
  <c r="AD69" i="4"/>
  <c r="AJ64" i="6"/>
  <c r="AK64" i="6"/>
  <c r="AC64" i="6"/>
  <c r="AJ138" i="3"/>
  <c r="V138" i="3"/>
  <c r="AQ245" i="1"/>
  <c r="AR245" i="1" s="1"/>
  <c r="AC183" i="1"/>
  <c r="P62" i="1"/>
  <c r="AR60" i="2"/>
  <c r="P289" i="1"/>
  <c r="O289" i="1"/>
  <c r="AJ303" i="1"/>
  <c r="AC66" i="7"/>
  <c r="AA68" i="7"/>
  <c r="AK66" i="7"/>
  <c r="V132" i="3"/>
  <c r="AR130" i="5"/>
  <c r="AR133" i="3"/>
  <c r="AQ130" i="5"/>
  <c r="AJ70" i="5"/>
  <c r="AR70" i="5"/>
  <c r="V64" i="6"/>
  <c r="W64" i="6" s="1"/>
  <c r="AD64" i="6"/>
  <c r="O184" i="1"/>
  <c r="P184" i="1" s="1"/>
  <c r="T62" i="5"/>
  <c r="V49" i="5"/>
  <c r="W49" i="5" s="1"/>
  <c r="T67" i="5"/>
  <c r="AC49" i="5"/>
  <c r="AD49" i="5" s="1"/>
  <c r="AD182" i="1"/>
  <c r="V182" i="1"/>
  <c r="W182" i="1" s="1"/>
  <c r="I66" i="3"/>
  <c r="I65" i="3"/>
  <c r="AC123" i="1"/>
  <c r="AD123" i="1" s="1"/>
  <c r="AK62" i="1"/>
  <c r="AC62" i="1"/>
  <c r="AD62" i="1" s="1"/>
  <c r="V59" i="2"/>
  <c r="T61" i="2"/>
  <c r="T60" i="2"/>
  <c r="AC131" i="3"/>
  <c r="AD131" i="3" s="1"/>
  <c r="AA134" i="3"/>
  <c r="AA133" i="3"/>
  <c r="AK131" i="3"/>
  <c r="AA132" i="3"/>
  <c r="AO69" i="6"/>
  <c r="AQ69" i="6" s="1"/>
  <c r="AO70" i="6"/>
  <c r="AQ70" i="6" s="1"/>
  <c r="AQ67" i="6"/>
  <c r="AR67" i="6" s="1"/>
  <c r="AJ66" i="4"/>
  <c r="AK66" i="4" s="1"/>
  <c r="AR135" i="5"/>
  <c r="AJ65" i="6"/>
  <c r="AC62" i="8"/>
  <c r="AD62" i="8" s="1"/>
  <c r="AK62" i="8"/>
  <c r="AO246" i="1"/>
  <c r="AO64" i="7"/>
  <c r="AQ64" i="7" s="1"/>
  <c r="AJ304" i="1"/>
  <c r="AK304" i="1" s="1"/>
  <c r="AC182" i="1"/>
  <c r="AO66" i="4"/>
  <c r="AQ66" i="4" s="1"/>
  <c r="AQ64" i="4"/>
  <c r="AR64" i="4" s="1"/>
  <c r="V69" i="6"/>
  <c r="AO184" i="1"/>
  <c r="AQ184" i="1" s="1"/>
  <c r="O121" i="1"/>
  <c r="W121" i="1"/>
  <c r="M244" i="1"/>
  <c r="O243" i="1"/>
  <c r="M246" i="1"/>
  <c r="M245" i="1"/>
  <c r="AJ69" i="5"/>
  <c r="T65" i="6"/>
  <c r="AQ136" i="3"/>
  <c r="AO138" i="3"/>
  <c r="AQ138" i="3" s="1"/>
  <c r="AO137" i="3"/>
  <c r="AQ137" i="3" s="1"/>
  <c r="AO119" i="2"/>
  <c r="AO72" i="3"/>
  <c r="V244" i="1"/>
  <c r="T184" i="1"/>
  <c r="AC184" i="1" s="1"/>
  <c r="AO65" i="5"/>
  <c r="AA67" i="4"/>
  <c r="I71" i="3"/>
  <c r="P69" i="3"/>
  <c r="I70" i="3"/>
  <c r="I67" i="4"/>
  <c r="AR244" i="1"/>
  <c r="AJ244" i="1"/>
  <c r="AA72" i="3"/>
  <c r="AK63" i="1"/>
  <c r="AC63" i="1"/>
  <c r="AD63" i="1" s="1"/>
  <c r="AC136" i="3"/>
  <c r="AD136" i="3" s="1"/>
  <c r="AA138" i="3"/>
  <c r="AK136" i="3"/>
  <c r="AA137" i="3"/>
  <c r="AR134" i="5"/>
  <c r="AD64" i="4"/>
  <c r="V64" i="4"/>
  <c r="W64" i="4" s="1"/>
  <c r="T66" i="4"/>
  <c r="AR64" i="5"/>
  <c r="AJ64" i="5"/>
  <c r="AA62" i="2"/>
  <c r="AA61" i="2"/>
  <c r="AJ61" i="2" s="1"/>
  <c r="AA60" i="2"/>
  <c r="AC59" i="2"/>
  <c r="AD59" i="2" s="1"/>
  <c r="AJ71" i="4"/>
  <c r="AK71" i="4" s="1"/>
  <c r="O138" i="3"/>
  <c r="W138" i="3"/>
  <c r="T64" i="7"/>
  <c r="W63" i="7"/>
  <c r="V302" i="1"/>
  <c r="W302" i="1" s="1"/>
  <c r="T304" i="1"/>
  <c r="AC304" i="1" s="1"/>
  <c r="AD302" i="1"/>
  <c r="T303" i="1"/>
  <c r="AC303" i="1" s="1"/>
  <c r="M66" i="3"/>
  <c r="W64" i="3"/>
  <c r="M65" i="3"/>
  <c r="O64" i="3"/>
  <c r="P64" i="3" s="1"/>
  <c r="O60" i="2"/>
  <c r="P60" i="2" s="1"/>
  <c r="V62" i="1"/>
  <c r="O62" i="1"/>
  <c r="W62" i="1"/>
  <c r="AH62" i="2"/>
  <c r="AQ62" i="2" s="1"/>
  <c r="W133" i="3"/>
  <c r="AH305" i="1"/>
  <c r="AK64" i="5"/>
  <c r="AK70" i="5"/>
  <c r="AJ122" i="1"/>
  <c r="AK122" i="1" s="1"/>
  <c r="W132" i="3"/>
  <c r="AJ137" i="3"/>
  <c r="AR137" i="3"/>
  <c r="AK303" i="1"/>
  <c r="V122" i="1"/>
  <c r="W122" i="1" s="1"/>
  <c r="AD122" i="1"/>
  <c r="P62" i="6"/>
  <c r="I64" i="6"/>
  <c r="AO67" i="3"/>
  <c r="O182" i="1"/>
  <c r="P182" i="1" s="1"/>
  <c r="AQ131" i="3"/>
  <c r="AR131" i="3" s="1"/>
  <c r="AO133" i="3"/>
  <c r="AQ133" i="3" s="1"/>
  <c r="AO132" i="3"/>
  <c r="AQ132" i="3" s="1"/>
  <c r="T64" i="8"/>
  <c r="V245" i="1"/>
  <c r="AD245" i="1"/>
  <c r="M66" i="4"/>
  <c r="O64" i="4"/>
  <c r="P64" i="4" s="1"/>
  <c r="O134" i="5"/>
  <c r="AR182" i="1"/>
  <c r="AJ182" i="1"/>
  <c r="AK182" i="1" s="1"/>
  <c r="V132" i="5"/>
  <c r="W132" i="5" s="1"/>
  <c r="T134" i="5"/>
  <c r="T135" i="5"/>
  <c r="AJ245" i="1"/>
  <c r="O304" i="1"/>
  <c r="AC121" i="1"/>
  <c r="AA64" i="1"/>
  <c r="P243" i="1"/>
  <c r="AQ62" i="6"/>
  <c r="AR62" i="6" s="1"/>
  <c r="AO64" i="6"/>
  <c r="AQ64" i="6" s="1"/>
  <c r="AH67" i="4"/>
  <c r="W69" i="6"/>
  <c r="AQ122" i="1"/>
  <c r="AR122" i="1" s="1"/>
  <c r="AH65" i="5"/>
  <c r="I63" i="7"/>
  <c r="I64" i="7" s="1"/>
  <c r="P61" i="7"/>
  <c r="AC63" i="8"/>
  <c r="AD63" i="8" s="1"/>
  <c r="AH72" i="4"/>
  <c r="M71" i="3"/>
  <c r="W69" i="3"/>
  <c r="M70" i="3"/>
  <c r="O69" i="3"/>
  <c r="P134" i="5"/>
  <c r="V63" i="1"/>
  <c r="O63" i="1"/>
  <c r="W63" i="1"/>
  <c r="AJ59" i="2"/>
  <c r="AK59" i="2" s="1"/>
  <c r="AJ63" i="1"/>
  <c r="AR69" i="7"/>
  <c r="O130" i="5"/>
  <c r="P130" i="5" s="1"/>
  <c r="AC70" i="6"/>
  <c r="AD70" i="6" s="1"/>
  <c r="AH65" i="3"/>
  <c r="AJ64" i="3"/>
  <c r="AK64" i="3" s="1"/>
  <c r="AH67" i="3"/>
  <c r="AH66" i="3"/>
  <c r="O61" i="2"/>
  <c r="P61" i="2" s="1"/>
  <c r="AR62" i="8"/>
  <c r="AJ62" i="8"/>
  <c r="AK69" i="5"/>
  <c r="AH123" i="1"/>
  <c r="P67" i="6"/>
  <c r="I69" i="6"/>
  <c r="AD246" i="1"/>
  <c r="T65" i="3"/>
  <c r="V64" i="3"/>
  <c r="T66" i="3"/>
  <c r="AC64" i="3"/>
  <c r="AD64" i="3" s="1"/>
  <c r="AC132" i="5"/>
  <c r="AD132" i="5" s="1"/>
  <c r="AA134" i="5"/>
  <c r="AA135" i="5" s="1"/>
  <c r="O135" i="5"/>
  <c r="AH246" i="1"/>
  <c r="P138" i="3"/>
  <c r="AR118" i="2"/>
  <c r="AJ70" i="6"/>
  <c r="AK70" i="6" s="1"/>
  <c r="AJ132" i="5"/>
  <c r="AK132" i="5" s="1"/>
  <c r="W70" i="6"/>
  <c r="P103" i="2"/>
  <c r="I116" i="2"/>
  <c r="P66" i="7"/>
  <c r="I68" i="7"/>
  <c r="AA64" i="8"/>
  <c r="P135" i="5"/>
  <c r="T64" i="1"/>
  <c r="M64" i="1"/>
  <c r="AQ69" i="4"/>
  <c r="AR69" i="4" s="1"/>
  <c r="AO71" i="4"/>
  <c r="AQ71" i="4" s="1"/>
  <c r="O122" i="1"/>
  <c r="P122" i="1" s="1"/>
  <c r="AC244" i="1"/>
  <c r="AD244" i="1" s="1"/>
  <c r="AK244" i="1"/>
  <c r="V137" i="3"/>
  <c r="AQ61" i="8"/>
  <c r="AR61" i="8" s="1"/>
  <c r="AO64" i="8"/>
  <c r="AQ64" i="8" s="1"/>
  <c r="AO63" i="8"/>
  <c r="AQ63" i="8" s="1"/>
  <c r="AO62" i="8"/>
  <c r="AQ62" i="8" s="1"/>
  <c r="P133" i="3"/>
  <c r="AK65" i="6"/>
  <c r="M62" i="2"/>
  <c r="AR302" i="1"/>
  <c r="AQ66" i="3"/>
  <c r="M118" i="2"/>
  <c r="M119" i="2" s="1"/>
  <c r="W116" i="2"/>
  <c r="M117" i="2"/>
  <c r="O116" i="2"/>
  <c r="AQ64" i="3"/>
  <c r="AR64" i="3" s="1"/>
  <c r="P183" i="1"/>
  <c r="O183" i="1"/>
  <c r="P302" i="1"/>
  <c r="I303" i="1"/>
  <c r="I304" i="1"/>
  <c r="AJ68" i="7"/>
  <c r="AR68" i="7"/>
  <c r="AA118" i="2"/>
  <c r="AJ118" i="2" s="1"/>
  <c r="AK116" i="2"/>
  <c r="AA117" i="2"/>
  <c r="AJ117" i="2" s="1"/>
  <c r="AC116" i="2"/>
  <c r="AC61" i="7"/>
  <c r="AD61" i="7" s="1"/>
  <c r="AA63" i="7"/>
  <c r="AA64" i="7"/>
  <c r="AK61" i="7"/>
  <c r="AJ132" i="3"/>
  <c r="AR132" i="3"/>
  <c r="I72" i="4"/>
  <c r="AJ63" i="8"/>
  <c r="AK63" i="8" s="1"/>
  <c r="T134" i="3"/>
  <c r="P121" i="1"/>
  <c r="AJ129" i="5"/>
  <c r="AR129" i="5"/>
  <c r="V243" i="1"/>
  <c r="W243" i="1" s="1"/>
  <c r="M70" i="5"/>
  <c r="M69" i="5"/>
  <c r="O67" i="5"/>
  <c r="P67" i="5" s="1"/>
  <c r="O129" i="5"/>
  <c r="T70" i="3"/>
  <c r="V69" i="3"/>
  <c r="T72" i="3"/>
  <c r="T71" i="3"/>
  <c r="AD69" i="3"/>
  <c r="AC127" i="5"/>
  <c r="AA129" i="5"/>
  <c r="AA130" i="5"/>
  <c r="AK127" i="5"/>
  <c r="V118" i="2"/>
  <c r="AR183" i="1"/>
  <c r="AJ183" i="1"/>
  <c r="AK183" i="1" s="1"/>
  <c r="V127" i="5"/>
  <c r="W127" i="5" s="1"/>
  <c r="AD127" i="5"/>
  <c r="T129" i="5"/>
  <c r="T130" i="5" s="1"/>
  <c r="I139" i="3"/>
  <c r="AH119" i="2"/>
  <c r="I64" i="8"/>
  <c r="W61" i="8"/>
  <c r="M62" i="8"/>
  <c r="O61" i="8"/>
  <c r="P61" i="8" s="1"/>
  <c r="M63" i="8"/>
  <c r="M64" i="8"/>
  <c r="AJ69" i="6"/>
  <c r="AR69" i="6"/>
  <c r="AJ121" i="1"/>
  <c r="AK121" i="1" s="1"/>
  <c r="AR121" i="1"/>
  <c r="AK69" i="6"/>
  <c r="AC69" i="6"/>
  <c r="AD69" i="6" s="1"/>
  <c r="P132" i="3"/>
  <c r="AD66" i="7"/>
  <c r="AQ69" i="5"/>
  <c r="AR69" i="5" s="1"/>
  <c r="I65" i="5"/>
  <c r="AR136" i="3"/>
  <c r="P129" i="5"/>
  <c r="T139" i="3"/>
  <c r="AH70" i="3"/>
  <c r="AQ70" i="3" s="1"/>
  <c r="AR69" i="3"/>
  <c r="AJ69" i="3"/>
  <c r="AK69" i="3" s="1"/>
  <c r="AH71" i="3"/>
  <c r="AQ71" i="3" s="1"/>
  <c r="O137" i="3"/>
  <c r="P137" i="3" s="1"/>
  <c r="W137" i="3"/>
  <c r="AQ61" i="2"/>
  <c r="AR61" i="2" s="1"/>
  <c r="AJ63" i="7"/>
  <c r="AR63" i="7"/>
  <c r="P63" i="1"/>
  <c r="V121" i="1"/>
  <c r="AD121" i="1"/>
  <c r="M123" i="1"/>
  <c r="V123" i="1" s="1"/>
  <c r="AC135" i="5" l="1"/>
  <c r="AK135" i="5"/>
  <c r="AJ135" i="5"/>
  <c r="V119" i="2"/>
  <c r="W119" i="2" s="1"/>
  <c r="W72" i="4"/>
  <c r="O72" i="4"/>
  <c r="V130" i="5"/>
  <c r="W130" i="5" s="1"/>
  <c r="O64" i="7"/>
  <c r="P64" i="7" s="1"/>
  <c r="O64" i="8"/>
  <c r="P64" i="8" s="1"/>
  <c r="O70" i="5"/>
  <c r="O134" i="3"/>
  <c r="P134" i="3" s="1"/>
  <c r="V139" i="3"/>
  <c r="W139" i="3" s="1"/>
  <c r="O63" i="8"/>
  <c r="P63" i="8" s="1"/>
  <c r="P139" i="3"/>
  <c r="O66" i="3"/>
  <c r="O63" i="7"/>
  <c r="AC60" i="2"/>
  <c r="AO139" i="3"/>
  <c r="AR66" i="4"/>
  <c r="AC68" i="7"/>
  <c r="AK68" i="7"/>
  <c r="AJ60" i="2"/>
  <c r="AK60" i="2" s="1"/>
  <c r="AR64" i="6"/>
  <c r="AK72" i="4"/>
  <c r="AC72" i="4"/>
  <c r="AR64" i="8"/>
  <c r="AR70" i="3"/>
  <c r="AJ70" i="3"/>
  <c r="AD70" i="3"/>
  <c r="V70" i="3"/>
  <c r="W70" i="3" s="1"/>
  <c r="AC118" i="2"/>
  <c r="AD118" i="2" s="1"/>
  <c r="AK118" i="2"/>
  <c r="O139" i="3"/>
  <c r="V246" i="1"/>
  <c r="O70" i="3"/>
  <c r="AO65" i="6"/>
  <c r="AQ67" i="3"/>
  <c r="M67" i="3"/>
  <c r="V64" i="7"/>
  <c r="AK61" i="2"/>
  <c r="AC61" i="2"/>
  <c r="P70" i="3"/>
  <c r="O244" i="1"/>
  <c r="P244" i="1" s="1"/>
  <c r="W244" i="1"/>
  <c r="AO67" i="4"/>
  <c r="AQ67" i="4" s="1"/>
  <c r="AA69" i="7"/>
  <c r="W118" i="2"/>
  <c r="AC134" i="5"/>
  <c r="AK134" i="5"/>
  <c r="AR67" i="4"/>
  <c r="AJ67" i="4"/>
  <c r="O62" i="8"/>
  <c r="V129" i="5"/>
  <c r="AC130" i="5"/>
  <c r="AD130" i="5" s="1"/>
  <c r="AK130" i="5"/>
  <c r="W129" i="5"/>
  <c r="AA119" i="2"/>
  <c r="AC64" i="8"/>
  <c r="AK64" i="8"/>
  <c r="AJ65" i="3"/>
  <c r="AK65" i="3"/>
  <c r="P63" i="7"/>
  <c r="V64" i="8"/>
  <c r="W64" i="8" s="1"/>
  <c r="AD64" i="8"/>
  <c r="AD303" i="1"/>
  <c r="V303" i="1"/>
  <c r="AC62" i="2"/>
  <c r="AJ134" i="5"/>
  <c r="V65" i="6"/>
  <c r="AD60" i="2"/>
  <c r="V60" i="2"/>
  <c r="W60" i="2" s="1"/>
  <c r="P66" i="3"/>
  <c r="W71" i="4"/>
  <c r="O71" i="4"/>
  <c r="W65" i="6"/>
  <c r="AH72" i="3"/>
  <c r="AC129" i="5"/>
  <c r="AD129" i="5" s="1"/>
  <c r="AK129" i="5"/>
  <c r="AK64" i="7"/>
  <c r="AC64" i="7"/>
  <c r="AD64" i="7" s="1"/>
  <c r="O62" i="2"/>
  <c r="P62" i="2" s="1"/>
  <c r="AO72" i="4"/>
  <c r="AQ72" i="4" s="1"/>
  <c r="AJ246" i="1"/>
  <c r="AK246" i="1" s="1"/>
  <c r="P69" i="6"/>
  <c r="O71" i="3"/>
  <c r="P71" i="3" s="1"/>
  <c r="AJ65" i="5"/>
  <c r="AD135" i="5"/>
  <c r="V135" i="5"/>
  <c r="I65" i="6"/>
  <c r="P71" i="4"/>
  <c r="AC137" i="3"/>
  <c r="AD137" i="3" s="1"/>
  <c r="AK137" i="3"/>
  <c r="P62" i="8"/>
  <c r="AQ119" i="2"/>
  <c r="AR119" i="2" s="1"/>
  <c r="W64" i="7"/>
  <c r="I67" i="3"/>
  <c r="V67" i="5"/>
  <c r="W67" i="5" s="1"/>
  <c r="T70" i="5"/>
  <c r="T69" i="5"/>
  <c r="AC67" i="5"/>
  <c r="AD67" i="5" s="1"/>
  <c r="AR138" i="3"/>
  <c r="V72" i="4"/>
  <c r="AD72" i="4"/>
  <c r="AD68" i="7"/>
  <c r="AR64" i="7"/>
  <c r="AO305" i="1"/>
  <c r="AQ305" i="1" s="1"/>
  <c r="AJ119" i="2"/>
  <c r="V65" i="3"/>
  <c r="AC65" i="3"/>
  <c r="AD65" i="3" s="1"/>
  <c r="V184" i="1"/>
  <c r="W184" i="1" s="1"/>
  <c r="AD184" i="1"/>
  <c r="AC134" i="3"/>
  <c r="AR71" i="3"/>
  <c r="AJ71" i="3"/>
  <c r="V134" i="3"/>
  <c r="W134" i="3" s="1"/>
  <c r="AD134" i="3"/>
  <c r="AC63" i="7"/>
  <c r="AD63" i="7" s="1"/>
  <c r="AK63" i="7"/>
  <c r="AC65" i="6"/>
  <c r="AD65" i="6" s="1"/>
  <c r="I69" i="7"/>
  <c r="AD66" i="3"/>
  <c r="V66" i="3"/>
  <c r="W66" i="3" s="1"/>
  <c r="AC66" i="3"/>
  <c r="I70" i="6"/>
  <c r="M72" i="3"/>
  <c r="V72" i="3" s="1"/>
  <c r="AC64" i="1"/>
  <c r="AJ64" i="1"/>
  <c r="AK64" i="1" s="1"/>
  <c r="AD134" i="5"/>
  <c r="V134" i="5"/>
  <c r="W134" i="5" s="1"/>
  <c r="AR305" i="1"/>
  <c r="AJ305" i="1"/>
  <c r="AK305" i="1" s="1"/>
  <c r="V304" i="1"/>
  <c r="W304" i="1" s="1"/>
  <c r="AD304" i="1"/>
  <c r="AC72" i="3"/>
  <c r="AD72" i="3" s="1"/>
  <c r="I72" i="3"/>
  <c r="AC132" i="3"/>
  <c r="AK132" i="3"/>
  <c r="V61" i="2"/>
  <c r="W61" i="2" s="1"/>
  <c r="AD61" i="2"/>
  <c r="AJ130" i="5"/>
  <c r="AR303" i="1"/>
  <c r="V71" i="4"/>
  <c r="AD71" i="4"/>
  <c r="AC70" i="3"/>
  <c r="AC71" i="4"/>
  <c r="AJ64" i="7"/>
  <c r="O64" i="6"/>
  <c r="P64" i="6" s="1"/>
  <c r="P72" i="4"/>
  <c r="W246" i="1"/>
  <c r="O246" i="1"/>
  <c r="P246" i="1" s="1"/>
  <c r="W123" i="1"/>
  <c r="O123" i="1"/>
  <c r="P123" i="1" s="1"/>
  <c r="O303" i="1"/>
  <c r="P303" i="1" s="1"/>
  <c r="I305" i="1"/>
  <c r="O64" i="1"/>
  <c r="P64" i="1" s="1"/>
  <c r="W64" i="1"/>
  <c r="AR70" i="6"/>
  <c r="W135" i="5"/>
  <c r="T67" i="3"/>
  <c r="AR72" i="4"/>
  <c r="AJ72" i="4"/>
  <c r="O69" i="6"/>
  <c r="O66" i="4"/>
  <c r="P66" i="4" s="1"/>
  <c r="W66" i="4"/>
  <c r="AO134" i="3"/>
  <c r="AQ65" i="3"/>
  <c r="AR65" i="3" s="1"/>
  <c r="T305" i="1"/>
  <c r="AR71" i="4"/>
  <c r="AD66" i="4"/>
  <c r="V66" i="4"/>
  <c r="AC138" i="3"/>
  <c r="AD138" i="3" s="1"/>
  <c r="AK138" i="3"/>
  <c r="AC67" i="4"/>
  <c r="AK67" i="4"/>
  <c r="V63" i="8"/>
  <c r="W63" i="8" s="1"/>
  <c r="T62" i="2"/>
  <c r="AK71" i="3"/>
  <c r="AC66" i="4"/>
  <c r="AD132" i="3"/>
  <c r="O68" i="7"/>
  <c r="P68" i="7" s="1"/>
  <c r="AK70" i="3"/>
  <c r="V62" i="8"/>
  <c r="W62" i="8" s="1"/>
  <c r="AK65" i="5"/>
  <c r="AC117" i="2"/>
  <c r="AD117" i="2" s="1"/>
  <c r="AK117" i="2"/>
  <c r="AR67" i="3"/>
  <c r="AJ67" i="3"/>
  <c r="AK67" i="3" s="1"/>
  <c r="P70" i="5"/>
  <c r="O65" i="5"/>
  <c r="P65" i="5" s="1"/>
  <c r="W303" i="1"/>
  <c r="V71" i="3"/>
  <c r="W71" i="3" s="1"/>
  <c r="O69" i="5"/>
  <c r="P69" i="5" s="1"/>
  <c r="AR63" i="8"/>
  <c r="P304" i="1"/>
  <c r="AD64" i="1"/>
  <c r="V64" i="1"/>
  <c r="I118" i="2"/>
  <c r="O118" i="2" s="1"/>
  <c r="P116" i="2"/>
  <c r="I117" i="2"/>
  <c r="AJ123" i="1"/>
  <c r="AK123" i="1" s="1"/>
  <c r="AR123" i="1"/>
  <c r="AQ123" i="1"/>
  <c r="AR66" i="3"/>
  <c r="AJ66" i="3"/>
  <c r="AK66" i="3"/>
  <c r="M67" i="4"/>
  <c r="AR62" i="2"/>
  <c r="AJ62" i="2"/>
  <c r="AK62" i="2" s="1"/>
  <c r="W65" i="3"/>
  <c r="O65" i="3"/>
  <c r="P65" i="3" s="1"/>
  <c r="T67" i="4"/>
  <c r="AA139" i="3"/>
  <c r="AQ65" i="5"/>
  <c r="AR65" i="5" s="1"/>
  <c r="W245" i="1"/>
  <c r="O245" i="1"/>
  <c r="P245" i="1" s="1"/>
  <c r="AR304" i="1"/>
  <c r="AQ246" i="1"/>
  <c r="AR246" i="1" s="1"/>
  <c r="AC133" i="3"/>
  <c r="AD133" i="3" s="1"/>
  <c r="AC71" i="3"/>
  <c r="AD71" i="3" s="1"/>
  <c r="V62" i="5"/>
  <c r="W62" i="5" s="1"/>
  <c r="T64" i="5"/>
  <c r="AD62" i="5"/>
  <c r="AC62" i="5"/>
  <c r="AJ133" i="3"/>
  <c r="AK133" i="3" s="1"/>
  <c r="V69" i="7"/>
  <c r="W69" i="7" s="1"/>
  <c r="V117" i="2"/>
  <c r="W117" i="2" s="1"/>
  <c r="O64" i="5"/>
  <c r="P64" i="5" s="1"/>
  <c r="AJ134" i="3"/>
  <c r="AK134" i="3" s="1"/>
  <c r="AQ134" i="3" l="1"/>
  <c r="AR134" i="3"/>
  <c r="V70" i="5"/>
  <c r="W70" i="5" s="1"/>
  <c r="AC70" i="5"/>
  <c r="AD70" i="5" s="1"/>
  <c r="AQ139" i="3"/>
  <c r="AR139" i="3"/>
  <c r="AQ65" i="6"/>
  <c r="AR65" i="6"/>
  <c r="V64" i="5"/>
  <c r="W64" i="5" s="1"/>
  <c r="AC64" i="5"/>
  <c r="AD64" i="5" s="1"/>
  <c r="P117" i="2"/>
  <c r="T65" i="5"/>
  <c r="W67" i="4"/>
  <c r="O67" i="4"/>
  <c r="P67" i="4" s="1"/>
  <c r="O69" i="7"/>
  <c r="P69" i="7" s="1"/>
  <c r="P118" i="2"/>
  <c r="O117" i="2"/>
  <c r="AR72" i="3"/>
  <c r="AJ72" i="3"/>
  <c r="AK72" i="3" s="1"/>
  <c r="AC139" i="3"/>
  <c r="AD139" i="3" s="1"/>
  <c r="AJ139" i="3"/>
  <c r="AK139" i="3" s="1"/>
  <c r="I119" i="2"/>
  <c r="V62" i="2"/>
  <c r="AD62" i="2"/>
  <c r="P305" i="1"/>
  <c r="O305" i="1"/>
  <c r="AC69" i="7"/>
  <c r="AD69" i="7" s="1"/>
  <c r="AJ69" i="7"/>
  <c r="AK69" i="7" s="1"/>
  <c r="AD67" i="4"/>
  <c r="V67" i="4"/>
  <c r="V305" i="1"/>
  <c r="W305" i="1"/>
  <c r="AC305" i="1"/>
  <c r="AD305" i="1" s="1"/>
  <c r="V67" i="3"/>
  <c r="W67" i="3" s="1"/>
  <c r="AC67" i="3"/>
  <c r="AD67" i="3" s="1"/>
  <c r="O72" i="3"/>
  <c r="P72" i="3" s="1"/>
  <c r="W72" i="3"/>
  <c r="W62" i="2"/>
  <c r="O65" i="6"/>
  <c r="P65" i="6" s="1"/>
  <c r="O70" i="6"/>
  <c r="P70" i="6" s="1"/>
  <c r="V69" i="5"/>
  <c r="W69" i="5" s="1"/>
  <c r="AD69" i="5"/>
  <c r="AC69" i="5"/>
  <c r="AQ72" i="3"/>
  <c r="AC119" i="2"/>
  <c r="AK119" i="2"/>
  <c r="AD119" i="2"/>
  <c r="O67" i="3"/>
  <c r="P67" i="3" s="1"/>
  <c r="V65" i="5" l="1"/>
  <c r="AC65" i="5"/>
  <c r="AD65" i="5" s="1"/>
  <c r="W65" i="5"/>
  <c r="O119" i="2"/>
  <c r="P119" i="2" s="1"/>
</calcChain>
</file>

<file path=xl/sharedStrings.xml><?xml version="1.0" encoding="utf-8"?>
<sst xmlns="http://schemas.openxmlformats.org/spreadsheetml/2006/main" count="2106" uniqueCount="120">
  <si>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</si>
  <si>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</si>
  <si>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</si>
  <si>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</si>
  <si>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</si>
  <si>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</si>
  <si>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</si>
  <si>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</si>
  <si>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</si>
  <si>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2025 Proposed</t>
  </si>
  <si>
    <t>Impact</t>
  </si>
  <si>
    <t>2026 Proposed</t>
  </si>
  <si>
    <t>2027 Proposed</t>
  </si>
  <si>
    <t>2028 Proposed</t>
  </si>
  <si>
    <t>2029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</si>
  <si>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</si>
  <si>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</si>
  <si>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</si>
  <si>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</si>
  <si>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</si>
  <si>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</si>
  <si>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</si>
  <si>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</si>
  <si>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</si>
  <si>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</si>
  <si>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Capital Related Revenue Requirement Variance Account - effective until December 31, 2024</t>
  </si>
  <si>
    <t>Rate Rider for Disposition of Accounts Receivable Credits - effective until December 31, 2024</t>
  </si>
  <si>
    <t>Sub-Total A (excluding pass through)</t>
  </si>
  <si>
    <t>Line Losses on Cost of Power</t>
  </si>
  <si>
    <t>per kWh</t>
  </si>
  <si>
    <t>Rate Rider for Disposition of Deferral/Variance Accounts - effective until December 31, 2025</t>
  </si>
  <si>
    <t>Rate Rider for Disposition of Capacity Based Recovery Account - Applicable only for Class B Customers - effective until December 31, 2025</t>
  </si>
  <si>
    <t>Rate Rider for Disposition of Global Adjustment Account - Applicable only for Non-RPP Customers - effective until December 31, 2025</t>
  </si>
  <si>
    <t>Rate Rider for Smart Metering Entity Charge - effective until December 31, 2029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</si>
  <si>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</si>
  <si>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</si>
  <si>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</si>
  <si>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</si>
  <si>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</si>
  <si>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</si>
  <si>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</si>
  <si>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</si>
  <si>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</si>
  <si>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</si>
  <si>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</si>
  <si>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</si>
  <si>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</si>
  <si>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</si>
  <si>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</si>
  <si>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</si>
  <si>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</si>
  <si>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</si>
  <si>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</si>
  <si>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</si>
  <si>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</si>
  <si>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</si>
  <si>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</si>
  <si>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</si>
  <si>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</si>
  <si>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</si>
  <si>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</si>
  <si>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</si>
  <si>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</si>
  <si>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</si>
  <si>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</si>
  <si>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</si>
  <si>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>GENERAL SERVICE LESS THAN 50 kW SERVICE</t>
  </si>
  <si>
    <t>Distribution Volumetric Rate</t>
  </si>
  <si>
    <t>Rate Rider for Disposition of Lost Revenue Adjustment Mechanism (LRAMVA) - effective until December 31, 2029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</si>
  <si>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</si>
  <si>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</si>
  <si>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</si>
  <si>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</si>
  <si>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</si>
  <si>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</si>
  <si>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Rate Rider for Disposition of Deferral/Variance Accounts for Non -Wholesale Market Participants -effective until December 31, 2025</t>
  </si>
  <si>
    <t>GENERAL SERVICE 50 TO 999 kW SERVICE</t>
  </si>
  <si>
    <t>SPOT Class B</t>
  </si>
  <si>
    <t xml:space="preserve"> kW</t>
  </si>
  <si>
    <t xml:space="preserve"> kVA</t>
  </si>
  <si>
    <t>per kVA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</si>
  <si>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</si>
  <si>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</si>
  <si>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</si>
  <si>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</si>
  <si>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</si>
  <si>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</si>
  <si>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</si>
  <si>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</si>
  <si>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</si>
  <si>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</si>
  <si>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</si>
  <si>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</si>
  <si>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</si>
  <si>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</si>
  <si>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</si>
  <si>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</si>
  <si>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</si>
  <si>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</si>
  <si>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</si>
  <si>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</si>
  <si>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</si>
  <si>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Rate Rider for Disposition of Wireline Pole Attachment Revenue - effective until December 31, 2029</t>
  </si>
  <si>
    <t>Rate Rider for Disposition of PILs and Tax Variance - effective until December 31, 2025</t>
  </si>
  <si>
    <t>Rate Rider for Disposition of Gain on Property Sale - effective until December 31, 2025</t>
  </si>
  <si>
    <t>Rate Rider for Disposition of Operations Center Consolidation Plan Bonus Payment - effective until December 31, 2025</t>
  </si>
  <si>
    <t>Rate Rider for Disposition of Externally Driven Capital Variance Account - effective until December 31, 2029</t>
  </si>
  <si>
    <t>Rate Rider for Disposition of Wireless Pole Attachment Revenue - effective until December 31, 2029</t>
  </si>
  <si>
    <t>Rate Rider for Disposition of Change in Useful Life of Asset (2025) - effective until December 31, 2026</t>
  </si>
  <si>
    <t>Rate Rider for Disposition of Change in Useful Life of Assets (2025) - effective until December 31, 2028</t>
  </si>
  <si>
    <t>Rate Rider for Disposition of Change in Useful Life of Assets (2026) - effective until December 31, 2028</t>
  </si>
  <si>
    <t>Rate Rider for Disposition of Cloud Computing Costs - effective until December 31, 2025</t>
  </si>
  <si>
    <t>Rate Rider for Disposition of Getting Ontario Connected Act (GOCA) Variance Account - effective until December 31, 2029</t>
  </si>
  <si>
    <t>Rate Rider for Disposition of Operations Center Consolidation Plan - effective until December 31, 2029</t>
  </si>
  <si>
    <t>Rate Rider for Disposition of Customer Choice Initiative - effective until December 31, 2027</t>
  </si>
  <si>
    <t>Rate Rider for Disposition of Excess Expansion Deposits - effective until December 31, 2029</t>
  </si>
  <si>
    <t>Overnight</t>
  </si>
  <si>
    <t>Weekend</t>
  </si>
  <si>
    <t>Mid-Peak</t>
  </si>
  <si>
    <t>On-Peak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</si>
</sst>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0.0%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4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</cellStyleXfs>
  <cellXfs count="511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4" fontId="16" fillId="3" borderId="0" xfId="0" applyNumberFormat="1" applyFont="1" applyFill="1" applyAlignment="1">
      <alignment horizontal="center" vertical="center"/>
    </xf>
    <xf numFmtId="44" fontId="0" fillId="3" borderId="0" xfId="0" applyNumberFormat="1" applyFill="1" applyAlignment="1">
      <alignment horizontal="right" vertical="center"/>
    </xf>
    <xf numFmtId="44" fontId="0" fillId="3" borderId="0" xfId="0" applyNumberFormat="1" applyFill="1" applyAlignment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5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6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12" fillId="3" borderId="0" xfId="0" quotePrefix="1" applyFont="1" applyFill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44" fontId="1" fillId="3" borderId="7" xfId="2" applyFont="1" applyFill="1" applyBorder="1" applyAlignment="1" applyProtection="1">
      <alignment vertical="center"/>
    </xf>
    <xf numFmtId="44" fontId="1" fillId="3" borderId="0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44" fontId="1" fillId="3" borderId="8" xfId="0" applyNumberFormat="1" applyFont="1" applyFill="1" applyBorder="1" applyAlignment="1">
      <alignment vertical="center"/>
    </xf>
    <xf numFmtId="165" fontId="1" fillId="3" borderId="7" xfId="3" applyNumberFormat="1" applyFont="1" applyFill="1" applyBorder="1" applyAlignment="1" applyProtection="1">
      <alignment vertical="center"/>
    </xf>
    <xf numFmtId="44" fontId="0" fillId="3" borderId="0" xfId="0" applyNumberFormat="1" applyFill="1"/>
    <xf numFmtId="0" fontId="0" fillId="6" borderId="0" xfId="0" applyFill="1" applyAlignment="1">
      <alignment vertical="top"/>
    </xf>
    <xf numFmtId="0" fontId="1" fillId="3" borderId="8" xfId="0" applyFont="1" applyFill="1" applyBorder="1" applyAlignment="1">
      <alignment vertical="center"/>
    </xf>
    <xf numFmtId="44" fontId="1" fillId="3" borderId="7" xfId="4" applyFont="1" applyFill="1" applyBorder="1" applyAlignment="1" applyProtection="1">
      <alignment vertical="center"/>
    </xf>
    <xf numFmtId="44" fontId="1" fillId="3" borderId="0" xfId="4" applyFont="1" applyFill="1" applyBorder="1" applyAlignment="1" applyProtection="1">
      <alignment vertical="center"/>
    </xf>
    <xf numFmtId="0" fontId="0" fillId="7" borderId="0" xfId="0" applyFill="1" applyAlignment="1">
      <alignment vertical="top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4" borderId="0" xfId="0" applyFill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>
      <alignment vertical="top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44" fontId="2" fillId="4" borderId="0" xfId="2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165" fontId="2" fillId="4" borderId="4" xfId="3" applyNumberFormat="1" applyFont="1" applyFill="1" applyBorder="1" applyAlignment="1" applyProtection="1">
      <alignment vertical="center"/>
    </xf>
    <xf numFmtId="0" fontId="0" fillId="6" borderId="0" xfId="0" applyFill="1" applyAlignment="1">
      <alignment vertical="top" wrapText="1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3" borderId="8" xfId="0" applyNumberFormat="1" applyFont="1" applyFill="1" applyBorder="1" applyAlignment="1">
      <alignment vertical="center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6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44" fontId="1" fillId="4" borderId="8" xfId="4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4" fontId="2" fillId="4" borderId="4" xfId="0" applyNumberFormat="1" applyFont="1" applyFill="1" applyBorder="1" applyAlignment="1">
      <alignment vertical="center"/>
    </xf>
    <xf numFmtId="44" fontId="2" fillId="4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Font="1" applyFill="1" applyBorder="1" applyAlignment="1" applyProtection="1">
      <alignment vertical="center"/>
      <protection locked="0"/>
    </xf>
    <xf numFmtId="166" fontId="1" fillId="0" borderId="7" xfId="0" applyNumberFormat="1" applyFont="1" applyBorder="1" applyAlignment="1">
      <alignment vertical="center"/>
    </xf>
    <xf numFmtId="166" fontId="1" fillId="8" borderId="8" xfId="0" applyNumberFormat="1" applyFont="1" applyFill="1" applyBorder="1" applyAlignment="1">
      <alignment vertical="center"/>
    </xf>
    <xf numFmtId="166" fontId="1" fillId="8" borderId="7" xfId="0" applyNumberFormat="1" applyFont="1" applyFill="1" applyBorder="1" applyAlignment="1">
      <alignment vertical="center"/>
    </xf>
    <xf numFmtId="0" fontId="14" fillId="9" borderId="11" xfId="5" applyFont="1" applyFill="1" applyBorder="1"/>
    <xf numFmtId="0" fontId="0" fillId="9" borderId="12" xfId="0" applyFill="1" applyBorder="1" applyAlignment="1">
      <alignment vertical="top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>
      <alignment vertical="center"/>
    </xf>
    <xf numFmtId="167" fontId="1" fillId="9" borderId="13" xfId="2" applyNumberFormat="1" applyFont="1" applyFill="1" applyBorder="1" applyAlignment="1" applyProtection="1">
      <alignment vertical="center"/>
      <protection locked="0"/>
    </xf>
    <xf numFmtId="0" fontId="1" fillId="9" borderId="13" xfId="0" applyFont="1" applyFill="1" applyBorder="1" applyAlignment="1" applyProtection="1">
      <alignment vertical="center"/>
      <protection locked="0"/>
    </xf>
    <xf numFmtId="44" fontId="1" fillId="9" borderId="13" xfId="2" applyFont="1" applyFill="1" applyBorder="1" applyAlignment="1" applyProtection="1">
      <alignment vertical="center"/>
    </xf>
    <xf numFmtId="44" fontId="1" fillId="9" borderId="0" xfId="2" applyFont="1" applyFill="1" applyBorder="1" applyAlignment="1" applyProtection="1">
      <alignment vertical="center"/>
    </xf>
    <xf numFmtId="167" fontId="1" fillId="9" borderId="14" xfId="2" applyNumberFormat="1" applyFont="1" applyFill="1" applyBorder="1" applyAlignment="1" applyProtection="1">
      <alignment vertical="center"/>
      <protection locked="0"/>
    </xf>
    <xf numFmtId="44" fontId="1" fillId="9" borderId="12" xfId="2" applyFont="1" applyFill="1" applyBorder="1" applyAlignment="1" applyProtection="1">
      <alignment vertical="center"/>
    </xf>
    <xf numFmtId="0" fontId="1" fillId="9" borderId="12" xfId="0" applyFont="1" applyFill="1" applyBorder="1" applyAlignment="1">
      <alignment vertical="center"/>
    </xf>
    <xf numFmtId="44" fontId="1" fillId="9" borderId="13" xfId="0" applyNumberFormat="1" applyFont="1" applyFill="1" applyBorder="1" applyAlignment="1">
      <alignment vertical="center"/>
    </xf>
    <xf numFmtId="165" fontId="1" fillId="9" borderId="15" xfId="3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top"/>
    </xf>
    <xf numFmtId="0" fontId="12" fillId="3" borderId="8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44" fontId="2" fillId="3" borderId="16" xfId="0" applyNumberFormat="1" applyFont="1" applyFill="1" applyBorder="1" applyAlignment="1">
      <alignment vertical="center"/>
    </xf>
    <xf numFmtId="4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4" fontId="2" fillId="3" borderId="8" xfId="0" applyNumberFormat="1" applyFont="1" applyFill="1" applyBorder="1" applyAlignment="1">
      <alignment vertical="center"/>
    </xf>
    <xf numFmtId="165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>
      <alignment vertical="top"/>
    </xf>
    <xf numFmtId="165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44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0" fontId="14" fillId="3" borderId="8" xfId="0" applyFont="1" applyFill="1" applyBorder="1" applyAlignment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10" borderId="0" xfId="0" applyFont="1" applyFill="1" applyAlignment="1">
      <alignment vertical="top"/>
    </xf>
    <xf numFmtId="0" fontId="12" fillId="10" borderId="9" xfId="0" applyFont="1" applyFill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44" fontId="2" fillId="10" borderId="9" xfId="0" applyNumberFormat="1" applyFont="1" applyFill="1" applyBorder="1" applyAlignment="1">
      <alignment vertical="center"/>
    </xf>
    <xf numFmtId="44" fontId="2" fillId="10" borderId="0" xfId="0" applyNumberFormat="1" applyFont="1" applyFill="1" applyAlignment="1">
      <alignment vertical="center"/>
    </xf>
    <xf numFmtId="0" fontId="2" fillId="10" borderId="17" xfId="0" applyFont="1" applyFill="1" applyBorder="1" applyAlignment="1">
      <alignment vertical="center"/>
    </xf>
    <xf numFmtId="44" fontId="2" fillId="10" borderId="8" xfId="0" applyNumberFormat="1" applyFont="1" applyFill="1" applyBorder="1" applyAlignment="1">
      <alignment vertical="center"/>
    </xf>
    <xf numFmtId="165" fontId="2" fillId="10" borderId="7" xfId="3" applyNumberFormat="1" applyFont="1" applyFill="1" applyBorder="1" applyAlignment="1" applyProtection="1">
      <alignment vertical="center"/>
    </xf>
    <xf numFmtId="0" fontId="14" fillId="3" borderId="0" xfId="5" applyFont="1" applyFill="1"/>
    <xf numFmtId="0" fontId="14" fillId="9" borderId="12" xfId="5" applyFont="1" applyFill="1" applyBorder="1" applyAlignment="1">
      <alignment vertical="top"/>
    </xf>
    <xf numFmtId="0" fontId="14" fillId="9" borderId="12" xfId="5" applyFont="1" applyFill="1" applyBorder="1" applyAlignment="1" applyProtection="1">
      <alignment horizontal="center" vertical="center"/>
      <protection locked="0"/>
    </xf>
    <xf numFmtId="0" fontId="14" fillId="9" borderId="12" xfId="5" applyFont="1" applyFill="1" applyBorder="1" applyAlignment="1">
      <alignment vertical="center"/>
    </xf>
    <xf numFmtId="167" fontId="14" fillId="9" borderId="13" xfId="2" applyNumberFormat="1" applyFont="1" applyFill="1" applyBorder="1" applyAlignment="1" applyProtection="1">
      <alignment vertical="center"/>
      <protection locked="0"/>
    </xf>
    <xf numFmtId="0" fontId="14" fillId="9" borderId="13" xfId="5" applyFont="1" applyFill="1" applyBorder="1" applyAlignment="1" applyProtection="1">
      <alignment vertical="center"/>
      <protection locked="0"/>
    </xf>
    <xf numFmtId="44" fontId="14" fillId="9" borderId="14" xfId="2" applyFont="1" applyFill="1" applyBorder="1" applyAlignment="1" applyProtection="1">
      <alignment vertical="center"/>
    </xf>
    <xf numFmtId="44" fontId="14" fillId="9" borderId="0" xfId="2" applyFont="1" applyFill="1" applyBorder="1" applyAlignment="1" applyProtection="1">
      <alignment vertical="center"/>
    </xf>
    <xf numFmtId="167" fontId="14" fillId="9" borderId="14" xfId="2" applyNumberFormat="1" applyFont="1" applyFill="1" applyBorder="1" applyAlignment="1" applyProtection="1">
      <alignment vertical="center"/>
      <protection locked="0"/>
    </xf>
    <xf numFmtId="44" fontId="14" fillId="9" borderId="13" xfId="5" applyNumberFormat="1" applyFont="1" applyFill="1" applyBorder="1" applyAlignment="1">
      <alignment vertical="center"/>
    </xf>
    <xf numFmtId="10" fontId="14" fillId="9" borderId="15" xfId="3" applyNumberFormat="1" applyFont="1" applyFill="1" applyBorder="1" applyAlignment="1" applyProtection="1">
      <alignment vertical="center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>
      <alignment horizontal="center" vertical="center"/>
    </xf>
    <xf numFmtId="44" fontId="14" fillId="9" borderId="13" xfId="2" applyFont="1" applyFill="1" applyBorder="1" applyAlignment="1" applyProtection="1">
      <alignment vertical="center"/>
    </xf>
    <xf numFmtId="0" fontId="0" fillId="6" borderId="0" xfId="0" applyFill="1"/>
    <xf numFmtId="0" fontId="12" fillId="8" borderId="0" xfId="0" applyFont="1" applyFill="1"/>
    <xf numFmtId="0" fontId="0" fillId="6" borderId="0" xfId="0" applyFill="1" applyAlignment="1">
      <alignment horizontal="center" vertical="center"/>
    </xf>
    <xf numFmtId="10" fontId="12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1" fillId="6" borderId="7" xfId="0" applyFont="1" applyFill="1" applyBorder="1" applyAlignment="1">
      <alignment vertical="center"/>
    </xf>
    <xf numFmtId="166" fontId="1" fillId="6" borderId="7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65" fontId="0" fillId="3" borderId="0" xfId="3" applyNumberFormat="1" applyFont="1" applyFill="1" applyBorder="1" applyAlignment="1">
      <alignment vertical="center"/>
    </xf>
    <xf numFmtId="0" fontId="14" fillId="6" borderId="0" xfId="0" applyFont="1" applyFill="1"/>
    <xf numFmtId="0" fontId="2" fillId="4" borderId="2" xfId="0" applyFont="1" applyFill="1" applyBorder="1" applyAlignment="1" applyProtection="1">
      <alignment vertical="top"/>
      <protection locked="0"/>
    </xf>
    <xf numFmtId="0" fontId="0" fillId="9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10" borderId="0" xfId="0" applyFill="1" applyAlignment="1">
      <alignment vertical="top"/>
    </xf>
    <xf numFmtId="44" fontId="1" fillId="10" borderId="8" xfId="0" applyNumberFormat="1" applyFont="1" applyFill="1" applyBorder="1" applyAlignment="1">
      <alignment vertical="center"/>
    </xf>
    <xf numFmtId="165" fontId="1" fillId="10" borderId="7" xfId="3" applyNumberFormat="1" applyFont="1" applyFill="1" applyBorder="1" applyAlignment="1" applyProtection="1">
      <alignment vertical="center"/>
    </xf>
    <xf numFmtId="0" fontId="1" fillId="9" borderId="13" xfId="5" applyFont="1" applyFill="1" applyBorder="1" applyAlignment="1" applyProtection="1">
      <alignment vertical="center"/>
      <protection locked="0"/>
    </xf>
    <xf numFmtId="44" fontId="1" fillId="9" borderId="14" xfId="2" applyFont="1" applyFill="1" applyBorder="1" applyAlignment="1" applyProtection="1">
      <alignment vertical="center"/>
    </xf>
    <xf numFmtId="0" fontId="1" fillId="9" borderId="12" xfId="5" applyFont="1" applyFill="1" applyBorder="1" applyAlignment="1">
      <alignment vertical="center"/>
    </xf>
    <xf numFmtId="44" fontId="1" fillId="9" borderId="13" xfId="5" applyNumberFormat="1" applyFont="1" applyFill="1" applyBorder="1" applyAlignment="1">
      <alignment vertical="center"/>
    </xf>
    <xf numFmtId="10" fontId="1" fillId="9" borderId="15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ill="1" applyBorder="1" applyAlignment="1">
      <alignment vertical="center"/>
    </xf>
    <xf numFmtId="165" fontId="0" fillId="3" borderId="7" xfId="3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ill="1" applyBorder="1" applyAlignment="1" applyProtection="1">
      <alignment vertical="center"/>
      <protection locked="0"/>
    </xf>
    <xf numFmtId="44" fontId="0" fillId="4" borderId="8" xfId="4" applyFont="1" applyFill="1" applyBorder="1" applyAlignment="1" applyProtection="1">
      <alignment vertical="center"/>
      <protection locked="0"/>
    </xf>
    <xf numFmtId="44" fontId="0" fillId="3" borderId="7" xfId="4" applyFont="1" applyFill="1" applyBorder="1" applyAlignment="1" applyProtection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167" fontId="0" fillId="9" borderId="13" xfId="2" applyNumberFormat="1" applyFon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44" fontId="0" fillId="9" borderId="12" xfId="2" applyFont="1" applyFill="1" applyBorder="1" applyAlignment="1" applyProtection="1">
      <alignment vertical="center"/>
    </xf>
    <xf numFmtId="44" fontId="0" fillId="9" borderId="13" xfId="0" applyNumberFormat="1" applyFill="1" applyBorder="1" applyAlignment="1">
      <alignment vertical="center"/>
    </xf>
    <xf numFmtId="165" fontId="0" fillId="9" borderId="15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0" fontId="0" fillId="3" borderId="8" xfId="0" applyFill="1" applyBorder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44" fontId="0" fillId="10" borderId="8" xfId="0" applyNumberFormat="1" applyFill="1" applyBorder="1" applyAlignment="1">
      <alignment vertical="center"/>
    </xf>
    <xf numFmtId="165" fontId="0" fillId="10" borderId="7" xfId="3" applyNumberFormat="1" applyFont="1" applyFill="1" applyBorder="1" applyAlignment="1" applyProtection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44" fontId="26" fillId="3" borderId="0" xfId="0" applyNumberFormat="1" applyFont="1" applyFill="1" applyAlignment="1">
      <alignment horizontal="center"/>
    </xf>
    <xf numFmtId="165" fontId="11" fillId="3" borderId="0" xfId="3" applyNumberFormat="1" applyFont="1" applyFill="1" applyBorder="1"/>
    <xf numFmtId="165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6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/>
    <xf numFmtId="0" fontId="12" fillId="3" borderId="3" xfId="0" applyFont="1" applyFill="1" applyBorder="1" applyAlignment="1">
      <alignment horizontal="center"/>
    </xf>
    <xf numFmtId="0" fontId="17" fillId="6" borderId="0" xfId="0" applyFont="1" applyFill="1"/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9" xfId="0" quotePrefix="1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>
      <alignment vertical="center"/>
    </xf>
    <xf numFmtId="165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>
      <alignment vertical="center"/>
    </xf>
    <xf numFmtId="0" fontId="11" fillId="4" borderId="0" xfId="0" applyFont="1" applyFill="1"/>
    <xf numFmtId="0" fontId="11" fillId="4" borderId="3" xfId="0" applyFont="1" applyFill="1" applyBorder="1" applyAlignment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44" fontId="27" fillId="4" borderId="1" xfId="0" applyNumberFormat="1" applyFont="1" applyFill="1" applyBorder="1" applyAlignment="1">
      <alignment vertical="center"/>
    </xf>
    <xf numFmtId="165" fontId="27" fillId="4" borderId="4" xfId="3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center"/>
      <protection locked="0"/>
    </xf>
    <xf numFmtId="1" fontId="11" fillId="3" borderId="7" xfId="0" applyNumberFormat="1" applyFont="1" applyFill="1" applyBorder="1" applyAlignment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6" borderId="0" xfId="0" applyFont="1" applyFill="1" applyAlignment="1">
      <alignment vertical="top"/>
    </xf>
    <xf numFmtId="44" fontId="11" fillId="4" borderId="8" xfId="4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>
      <alignment vertical="top" wrapText="1"/>
    </xf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44" fontId="27" fillId="4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4" borderId="3" xfId="0" applyFont="1" applyFill="1" applyBorder="1" applyAlignment="1">
      <alignment horizontal="center" vertical="top"/>
    </xf>
    <xf numFmtId="0" fontId="27" fillId="4" borderId="0" xfId="0" applyFont="1" applyFill="1" applyAlignment="1">
      <alignment vertical="center"/>
    </xf>
    <xf numFmtId="0" fontId="27" fillId="4" borderId="1" xfId="0" applyFont="1" applyFill="1" applyBorder="1" applyAlignment="1">
      <alignment vertical="center"/>
    </xf>
    <xf numFmtId="0" fontId="27" fillId="4" borderId="4" xfId="0" applyFont="1" applyFill="1" applyBorder="1" applyAlignment="1">
      <alignment vertical="center"/>
    </xf>
    <xf numFmtId="0" fontId="0" fillId="5" borderId="0" xfId="0" applyFill="1" applyAlignment="1" applyProtection="1">
      <alignment horizontal="center" vertical="top"/>
      <protection locked="0"/>
    </xf>
    <xf numFmtId="0" fontId="1" fillId="3" borderId="0" xfId="0" applyFont="1" applyFill="1"/>
    <xf numFmtId="0" fontId="11" fillId="9" borderId="11" xfId="0" applyFont="1" applyFill="1" applyBorder="1"/>
    <xf numFmtId="0" fontId="11" fillId="9" borderId="12" xfId="0" applyFont="1" applyFill="1" applyBorder="1" applyAlignment="1">
      <alignment vertical="top"/>
    </xf>
    <xf numFmtId="0" fontId="11" fillId="9" borderId="12" xfId="0" applyFont="1" applyFill="1" applyBorder="1" applyAlignment="1" applyProtection="1">
      <alignment horizontal="center" vertical="top"/>
      <protection locked="0"/>
    </xf>
    <xf numFmtId="0" fontId="11" fillId="9" borderId="12" xfId="0" applyFont="1" applyFill="1" applyBorder="1" applyAlignment="1">
      <alignment vertical="center"/>
    </xf>
    <xf numFmtId="167" fontId="11" fillId="9" borderId="13" xfId="2" applyNumberFormat="1" applyFont="1" applyFill="1" applyBorder="1" applyAlignment="1" applyProtection="1">
      <alignment vertical="top"/>
      <protection locked="0"/>
    </xf>
    <xf numFmtId="0" fontId="11" fillId="9" borderId="13" xfId="0" applyFont="1" applyFill="1" applyBorder="1" applyAlignment="1" applyProtection="1">
      <alignment vertical="center"/>
      <protection locked="0"/>
    </xf>
    <xf numFmtId="44" fontId="11" fillId="9" borderId="12" xfId="2" applyFont="1" applyFill="1" applyBorder="1" applyAlignment="1" applyProtection="1">
      <alignment vertical="center"/>
    </xf>
    <xf numFmtId="44" fontId="11" fillId="9" borderId="13" xfId="0" applyNumberFormat="1" applyFont="1" applyFill="1" applyBorder="1" applyAlignment="1">
      <alignment vertical="center"/>
    </xf>
    <xf numFmtId="165" fontId="11" fillId="9" borderId="15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44" fontId="27" fillId="3" borderId="16" xfId="0" applyNumberFormat="1" applyFont="1" applyFill="1" applyBorder="1" applyAlignment="1">
      <alignment vertical="center"/>
    </xf>
    <xf numFmtId="44" fontId="27" fillId="3" borderId="8" xfId="0" applyNumberFormat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165" fontId="27" fillId="3" borderId="7" xfId="3" applyNumberFormat="1" applyFont="1" applyFill="1" applyBorder="1" applyAlignment="1" applyProtection="1">
      <alignment vertical="center"/>
    </xf>
    <xf numFmtId="165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10" borderId="0" xfId="0" applyFont="1" applyFill="1" applyAlignment="1">
      <alignment vertical="top"/>
    </xf>
    <xf numFmtId="0" fontId="27" fillId="10" borderId="9" xfId="0" applyFont="1" applyFill="1" applyBorder="1" applyAlignment="1">
      <alignment vertical="center"/>
    </xf>
    <xf numFmtId="44" fontId="27" fillId="10" borderId="9" xfId="0" applyNumberFormat="1" applyFont="1" applyFill="1" applyBorder="1" applyAlignment="1">
      <alignment vertical="center"/>
    </xf>
    <xf numFmtId="0" fontId="27" fillId="10" borderId="17" xfId="0" applyFont="1" applyFill="1" applyBorder="1" applyAlignment="1">
      <alignment vertical="center"/>
    </xf>
    <xf numFmtId="44" fontId="27" fillId="10" borderId="8" xfId="0" applyNumberFormat="1" applyFont="1" applyFill="1" applyBorder="1" applyAlignment="1">
      <alignment vertical="center"/>
    </xf>
    <xf numFmtId="165" fontId="27" fillId="10" borderId="7" xfId="3" applyNumberFormat="1" applyFont="1" applyFill="1" applyBorder="1" applyAlignment="1" applyProtection="1">
      <alignment vertical="center"/>
    </xf>
    <xf numFmtId="0" fontId="17" fillId="3" borderId="0" xfId="5" applyFill="1"/>
    <xf numFmtId="0" fontId="17" fillId="9" borderId="11" xfId="5" applyFill="1" applyBorder="1"/>
    <xf numFmtId="0" fontId="17" fillId="9" borderId="12" xfId="5" applyFill="1" applyBorder="1" applyAlignment="1">
      <alignment vertical="top"/>
    </xf>
    <xf numFmtId="0" fontId="17" fillId="9" borderId="12" xfId="5" applyFill="1" applyBorder="1" applyAlignment="1" applyProtection="1">
      <alignment horizontal="center" vertical="top"/>
      <protection locked="0"/>
    </xf>
    <xf numFmtId="0" fontId="17" fillId="9" borderId="12" xfId="5" applyFill="1" applyBorder="1" applyAlignment="1">
      <alignment vertical="center"/>
    </xf>
    <xf numFmtId="167" fontId="17" fillId="9" borderId="13" xfId="2" applyNumberFormat="1" applyFont="1" applyFill="1" applyBorder="1" applyAlignment="1" applyProtection="1">
      <alignment vertical="top"/>
      <protection locked="0"/>
    </xf>
    <xf numFmtId="0" fontId="17" fillId="9" borderId="13" xfId="5" applyFill="1" applyBorder="1" applyAlignment="1" applyProtection="1">
      <alignment vertical="center"/>
      <protection locked="0"/>
    </xf>
    <xf numFmtId="44" fontId="17" fillId="9" borderId="14" xfId="2" applyFont="1" applyFill="1" applyBorder="1" applyAlignment="1" applyProtection="1">
      <alignment vertical="center"/>
    </xf>
    <xf numFmtId="44" fontId="17" fillId="9" borderId="13" xfId="2" applyFont="1" applyFill="1" applyBorder="1" applyAlignment="1" applyProtection="1">
      <alignment vertical="center"/>
    </xf>
    <xf numFmtId="44" fontId="17" fillId="9" borderId="13" xfId="5" applyNumberFormat="1" applyFill="1" applyBorder="1" applyAlignment="1">
      <alignment vertical="center"/>
    </xf>
    <xf numFmtId="10" fontId="17" fillId="9" borderId="15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1" fillId="4" borderId="0" xfId="0" applyFont="1" applyFill="1" applyAlignment="1">
      <alignment vertical="center"/>
    </xf>
    <xf numFmtId="0" fontId="11" fillId="8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ill="1" applyBorder="1" applyAlignment="1">
      <alignment vertical="center"/>
    </xf>
    <xf numFmtId="0" fontId="11" fillId="8" borderId="2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4" fontId="0" fillId="3" borderId="7" xfId="0" applyNumberFormat="1" applyFill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44" fontId="0" fillId="3" borderId="10" xfId="0" applyNumberForma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3" fillId="6" borderId="0" xfId="0" applyFont="1" applyFill="1"/>
    <xf numFmtId="166" fontId="11" fillId="3" borderId="8" xfId="1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top"/>
      <protection locked="0"/>
    </xf>
    <xf numFmtId="0" fontId="2" fillId="11" borderId="2" xfId="0" applyFont="1" applyFill="1" applyBorder="1" applyAlignment="1" applyProtection="1">
      <alignment vertical="top"/>
      <protection locked="0"/>
    </xf>
    <xf numFmtId="0" fontId="0" fillId="11" borderId="3" xfId="0" applyFill="1" applyBorder="1" applyAlignment="1">
      <alignment vertical="top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0" xfId="0" applyFill="1" applyAlignment="1">
      <alignment vertical="center"/>
    </xf>
    <xf numFmtId="167" fontId="1" fillId="11" borderId="1" xfId="2" applyNumberFormat="1" applyFont="1" applyFill="1" applyBorder="1" applyAlignment="1" applyProtection="1">
      <alignment vertical="center"/>
      <protection locked="0"/>
    </xf>
    <xf numFmtId="44" fontId="1" fillId="11" borderId="4" xfId="0" applyNumberFormat="1" applyFont="1" applyFill="1" applyBorder="1" applyAlignment="1" applyProtection="1">
      <alignment vertical="center"/>
      <protection locked="0"/>
    </xf>
    <xf numFmtId="44" fontId="2" fillId="11" borderId="4" xfId="2" applyFont="1" applyFill="1" applyBorder="1" applyAlignment="1" applyProtection="1">
      <alignment vertical="center"/>
    </xf>
    <xf numFmtId="0" fontId="1" fillId="11" borderId="0" xfId="0" applyFont="1" applyFill="1" applyAlignment="1">
      <alignment vertical="center"/>
    </xf>
    <xf numFmtId="44" fontId="2" fillId="11" borderId="1" xfId="0" applyNumberFormat="1" applyFont="1" applyFill="1" applyBorder="1" applyAlignment="1">
      <alignment vertical="center"/>
    </xf>
    <xf numFmtId="165" fontId="2" fillId="11" borderId="4" xfId="3" applyNumberFormat="1" applyFont="1" applyFill="1" applyBorder="1" applyAlignment="1" applyProtection="1">
      <alignment vertical="center"/>
    </xf>
    <xf numFmtId="0" fontId="2" fillId="11" borderId="2" xfId="0" applyFont="1" applyFill="1" applyBorder="1" applyAlignment="1">
      <alignment vertical="top" wrapText="1"/>
    </xf>
    <xf numFmtId="0" fontId="0" fillId="11" borderId="3" xfId="0" applyFill="1" applyBorder="1"/>
    <xf numFmtId="0" fontId="0" fillId="11" borderId="3" xfId="0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44" fontId="2" fillId="11" borderId="4" xfId="0" applyNumberFormat="1" applyFont="1" applyFill="1" applyBorder="1" applyAlignment="1">
      <alignment vertical="center"/>
    </xf>
    <xf numFmtId="0" fontId="12" fillId="11" borderId="0" xfId="0" applyFont="1" applyFill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44" fontId="11" fillId="10" borderId="8" xfId="0" applyNumberFormat="1" applyFont="1" applyFill="1" applyBorder="1" applyAlignment="1">
      <alignment vertical="center"/>
    </xf>
    <xf numFmtId="165" fontId="11" fillId="10" borderId="7" xfId="3" applyNumberFormat="1" applyFont="1" applyFill="1" applyBorder="1" applyAlignment="1" applyProtection="1">
      <alignment vertical="center"/>
    </xf>
    <xf numFmtId="0" fontId="11" fillId="9" borderId="11" xfId="5" applyFont="1" applyFill="1" applyBorder="1"/>
    <xf numFmtId="0" fontId="11" fillId="9" borderId="12" xfId="5" applyFont="1" applyFill="1" applyBorder="1" applyAlignment="1">
      <alignment vertical="top"/>
    </xf>
    <xf numFmtId="0" fontId="11" fillId="9" borderId="12" xfId="5" applyFont="1" applyFill="1" applyBorder="1" applyAlignment="1" applyProtection="1">
      <alignment horizontal="center" vertical="top"/>
      <protection locked="0"/>
    </xf>
    <xf numFmtId="0" fontId="11" fillId="9" borderId="12" xfId="5" applyFont="1" applyFill="1" applyBorder="1" applyAlignment="1">
      <alignment vertical="center"/>
    </xf>
    <xf numFmtId="0" fontId="11" fillId="9" borderId="13" xfId="5" applyFont="1" applyFill="1" applyBorder="1" applyAlignment="1" applyProtection="1">
      <alignment vertical="center"/>
      <protection locked="0"/>
    </xf>
    <xf numFmtId="44" fontId="11" fillId="9" borderId="14" xfId="2" applyFont="1" applyFill="1" applyBorder="1" applyAlignment="1" applyProtection="1">
      <alignment vertical="center"/>
    </xf>
    <xf numFmtId="44" fontId="11" fillId="9" borderId="13" xfId="2" applyFont="1" applyFill="1" applyBorder="1" applyAlignment="1" applyProtection="1">
      <alignment vertical="center"/>
    </xf>
    <xf numFmtId="44" fontId="11" fillId="9" borderId="13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44" fontId="27" fillId="3" borderId="16" xfId="5" applyNumberFormat="1" applyFont="1" applyFill="1" applyBorder="1" applyAlignment="1">
      <alignment vertical="center"/>
    </xf>
    <xf numFmtId="44" fontId="27" fillId="3" borderId="8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4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11" fillId="10" borderId="0" xfId="5" applyFont="1" applyFill="1" applyAlignment="1">
      <alignment vertical="top"/>
    </xf>
    <xf numFmtId="44" fontId="27" fillId="10" borderId="22" xfId="0" applyNumberFormat="1" applyFont="1" applyFill="1" applyBorder="1" applyAlignment="1">
      <alignment vertical="center"/>
    </xf>
    <xf numFmtId="0" fontId="11" fillId="9" borderId="14" xfId="5" applyFont="1" applyFill="1" applyBorder="1" applyAlignment="1">
      <alignment vertical="center"/>
    </xf>
    <xf numFmtId="167" fontId="11" fillId="9" borderId="14" xfId="2" applyNumberFormat="1" applyFont="1" applyFill="1" applyBorder="1" applyAlignment="1" applyProtection="1">
      <alignment vertical="top"/>
      <protection locked="0"/>
    </xf>
    <xf numFmtId="0" fontId="11" fillId="9" borderId="14" xfId="5" applyFont="1" applyFill="1" applyBorder="1" applyAlignment="1" applyProtection="1">
      <alignment vertical="center"/>
      <protection locked="0"/>
    </xf>
    <xf numFmtId="10" fontId="11" fillId="9" borderId="15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vertical="top"/>
      <protection locked="0"/>
    </xf>
    <xf numFmtId="0" fontId="11" fillId="11" borderId="3" xfId="0" applyFont="1" applyFill="1" applyBorder="1" applyAlignment="1">
      <alignment vertical="top"/>
    </xf>
    <xf numFmtId="0" fontId="11" fillId="11" borderId="3" xfId="0" applyFont="1" applyFill="1" applyBorder="1" applyAlignment="1" applyProtection="1">
      <alignment horizontal="center" vertical="top"/>
      <protection locked="0"/>
    </xf>
    <xf numFmtId="0" fontId="11" fillId="11" borderId="0" xfId="0" applyFont="1" applyFill="1" applyAlignment="1">
      <alignment vertical="center"/>
    </xf>
    <xf numFmtId="167" fontId="11" fillId="11" borderId="1" xfId="2" applyNumberFormat="1" applyFont="1" applyFill="1" applyBorder="1" applyAlignment="1" applyProtection="1">
      <alignment vertical="center"/>
      <protection locked="0"/>
    </xf>
    <xf numFmtId="44" fontId="11" fillId="11" borderId="4" xfId="0" applyNumberFormat="1" applyFont="1" applyFill="1" applyBorder="1" applyAlignment="1" applyProtection="1">
      <alignment vertical="center"/>
      <protection locked="0"/>
    </xf>
    <xf numFmtId="44" fontId="27" fillId="11" borderId="4" xfId="2" applyFont="1" applyFill="1" applyBorder="1" applyAlignment="1" applyProtection="1">
      <alignment vertical="center"/>
    </xf>
    <xf numFmtId="44" fontId="27" fillId="11" borderId="1" xfId="0" applyNumberFormat="1" applyFont="1" applyFill="1" applyBorder="1" applyAlignment="1">
      <alignment vertical="center"/>
    </xf>
    <xf numFmtId="165" fontId="27" fillId="11" borderId="4" xfId="3" applyNumberFormat="1" applyFont="1" applyFill="1" applyBorder="1" applyAlignment="1" applyProtection="1">
      <alignment vertical="center"/>
    </xf>
    <xf numFmtId="44" fontId="11" fillId="4" borderId="8" xfId="4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>
      <alignment vertical="top" wrapText="1"/>
    </xf>
    <xf numFmtId="0" fontId="11" fillId="11" borderId="3" xfId="0" applyFont="1" applyFill="1" applyBorder="1"/>
    <xf numFmtId="0" fontId="11" fillId="11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vertical="center"/>
    </xf>
    <xf numFmtId="0" fontId="11" fillId="11" borderId="4" xfId="0" applyFont="1" applyFill="1" applyBorder="1" applyAlignment="1">
      <alignment vertical="center"/>
    </xf>
    <xf numFmtId="44" fontId="27" fillId="11" borderId="4" xfId="0" applyNumberFormat="1" applyFont="1" applyFill="1" applyBorder="1" applyAlignment="1">
      <alignment vertical="center"/>
    </xf>
    <xf numFmtId="0" fontId="11" fillId="11" borderId="3" xfId="0" applyFont="1" applyFill="1" applyBorder="1" applyAlignment="1">
      <alignment horizontal="center" vertical="top"/>
    </xf>
    <xf numFmtId="0" fontId="27" fillId="11" borderId="0" xfId="0" applyFont="1" applyFill="1" applyAlignment="1">
      <alignment vertical="center"/>
    </xf>
    <xf numFmtId="0" fontId="27" fillId="11" borderId="1" xfId="0" applyFont="1" applyFill="1" applyBorder="1" applyAlignment="1">
      <alignment vertical="center"/>
    </xf>
    <xf numFmtId="166" fontId="11" fillId="11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>
      <alignment vertical="top" wrapText="1"/>
    </xf>
    <xf numFmtId="44" fontId="11" fillId="3" borderId="16" xfId="5" applyNumberFormat="1" applyFont="1" applyFill="1" applyBorder="1" applyAlignment="1">
      <alignment vertical="center"/>
    </xf>
    <xf numFmtId="0" fontId="24" fillId="10" borderId="0" xfId="5" applyFont="1" applyFill="1"/>
    <xf numFmtId="0" fontId="27" fillId="10" borderId="0" xfId="5" applyFont="1" applyFill="1" applyAlignment="1">
      <alignment vertical="top"/>
    </xf>
    <xf numFmtId="0" fontId="27" fillId="10" borderId="0" xfId="0" applyFont="1" applyFill="1"/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6" fontId="17" fillId="3" borderId="0" xfId="0" applyNumberFormat="1" applyFont="1" applyFill="1"/>
    <xf numFmtId="166" fontId="24" fillId="4" borderId="1" xfId="1" applyNumberFormat="1" applyFont="1" applyFill="1" applyBorder="1" applyAlignment="1" applyProtection="1">
      <alignment horizont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168" fontId="0" fillId="4" borderId="8" xfId="4" applyNumberFormat="1" applyFont="1" applyFill="1" applyBorder="1" applyAlignment="1" applyProtection="1">
      <alignment vertical="center"/>
      <protection locked="0"/>
    </xf>
    <xf numFmtId="0" fontId="27" fillId="11" borderId="2" xfId="0" applyFont="1" applyFill="1" applyBorder="1" applyAlignment="1">
      <alignment vertical="top" wrapText="1"/>
    </xf>
    <xf numFmtId="0" fontId="27" fillId="11" borderId="4" xfId="0" applyFont="1" applyFill="1" applyBorder="1" applyAlignment="1">
      <alignment vertical="center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1" fillId="3" borderId="9" xfId="0" applyFont="1" applyFill="1" applyBorder="1" applyAlignment="1">
      <alignment vertical="center"/>
    </xf>
    <xf numFmtId="44" fontId="11" fillId="3" borderId="22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7" fillId="9" borderId="14" xfId="5" applyFill="1" applyBorder="1" applyAlignment="1">
      <alignment vertical="center"/>
    </xf>
    <xf numFmtId="167" fontId="17" fillId="9" borderId="14" xfId="2" applyNumberFormat="1" applyFont="1" applyFill="1" applyBorder="1" applyAlignment="1" applyProtection="1">
      <alignment vertical="top"/>
      <protection locked="0"/>
    </xf>
    <xf numFmtId="0" fontId="17" fillId="9" borderId="14" xfId="5" applyFill="1" applyBorder="1" applyAlignment="1" applyProtection="1">
      <alignment vertical="center"/>
      <protection locked="0"/>
    </xf>
    <xf numFmtId="165" fontId="17" fillId="9" borderId="15" xfId="3" applyNumberFormat="1" applyFont="1" applyFill="1" applyBorder="1" applyAlignment="1" applyProtection="1">
      <alignment vertical="center"/>
    </xf>
    <xf numFmtId="0" fontId="30" fillId="3" borderId="0" xfId="0" applyFont="1" applyFill="1" applyAlignment="1">
      <alignment horizontal="right" vertical="top"/>
    </xf>
    <xf numFmtId="0" fontId="30" fillId="3" borderId="23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6" fontId="11" fillId="3" borderId="7" xfId="1" applyNumberFormat="1" applyFont="1" applyFill="1" applyBorder="1" applyAlignment="1" applyProtection="1">
      <alignment vertical="center"/>
    </xf>
    <xf numFmtId="166" fontId="1" fillId="6" borderId="8" xfId="0" applyNumberFormat="1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vertical="center"/>
    </xf>
    <xf numFmtId="165" fontId="11" fillId="3" borderId="0" xfId="0" applyNumberFormat="1" applyFont="1" applyFill="1"/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7" fontId="21" fillId="3" borderId="0" xfId="0" applyNumberFormat="1" applyFont="1" applyFill="1" applyAlignment="1">
      <alignment horizontal="center"/>
    </xf>
    <xf numFmtId="44" fontId="11" fillId="3" borderId="0" xfId="2" applyFont="1" applyFill="1" applyBorder="1"/>
    <xf numFmtId="44" fontId="21" fillId="3" borderId="0" xfId="0" applyNumberFormat="1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43" fontId="11" fillId="3" borderId="0" xfId="1" applyFont="1" applyFill="1" applyProtection="1"/>
    <xf numFmtId="166" fontId="1" fillId="3" borderId="7" xfId="1" applyNumberFormat="1" applyFont="1" applyFill="1" applyBorder="1" applyAlignment="1" applyProtection="1">
      <alignment vertical="center"/>
    </xf>
    <xf numFmtId="168" fontId="11" fillId="4" borderId="8" xfId="4" applyNumberFormat="1" applyFont="1" applyFill="1" applyBorder="1" applyAlignment="1" applyProtection="1">
      <alignment vertical="top"/>
      <protection locked="0"/>
    </xf>
    <xf numFmtId="166" fontId="11" fillId="3" borderId="8" xfId="0" applyNumberFormat="1" applyFont="1" applyFill="1" applyBorder="1" applyAlignment="1">
      <alignment vertical="center"/>
    </xf>
    <xf numFmtId="166" fontId="11" fillId="3" borderId="8" xfId="1" applyNumberFormat="1" applyFont="1" applyFill="1" applyBorder="1" applyAlignment="1" applyProtection="1">
      <alignment horizontal="left"/>
    </xf>
    <xf numFmtId="169" fontId="11" fillId="3" borderId="0" xfId="0" applyNumberFormat="1" applyFont="1" applyFill="1"/>
    <xf numFmtId="166" fontId="21" fillId="3" borderId="0" xfId="1" applyNumberFormat="1" applyFont="1" applyFill="1" applyBorder="1" applyAlignment="1" applyProtection="1">
      <alignment horizontal="center"/>
    </xf>
    <xf numFmtId="44" fontId="27" fillId="3" borderId="0" xfId="2" applyFont="1" applyFill="1" applyBorder="1" applyAlignment="1" applyProtection="1">
      <alignment vertical="center"/>
    </xf>
    <xf numFmtId="168" fontId="11" fillId="3" borderId="0" xfId="0" applyNumberFormat="1" applyFont="1" applyFill="1"/>
    <xf numFmtId="0" fontId="11" fillId="3" borderId="8" xfId="0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2" fillId="10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indent="7"/>
    </xf>
    <xf numFmtId="0" fontId="24" fillId="3" borderId="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24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wrapText="1"/>
    </xf>
    <xf numFmtId="0" fontId="27" fillId="10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0" fillId="2" borderId="0" xfId="0" applyFont="1" applyFill="1" applyAlignment="1">
      <alignment horizontal="left" indent="7"/>
    </xf>
    <xf numFmtId="0" fontId="21" fillId="4" borderId="0" xfId="0" applyFont="1" applyFill="1" applyAlignment="1">
      <alignment horizontal="left" vertical="center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10" borderId="0" xfId="5" applyFont="1" applyFill="1" applyAlignment="1">
      <alignment horizontal="left" vertical="top" wrapText="1"/>
    </xf>
    <xf numFmtId="0" fontId="27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left" vertical="top" wrapText="1"/>
    </xf>
    <xf numFmtId="0" fontId="27" fillId="10" borderId="24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64A8CB43-44D0-4177-AFEC-8E971FF44454}"/>
    <cellStyle name="Normal" xfId="0" builtinId="0"/>
    <cellStyle name="Normal 2" xfId="5" xr:uid="{53C61C85-1A50-4CA4-B9FE-2A5D0F98049B}"/>
    <cellStyle name="Percent" xfId="3" builtinId="5"/>
  </cellStyles>
  <dxfs count="2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O$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198</xdr:row>
          <xdr:rowOff>76200</xdr:rowOff>
        </xdr:from>
        <xdr:to>
          <xdr:col>17</xdr:col>
          <xdr:colOff>171450</xdr:colOff>
          <xdr:row>200</xdr:row>
          <xdr:rowOff>66675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198</xdr:row>
          <xdr:rowOff>142875</xdr:rowOff>
        </xdr:from>
        <xdr:to>
          <xdr:col>10</xdr:col>
          <xdr:colOff>247650</xdr:colOff>
          <xdr:row>200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257</xdr:row>
          <xdr:rowOff>123825</xdr:rowOff>
        </xdr:from>
        <xdr:to>
          <xdr:col>10</xdr:col>
          <xdr:colOff>323850</xdr:colOff>
          <xdr:row>258</xdr:row>
          <xdr:rowOff>133350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133350</xdr:rowOff>
        </xdr:from>
        <xdr:to>
          <xdr:col>10</xdr:col>
          <xdr:colOff>209550</xdr:colOff>
          <xdr:row>17</xdr:row>
          <xdr:rowOff>133350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257</xdr:row>
          <xdr:rowOff>19050</xdr:rowOff>
        </xdr:from>
        <xdr:to>
          <xdr:col>16</xdr:col>
          <xdr:colOff>28575</xdr:colOff>
          <xdr:row>259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17</xdr:row>
          <xdr:rowOff>19050</xdr:rowOff>
        </xdr:from>
        <xdr:to>
          <xdr:col>14</xdr:col>
          <xdr:colOff>514350</xdr:colOff>
          <xdr:row>17</xdr:row>
          <xdr:rowOff>133350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135</xdr:row>
          <xdr:rowOff>133350</xdr:rowOff>
        </xdr:from>
        <xdr:to>
          <xdr:col>10</xdr:col>
          <xdr:colOff>209550</xdr:colOff>
          <xdr:row>136</xdr:row>
          <xdr:rowOff>133350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136</xdr:row>
          <xdr:rowOff>19050</xdr:rowOff>
        </xdr:from>
        <xdr:to>
          <xdr:col>14</xdr:col>
          <xdr:colOff>514350</xdr:colOff>
          <xdr:row>136</xdr:row>
          <xdr:rowOff>133350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135</xdr:row>
          <xdr:rowOff>133350</xdr:rowOff>
        </xdr:from>
        <xdr:to>
          <xdr:col>10</xdr:col>
          <xdr:colOff>209550</xdr:colOff>
          <xdr:row>136</xdr:row>
          <xdr:rowOff>133350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136</xdr:row>
          <xdr:rowOff>19050</xdr:rowOff>
        </xdr:from>
        <xdr:to>
          <xdr:col>14</xdr:col>
          <xdr:colOff>514350</xdr:colOff>
          <xdr:row>136</xdr:row>
          <xdr:rowOff>133350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75</xdr:row>
          <xdr:rowOff>133350</xdr:rowOff>
        </xdr:from>
        <xdr:to>
          <xdr:col>10</xdr:col>
          <xdr:colOff>209550</xdr:colOff>
          <xdr:row>76</xdr:row>
          <xdr:rowOff>133350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76</xdr:row>
          <xdr:rowOff>19050</xdr:rowOff>
        </xdr:from>
        <xdr:to>
          <xdr:col>14</xdr:col>
          <xdr:colOff>514350</xdr:colOff>
          <xdr:row>76</xdr:row>
          <xdr:rowOff>133350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47625</xdr:rowOff>
        </xdr:from>
        <xdr:to>
          <xdr:col>16</xdr:col>
          <xdr:colOff>57150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133350</xdr:rowOff>
        </xdr:from>
        <xdr:to>
          <xdr:col>10</xdr:col>
          <xdr:colOff>361950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73</xdr:row>
          <xdr:rowOff>57150</xdr:rowOff>
        </xdr:from>
        <xdr:to>
          <xdr:col>15</xdr:col>
          <xdr:colOff>361950</xdr:colOff>
          <xdr:row>75</xdr:row>
          <xdr:rowOff>57150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73</xdr:row>
          <xdr:rowOff>142875</xdr:rowOff>
        </xdr:from>
        <xdr:to>
          <xdr:col>10</xdr:col>
          <xdr:colOff>361950</xdr:colOff>
          <xdr:row>75</xdr:row>
          <xdr:rowOff>19050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16</xdr:row>
          <xdr:rowOff>76200</xdr:rowOff>
        </xdr:from>
        <xdr:to>
          <xdr:col>15</xdr:col>
          <xdr:colOff>638175</xdr:colOff>
          <xdr:row>18</xdr:row>
          <xdr:rowOff>85725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133350</xdr:rowOff>
        </xdr:from>
        <xdr:to>
          <xdr:col>10</xdr:col>
          <xdr:colOff>247650</xdr:colOff>
          <xdr:row>18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83</xdr:row>
          <xdr:rowOff>95250</xdr:rowOff>
        </xdr:from>
        <xdr:to>
          <xdr:col>15</xdr:col>
          <xdr:colOff>514350</xdr:colOff>
          <xdr:row>85</xdr:row>
          <xdr:rowOff>95250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83</xdr:row>
          <xdr:rowOff>133350</xdr:rowOff>
        </xdr:from>
        <xdr:to>
          <xdr:col>10</xdr:col>
          <xdr:colOff>190500</xdr:colOff>
          <xdr:row>85</xdr:row>
          <xdr:rowOff>28575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</xdr:row>
          <xdr:rowOff>114300</xdr:rowOff>
        </xdr:from>
        <xdr:to>
          <xdr:col>17</xdr:col>
          <xdr:colOff>152400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19050</xdr:rowOff>
        </xdr:from>
        <xdr:to>
          <xdr:col>10</xdr:col>
          <xdr:colOff>323850</xdr:colOff>
          <xdr:row>18</xdr:row>
          <xdr:rowOff>104775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81</xdr:row>
          <xdr:rowOff>47625</xdr:rowOff>
        </xdr:from>
        <xdr:to>
          <xdr:col>17</xdr:col>
          <xdr:colOff>28575</xdr:colOff>
          <xdr:row>83</xdr:row>
          <xdr:rowOff>95250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82</xdr:row>
          <xdr:rowOff>19050</xdr:rowOff>
        </xdr:from>
        <xdr:to>
          <xdr:col>10</xdr:col>
          <xdr:colOff>361950</xdr:colOff>
          <xdr:row>83</xdr:row>
          <xdr:rowOff>95250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76200</xdr:rowOff>
        </xdr:from>
        <xdr:to>
          <xdr:col>15</xdr:col>
          <xdr:colOff>571500</xdr:colOff>
          <xdr:row>18</xdr:row>
          <xdr:rowOff>95250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19050</xdr:rowOff>
        </xdr:from>
        <xdr:to>
          <xdr:col>10</xdr:col>
          <xdr:colOff>247650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323850</xdr:colOff>
          <xdr:row>81</xdr:row>
          <xdr:rowOff>47625</xdr:rowOff>
        </xdr:from>
        <xdr:to>
          <xdr:col>24</xdr:col>
          <xdr:colOff>28575</xdr:colOff>
          <xdr:row>83</xdr:row>
          <xdr:rowOff>95250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133350</xdr:rowOff>
        </xdr:from>
        <xdr:to>
          <xdr:col>15</xdr:col>
          <xdr:colOff>76200</xdr:colOff>
          <xdr:row>19</xdr:row>
          <xdr:rowOff>28575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28575</xdr:rowOff>
        </xdr:from>
        <xdr:to>
          <xdr:col>10</xdr:col>
          <xdr:colOff>133350</xdr:colOff>
          <xdr:row>18</xdr:row>
          <xdr:rowOff>104775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76200</xdr:rowOff>
        </xdr:from>
        <xdr:to>
          <xdr:col>17</xdr:col>
          <xdr:colOff>361950</xdr:colOff>
          <xdr:row>19</xdr:row>
          <xdr:rowOff>133350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18</xdr:row>
          <xdr:rowOff>19050</xdr:rowOff>
        </xdr:from>
        <xdr:to>
          <xdr:col>10</xdr:col>
          <xdr:colOff>466725</xdr:colOff>
          <xdr:row>19</xdr:row>
          <xdr:rowOff>104775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76200</xdr:rowOff>
        </xdr:from>
        <xdr:to>
          <xdr:col>17</xdr:col>
          <xdr:colOff>542925</xdr:colOff>
          <xdr:row>18</xdr:row>
          <xdr:rowOff>123825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114300</xdr:rowOff>
        </xdr:from>
        <xdr:to>
          <xdr:col>10</xdr:col>
          <xdr:colOff>609600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torontohydro.com\YDrive\THC\Finance\Treasury%20and%20Risk%20Mgmt\Rates\RATE%20FILING\2025\03%20Application\04%20Bill%20impacts\2024-08%20Pre-DRO%20v2%20Scenarios\2025-2029%20Bill%20Impacts%20(linked)%20-%2020240806%20Pre-DRO%20v2%20S1(5%20Years)%20SME%202025-29.xlsx?342BC73D" TargetMode="External"/><Relationship Id="rId1" Type="http://schemas.openxmlformats.org/officeDocument/2006/relationships/externalLinkPath" Target="file:///\\342BC73D\2025-2029%20Bill%20Impacts%20(linked)%20-%2020240806%20Pre-DRO%20v2%20S1(5%20Years)%20SME%202025-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2023%20IRM%20Rate%20Generator%20Model%202022-07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_R. Riders_G2 (2)"/>
      <sheetName val="Action Log"/>
      <sheetName val="2025_R. Riders_G2"/>
      <sheetName val="2024 CIR 8-SEC-125"/>
      <sheetName val="2020 IR  8-Staff-149"/>
      <sheetName val="2019-2024 RR"/>
      <sheetName val="Rate Riders Disciptions"/>
      <sheetName val="RR Cost Allocation"/>
      <sheetName val="Bill Scenarios Summary"/>
      <sheetName val="Pre-DRO Narrative"/>
      <sheetName val="Apr 22 vs Latest"/>
      <sheetName val="Sheet1"/>
      <sheetName val="DRO Rate Smoothing"/>
      <sheetName val="1B_T01_S03 Customer Summary"/>
      <sheetName val="GROUP 2  RR Calc"/>
      <sheetName val="1B_T01_S02 Application Summary"/>
      <sheetName val="Bill Impact Summary"/>
      <sheetName val="Rate App Narrative Table"/>
      <sheetName val="Supporting Documents"/>
      <sheetName val="20IRM-2021-BillImpact"/>
      <sheetName val="17IRMRegultoryCharges"/>
      <sheetName val="Summary Final"/>
      <sheetName val="Rates Summary"/>
      <sheetName val="2025-2029 G2 RR"/>
      <sheetName val="Bill Impact RR List"/>
      <sheetName val="2020-2029 Dist. &amp; Tx Rates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502D-395B-4AF0-B39E-102234BFD602}">
  <sheetPr>
    <pageSetUpPr fitToPage="1"/>
  </sheetPr>
  <dimension ref="A1:AY549"/>
  <sheetViews>
    <sheetView tabSelected="1" topLeftCell="A13" zoomScale="90" zoomScaleNormal="90" workbookViewId="0">
      <pane xSplit="4" topLeftCell="E1" activePane="topRight" state="frozen"/>
      <selection activeCell="M31" sqref="M31"/>
      <selection pane="topRight" activeCell="R35" sqref="R35"/>
    </sheetView>
  </sheetViews>
  <sheetFormatPr defaultColWidth="9.28515625" defaultRowHeight="15" x14ac:dyDescent="0.25"/>
  <cols>
    <col min="1" max="1" width="1.7109375" style="22" customWidth="1"/>
    <col min="2" max="2" width="121.140625" style="22" bestFit="1" customWidth="1"/>
    <col min="3" max="3" width="1.42578125" style="22" customWidth="1"/>
    <col min="4" max="4" width="12.28515625" style="27" customWidth="1"/>
    <col min="5" max="5" width="1.7109375" style="22" customWidth="1"/>
    <col min="6" max="6" width="1.28515625" style="22" customWidth="1"/>
    <col min="7" max="9" width="13.140625" style="23" customWidth="1"/>
    <col min="10" max="10" width="1.5703125" style="23" customWidth="1"/>
    <col min="11" max="13" width="13.140625" style="23" customWidth="1"/>
    <col min="14" max="14" width="1.5703125" style="23" customWidth="1"/>
    <col min="15" max="16" width="13.140625" style="23" customWidth="1"/>
    <col min="17" max="17" width="1.28515625" style="23" customWidth="1"/>
    <col min="18" max="20" width="13.140625" style="23" customWidth="1"/>
    <col min="21" max="21" width="1.28515625" style="23" customWidth="1"/>
    <col min="22" max="23" width="13.140625" style="23" customWidth="1"/>
    <col min="24" max="24" width="1.28515625" style="23" customWidth="1"/>
    <col min="25" max="27" width="13.140625" style="23" customWidth="1"/>
    <col min="28" max="28" width="1.28515625" style="23" customWidth="1"/>
    <col min="29" max="30" width="13.140625" style="23" customWidth="1"/>
    <col min="31" max="31" width="1.5703125" style="23" customWidth="1"/>
    <col min="32" max="34" width="13.140625" style="23" customWidth="1"/>
    <col min="35" max="35" width="1.7109375" style="23" customWidth="1"/>
    <col min="36" max="37" width="13.140625" style="23" customWidth="1"/>
    <col min="38" max="38" width="1.42578125" style="23" customWidth="1"/>
    <col min="39" max="41" width="13.140625" style="23" customWidth="1"/>
    <col min="42" max="42" width="1.140625" style="23" customWidth="1"/>
    <col min="43" max="49" width="13.140625" style="23" customWidth="1"/>
    <col min="50" max="51" width="12.85546875" style="23" customWidth="1"/>
    <col min="52" max="16384" width="9.28515625" style="22"/>
  </cols>
  <sheetData>
    <row r="1" spans="1:51" s="7" customFormat="1" ht="20.25" x14ac:dyDescent="0.2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0</v>
      </c>
      <c r="P1" s="6"/>
      <c r="Q1" s="5"/>
      <c r="R1" s="6"/>
      <c r="S1" s="6"/>
      <c r="T1" s="6"/>
      <c r="U1" s="6">
        <v>2</v>
      </c>
      <c r="V1" s="6">
        <v>5</v>
      </c>
      <c r="W1" s="6"/>
      <c r="X1" s="5"/>
      <c r="Y1" s="6"/>
      <c r="Z1" s="6"/>
      <c r="AA1" s="6"/>
      <c r="AB1" s="6">
        <v>2</v>
      </c>
      <c r="AC1" s="6">
        <v>5</v>
      </c>
      <c r="AD1" s="6"/>
      <c r="AE1" s="5"/>
      <c r="AF1" s="6"/>
      <c r="AG1" s="6"/>
      <c r="AH1" s="6"/>
      <c r="AI1" s="6">
        <v>2</v>
      </c>
      <c r="AJ1" s="6">
        <v>5</v>
      </c>
      <c r="AK1" s="6"/>
      <c r="AL1" s="5"/>
      <c r="AM1" s="6"/>
      <c r="AN1" s="6"/>
      <c r="AO1" s="6"/>
      <c r="AP1" s="6">
        <v>2</v>
      </c>
      <c r="AQ1" s="6">
        <v>5</v>
      </c>
      <c r="AR1" s="6"/>
      <c r="AS1" s="5"/>
      <c r="AT1" s="6"/>
      <c r="AU1" s="6"/>
      <c r="AV1" s="6"/>
      <c r="AW1" s="6">
        <v>2</v>
      </c>
      <c r="AX1" s="6">
        <v>5</v>
      </c>
      <c r="AY1" s="6"/>
    </row>
    <row r="2" spans="1:51" s="13" customFormat="1" ht="18" x14ac:dyDescent="0.25">
      <c r="A2" s="8"/>
      <c r="B2" s="8"/>
      <c r="C2" s="8"/>
      <c r="D2" s="9"/>
      <c r="E2" s="8"/>
      <c r="F2" s="8"/>
      <c r="G2" s="10"/>
      <c r="H2" s="10"/>
      <c r="I2" s="11"/>
      <c r="J2" s="11"/>
      <c r="K2" s="12"/>
      <c r="L2" s="12"/>
      <c r="M2" s="12"/>
      <c r="N2" s="12"/>
      <c r="O2" s="12"/>
      <c r="P2" s="12"/>
      <c r="Q2" s="11"/>
      <c r="R2" s="12"/>
      <c r="S2" s="12"/>
      <c r="T2" s="12"/>
      <c r="U2" s="12"/>
      <c r="V2" s="12"/>
      <c r="W2" s="12"/>
      <c r="X2" s="11"/>
      <c r="Y2" s="12"/>
      <c r="Z2" s="12"/>
      <c r="AA2" s="12"/>
      <c r="AB2" s="12"/>
      <c r="AC2" s="12"/>
      <c r="AD2" s="12"/>
      <c r="AE2" s="11"/>
      <c r="AF2" s="12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2"/>
      <c r="AS2" s="11"/>
      <c r="AT2" s="12"/>
      <c r="AU2" s="12"/>
      <c r="AV2" s="12"/>
      <c r="AW2" s="12"/>
      <c r="AX2" s="12"/>
      <c r="AY2" s="12"/>
    </row>
    <row r="3" spans="1:51" s="13" customFormat="1" ht="18" x14ac:dyDescent="0.25">
      <c r="A3" s="489"/>
      <c r="B3" s="489"/>
      <c r="C3" s="489"/>
      <c r="D3" s="489"/>
      <c r="E3" s="489"/>
      <c r="F3" s="489"/>
      <c r="G3" s="489"/>
      <c r="H3" s="489"/>
      <c r="I3" s="11"/>
      <c r="J3" s="11"/>
      <c r="K3" s="12"/>
      <c r="L3" s="12"/>
      <c r="M3" s="12"/>
      <c r="N3" s="12"/>
      <c r="O3" s="12"/>
      <c r="P3" s="12"/>
      <c r="Q3" s="11"/>
      <c r="R3" s="12"/>
      <c r="S3" s="12"/>
      <c r="T3" s="12"/>
      <c r="U3" s="12"/>
      <c r="V3" s="12"/>
      <c r="W3" s="12"/>
      <c r="X3" s="11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1"/>
      <c r="AM3" s="12"/>
      <c r="AN3" s="12"/>
      <c r="AO3" s="12"/>
      <c r="AP3" s="12"/>
      <c r="AQ3" s="12"/>
      <c r="AR3" s="12"/>
      <c r="AS3" s="11"/>
      <c r="AT3" s="12"/>
      <c r="AU3" s="12"/>
      <c r="AV3" s="12"/>
      <c r="AW3" s="12"/>
      <c r="AX3" s="12"/>
      <c r="AY3" s="12"/>
    </row>
    <row r="4" spans="1:51" s="13" customFormat="1" ht="18" x14ac:dyDescent="0.25">
      <c r="A4" s="8"/>
      <c r="B4" s="8"/>
      <c r="C4" s="8"/>
      <c r="D4" s="9"/>
      <c r="E4" s="8"/>
      <c r="F4" s="14"/>
      <c r="G4" s="15"/>
      <c r="H4" s="15"/>
      <c r="I4" s="11"/>
      <c r="J4" s="11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2"/>
      <c r="X4" s="11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1"/>
      <c r="AM4" s="12"/>
      <c r="AN4" s="12"/>
      <c r="AO4" s="12"/>
      <c r="AP4" s="12"/>
      <c r="AQ4" s="12"/>
      <c r="AR4" s="12"/>
      <c r="AS4" s="11"/>
      <c r="AT4" s="12"/>
      <c r="AU4" s="12"/>
      <c r="AV4" s="12"/>
      <c r="AW4" s="12"/>
      <c r="AX4" s="12"/>
      <c r="AY4" s="12"/>
    </row>
    <row r="5" spans="1:51" s="13" customFormat="1" ht="15.75" x14ac:dyDescent="0.25">
      <c r="A5" s="16"/>
      <c r="B5" s="16"/>
      <c r="C5" s="17"/>
      <c r="D5" s="18"/>
      <c r="E5" s="17"/>
      <c r="F5" s="16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2"/>
      <c r="X5" s="11"/>
      <c r="Y5" s="12"/>
      <c r="Z5" s="12"/>
      <c r="AA5" s="12"/>
      <c r="AB5" s="12"/>
      <c r="AC5" s="12"/>
      <c r="AD5" s="12"/>
      <c r="AE5" s="11"/>
      <c r="AF5" s="12"/>
      <c r="AG5" s="12"/>
      <c r="AH5" s="12"/>
      <c r="AI5" s="12"/>
      <c r="AJ5" s="12"/>
      <c r="AK5" s="12"/>
      <c r="AL5" s="11"/>
      <c r="AM5" s="12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2"/>
    </row>
    <row r="6" spans="1:51" s="13" customFormat="1" x14ac:dyDescent="0.25">
      <c r="A6" s="16"/>
      <c r="B6" s="16"/>
      <c r="C6" s="16"/>
      <c r="D6" s="19"/>
      <c r="E6" s="16"/>
      <c r="F6" s="16"/>
      <c r="G6" s="11"/>
      <c r="H6" s="11"/>
      <c r="I6" s="11"/>
      <c r="J6" s="11"/>
      <c r="K6" s="12"/>
      <c r="L6" s="12"/>
      <c r="M6" s="12"/>
      <c r="N6" s="12"/>
      <c r="O6" s="12"/>
      <c r="P6" s="12"/>
      <c r="Q6" s="11"/>
      <c r="R6" s="12"/>
      <c r="S6" s="12"/>
      <c r="T6" s="12"/>
      <c r="U6" s="12"/>
      <c r="V6" s="12"/>
      <c r="W6" s="12"/>
      <c r="X6" s="11"/>
      <c r="Y6" s="12"/>
      <c r="Z6" s="12"/>
      <c r="AA6" s="12"/>
      <c r="AB6" s="12"/>
      <c r="AC6" s="12"/>
      <c r="AD6" s="12"/>
      <c r="AE6" s="11"/>
      <c r="AF6" s="12"/>
      <c r="AG6" s="12"/>
      <c r="AH6" s="12"/>
      <c r="AI6" s="12"/>
      <c r="AJ6" s="12"/>
      <c r="AK6" s="12"/>
      <c r="AL6" s="11"/>
      <c r="AM6" s="12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2"/>
    </row>
    <row r="7" spans="1:51" s="13" customFormat="1" x14ac:dyDescent="0.25">
      <c r="A7" s="16"/>
      <c r="B7" s="16"/>
      <c r="C7" s="16"/>
      <c r="D7" s="19"/>
      <c r="E7" s="16"/>
      <c r="F7" s="16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  <c r="AH7" s="12"/>
      <c r="AI7" s="12"/>
      <c r="AJ7" s="12"/>
      <c r="AK7" s="12"/>
      <c r="AL7" s="11"/>
      <c r="AM7" s="12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2"/>
    </row>
    <row r="8" spans="1:51" s="13" customFormat="1" x14ac:dyDescent="0.25">
      <c r="A8" s="20"/>
      <c r="B8" s="16"/>
      <c r="C8" s="16"/>
      <c r="D8" s="19"/>
      <c r="E8" s="16"/>
      <c r="F8" s="16"/>
      <c r="G8" s="11"/>
      <c r="H8" s="11"/>
      <c r="I8" s="11"/>
      <c r="J8" s="11"/>
      <c r="K8" s="12"/>
      <c r="L8" s="12"/>
      <c r="M8" s="12"/>
      <c r="N8" s="12"/>
      <c r="O8" s="12"/>
      <c r="P8" s="12"/>
      <c r="Q8" s="11"/>
      <c r="R8" s="12"/>
      <c r="S8" s="12"/>
      <c r="T8" s="12"/>
      <c r="U8" s="12"/>
      <c r="V8" s="12"/>
      <c r="W8" s="12"/>
      <c r="X8" s="11"/>
      <c r="Y8" s="12"/>
      <c r="Z8" s="12"/>
      <c r="AA8" s="12"/>
      <c r="AB8" s="12"/>
      <c r="AC8" s="12"/>
      <c r="AD8" s="12"/>
      <c r="AE8" s="11"/>
      <c r="AF8" s="12"/>
      <c r="AG8" s="12"/>
      <c r="AH8" s="12"/>
      <c r="AI8" s="12"/>
      <c r="AJ8" s="12"/>
      <c r="AK8" s="12"/>
      <c r="AL8" s="11"/>
      <c r="AM8" s="12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2"/>
    </row>
    <row r="9" spans="1:51" s="13" customFormat="1" x14ac:dyDescent="0.25">
      <c r="D9" s="2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8" x14ac:dyDescent="0.25">
      <c r="B10" s="487" t="s">
        <v>0</v>
      </c>
      <c r="C10" s="487"/>
      <c r="D10" s="487"/>
      <c r="E10" s="487"/>
      <c r="F10" s="487"/>
      <c r="G10" s="487"/>
      <c r="H10" s="487"/>
      <c r="I10" s="487"/>
      <c r="J10" s="487"/>
      <c r="M10" s="12"/>
      <c r="N10" s="12"/>
      <c r="O10" s="12"/>
      <c r="P10" s="12"/>
      <c r="Q10" s="12"/>
      <c r="T10" s="12"/>
      <c r="U10" s="12"/>
      <c r="V10" s="12"/>
      <c r="W10" s="12"/>
      <c r="X10" s="12"/>
      <c r="AA10" s="12"/>
      <c r="AB10" s="12"/>
      <c r="AC10" s="12"/>
      <c r="AD10" s="12"/>
      <c r="AE10" s="12"/>
      <c r="AH10" s="12"/>
      <c r="AI10" s="12"/>
      <c r="AJ10" s="12"/>
      <c r="AK10" s="12"/>
      <c r="AL10" s="12"/>
      <c r="AO10" s="12"/>
      <c r="AP10" s="12"/>
      <c r="AQ10" s="12"/>
      <c r="AR10" s="12"/>
      <c r="AS10" s="12"/>
      <c r="AV10" s="12"/>
      <c r="AW10" s="12"/>
      <c r="AX10" s="12"/>
      <c r="AY10" s="12"/>
    </row>
    <row r="11" spans="1:51" ht="18" x14ac:dyDescent="0.25">
      <c r="B11" s="487" t="s">
        <v>1</v>
      </c>
      <c r="C11" s="487"/>
      <c r="D11" s="487"/>
      <c r="E11" s="487"/>
      <c r="F11" s="487"/>
      <c r="G11" s="487"/>
      <c r="H11" s="487"/>
      <c r="I11" s="487"/>
      <c r="J11" s="487"/>
      <c r="K11" s="24"/>
      <c r="L11" s="25"/>
      <c r="M11" s="26"/>
      <c r="N11" s="26"/>
      <c r="Q11" s="21"/>
      <c r="R11" s="24"/>
      <c r="S11" s="25"/>
      <c r="T11" s="26"/>
      <c r="U11" s="26"/>
      <c r="X11" s="21"/>
      <c r="Y11" s="24"/>
      <c r="Z11" s="25"/>
      <c r="AA11" s="26"/>
      <c r="AB11" s="26"/>
      <c r="AE11" s="21"/>
      <c r="AF11" s="24"/>
      <c r="AG11" s="25"/>
      <c r="AH11" s="26"/>
      <c r="AI11" s="26"/>
      <c r="AL11" s="21"/>
      <c r="AM11" s="24"/>
      <c r="AN11" s="25"/>
      <c r="AO11" s="26"/>
      <c r="AP11" s="26"/>
      <c r="AS11" s="21"/>
      <c r="AT11" s="24"/>
      <c r="AU11" s="25"/>
      <c r="AV11" s="26"/>
      <c r="AW11" s="26"/>
    </row>
    <row r="12" spans="1:51" x14ac:dyDescent="0.25">
      <c r="K12" s="24"/>
      <c r="L12" s="25"/>
      <c r="M12" s="26"/>
      <c r="N12" s="26"/>
      <c r="R12" s="24"/>
      <c r="S12" s="25"/>
      <c r="T12" s="26"/>
      <c r="U12" s="26"/>
      <c r="Y12" s="24"/>
      <c r="Z12" s="25"/>
      <c r="AA12" s="26"/>
      <c r="AB12" s="26"/>
      <c r="AF12" s="24"/>
      <c r="AG12" s="25"/>
      <c r="AH12" s="26"/>
      <c r="AI12" s="26"/>
      <c r="AM12" s="24"/>
      <c r="AN12" s="25"/>
      <c r="AO12" s="26"/>
      <c r="AP12" s="26"/>
      <c r="AT12" s="24"/>
      <c r="AU12" s="25"/>
      <c r="AV12" s="26"/>
      <c r="AW12" s="26"/>
    </row>
    <row r="13" spans="1:51" x14ac:dyDescent="0.25">
      <c r="K13" s="24"/>
      <c r="L13" s="25"/>
      <c r="M13" s="26"/>
      <c r="N13" s="26"/>
      <c r="R13" s="24"/>
      <c r="S13" s="25"/>
      <c r="T13" s="26"/>
      <c r="U13" s="26"/>
      <c r="Y13" s="24"/>
      <c r="Z13" s="25"/>
      <c r="AA13" s="26"/>
      <c r="AB13" s="26"/>
      <c r="AF13" s="24"/>
      <c r="AG13" s="25"/>
      <c r="AH13" s="26"/>
      <c r="AI13" s="26"/>
      <c r="AM13" s="24"/>
      <c r="AN13" s="25"/>
      <c r="AO13" s="26"/>
      <c r="AP13" s="26"/>
      <c r="AT13" s="24"/>
      <c r="AU13" s="25"/>
      <c r="AV13" s="26"/>
      <c r="AW13" s="26"/>
    </row>
    <row r="14" spans="1:51" ht="15.75" x14ac:dyDescent="0.25">
      <c r="B14" s="28" t="s">
        <v>2</v>
      </c>
      <c r="D14" s="488" t="s">
        <v>3</v>
      </c>
      <c r="E14" s="488"/>
      <c r="F14" s="488"/>
      <c r="G14" s="488"/>
      <c r="H14" s="488"/>
      <c r="I14" s="488"/>
      <c r="J14" s="488"/>
      <c r="K14" s="24"/>
      <c r="L14" s="29"/>
      <c r="M14" s="12"/>
      <c r="N14" s="12"/>
      <c r="O14" s="12"/>
      <c r="P14" s="12"/>
      <c r="Q14" s="12"/>
      <c r="R14" s="24"/>
      <c r="S14" s="29"/>
      <c r="T14" s="12"/>
      <c r="U14" s="12"/>
      <c r="V14" s="12"/>
      <c r="W14" s="12"/>
      <c r="X14" s="12"/>
      <c r="Y14" s="24"/>
      <c r="Z14" s="29"/>
      <c r="AA14" s="12"/>
      <c r="AB14" s="12"/>
      <c r="AC14" s="12"/>
      <c r="AD14" s="12"/>
      <c r="AE14" s="12"/>
      <c r="AF14" s="24"/>
      <c r="AG14" s="29"/>
      <c r="AH14" s="12"/>
      <c r="AI14" s="12"/>
      <c r="AJ14" s="12"/>
      <c r="AK14" s="12"/>
      <c r="AL14" s="12"/>
      <c r="AM14" s="24"/>
      <c r="AN14" s="29"/>
      <c r="AO14" s="12"/>
      <c r="AP14" s="12"/>
      <c r="AQ14" s="12"/>
      <c r="AR14" s="12"/>
      <c r="AS14" s="12"/>
      <c r="AT14" s="24"/>
      <c r="AU14" s="29"/>
      <c r="AV14" s="12"/>
      <c r="AW14" s="12"/>
      <c r="AX14" s="12"/>
      <c r="AY14" s="12"/>
    </row>
    <row r="15" spans="1:51" ht="15.75" x14ac:dyDescent="0.25">
      <c r="B15" s="30"/>
      <c r="D15" s="31"/>
      <c r="E15" s="32"/>
      <c r="F15" s="32"/>
      <c r="G15" s="31"/>
      <c r="H15" s="31"/>
      <c r="I15" s="31"/>
      <c r="J15" s="31"/>
      <c r="K15" s="24"/>
      <c r="M15" s="33"/>
      <c r="N15" s="12"/>
      <c r="O15" s="12"/>
      <c r="P15" s="12"/>
      <c r="Q15" s="31"/>
      <c r="R15" s="24"/>
      <c r="T15" s="33"/>
      <c r="U15" s="12"/>
      <c r="V15" s="12"/>
      <c r="W15" s="12"/>
      <c r="X15" s="31"/>
      <c r="Y15" s="24"/>
      <c r="AA15" s="33"/>
      <c r="AB15" s="12"/>
      <c r="AC15" s="12"/>
      <c r="AD15" s="12"/>
      <c r="AE15" s="31"/>
      <c r="AF15" s="24"/>
      <c r="AH15" s="33"/>
      <c r="AI15" s="12"/>
      <c r="AJ15" s="12"/>
      <c r="AK15" s="12"/>
      <c r="AL15" s="31"/>
      <c r="AM15" s="24"/>
      <c r="AO15" s="33"/>
      <c r="AP15" s="12"/>
      <c r="AQ15" s="12"/>
      <c r="AR15" s="12"/>
      <c r="AS15" s="31"/>
      <c r="AT15" s="24"/>
      <c r="AV15" s="33"/>
      <c r="AW15" s="12"/>
      <c r="AX15" s="12"/>
      <c r="AY15" s="12"/>
    </row>
    <row r="16" spans="1:51" ht="15.75" x14ac:dyDescent="0.25">
      <c r="B16" s="28" t="s">
        <v>4</v>
      </c>
      <c r="D16" s="34" t="s">
        <v>5</v>
      </c>
      <c r="E16" s="32"/>
      <c r="F16" s="32"/>
      <c r="H16" s="31"/>
      <c r="I16" s="35"/>
      <c r="J16" s="31"/>
      <c r="K16" s="36"/>
      <c r="M16" s="35"/>
      <c r="O16" s="37"/>
      <c r="P16" s="38"/>
      <c r="Q16" s="31"/>
      <c r="R16" s="24"/>
      <c r="T16" s="35"/>
      <c r="V16" s="37"/>
      <c r="W16" s="39"/>
      <c r="X16" s="31"/>
      <c r="Y16" s="24"/>
      <c r="AA16" s="35"/>
      <c r="AC16" s="37"/>
      <c r="AD16" s="39"/>
      <c r="AE16" s="31"/>
      <c r="AF16" s="24"/>
      <c r="AH16" s="35"/>
      <c r="AJ16" s="37"/>
      <c r="AK16" s="39"/>
      <c r="AL16" s="31"/>
      <c r="AM16" s="24"/>
      <c r="AO16" s="35"/>
      <c r="AQ16" s="37"/>
      <c r="AR16" s="39"/>
      <c r="AS16" s="31"/>
      <c r="AT16" s="24"/>
      <c r="AV16" s="35"/>
      <c r="AX16" s="37"/>
      <c r="AY16" s="39"/>
    </row>
    <row r="17" spans="2:51" ht="15.75" x14ac:dyDescent="0.25">
      <c r="B17" s="30"/>
      <c r="D17" s="31"/>
      <c r="E17" s="32"/>
      <c r="F17" s="32"/>
      <c r="G17" s="31"/>
      <c r="H17" s="31"/>
      <c r="I17" s="31"/>
      <c r="J17" s="31"/>
      <c r="Q17" s="31"/>
      <c r="X17" s="31"/>
      <c r="AE17" s="31"/>
      <c r="AL17" s="31"/>
      <c r="AS17" s="31"/>
    </row>
    <row r="18" spans="2:51" x14ac:dyDescent="0.25">
      <c r="B18" s="40"/>
      <c r="D18" s="41" t="s">
        <v>6</v>
      </c>
      <c r="E18" s="42"/>
      <c r="G18" s="43">
        <v>750</v>
      </c>
      <c r="H18" s="44" t="s">
        <v>7</v>
      </c>
      <c r="O18" s="37"/>
      <c r="P18" s="37"/>
    </row>
    <row r="19" spans="2:51" x14ac:dyDescent="0.25">
      <c r="B19" s="40"/>
      <c r="I19" s="37"/>
      <c r="K19" s="37"/>
      <c r="O19" s="37"/>
      <c r="P19" s="37"/>
      <c r="V19" s="37"/>
      <c r="W19" s="37"/>
      <c r="AC19" s="37"/>
      <c r="AD19" s="37"/>
      <c r="AJ19" s="37"/>
      <c r="AK19" s="37"/>
      <c r="AQ19" s="37"/>
      <c r="AR19" s="37"/>
      <c r="AX19" s="37"/>
      <c r="AY19" s="37"/>
    </row>
    <row r="20" spans="2:51" x14ac:dyDescent="0.25">
      <c r="B20" s="40"/>
      <c r="D20" s="41"/>
      <c r="E20" s="42"/>
      <c r="G20" s="482" t="s">
        <v>8</v>
      </c>
      <c r="H20" s="486"/>
      <c r="I20" s="483"/>
      <c r="J20" s="41"/>
      <c r="K20" s="482" t="s">
        <v>9</v>
      </c>
      <c r="L20" s="486"/>
      <c r="M20" s="483"/>
      <c r="O20" s="482" t="s">
        <v>10</v>
      </c>
      <c r="P20" s="483"/>
      <c r="R20" s="482" t="s">
        <v>11</v>
      </c>
      <c r="S20" s="486"/>
      <c r="T20" s="483"/>
      <c r="V20" s="482" t="s">
        <v>10</v>
      </c>
      <c r="W20" s="483"/>
      <c r="Y20" s="482" t="s">
        <v>12</v>
      </c>
      <c r="Z20" s="486"/>
      <c r="AA20" s="483"/>
      <c r="AC20" s="482" t="s">
        <v>10</v>
      </c>
      <c r="AD20" s="483"/>
      <c r="AF20" s="482" t="s">
        <v>13</v>
      </c>
      <c r="AG20" s="486"/>
      <c r="AH20" s="483"/>
      <c r="AJ20" s="482" t="s">
        <v>10</v>
      </c>
      <c r="AK20" s="483"/>
      <c r="AM20" s="482" t="s">
        <v>14</v>
      </c>
      <c r="AN20" s="486"/>
      <c r="AO20" s="483"/>
      <c r="AQ20" s="482" t="s">
        <v>10</v>
      </c>
      <c r="AR20" s="483"/>
      <c r="AS20" s="22"/>
      <c r="AT20" s="22"/>
      <c r="AU20" s="22"/>
      <c r="AV20" s="22"/>
      <c r="AW20" s="22"/>
      <c r="AX20" s="22"/>
      <c r="AY20" s="22"/>
    </row>
    <row r="21" spans="2:51" ht="15" customHeight="1" x14ac:dyDescent="0.25">
      <c r="B21" s="40"/>
      <c r="D21" s="484" t="s">
        <v>15</v>
      </c>
      <c r="E21" s="45"/>
      <c r="G21" s="46" t="s">
        <v>16</v>
      </c>
      <c r="H21" s="47" t="s">
        <v>17</v>
      </c>
      <c r="I21" s="48" t="s">
        <v>18</v>
      </c>
      <c r="J21" s="41"/>
      <c r="K21" s="46" t="s">
        <v>16</v>
      </c>
      <c r="L21" s="47" t="s">
        <v>17</v>
      </c>
      <c r="M21" s="48" t="s">
        <v>18</v>
      </c>
      <c r="O21" s="477" t="s">
        <v>19</v>
      </c>
      <c r="P21" s="479" t="s">
        <v>20</v>
      </c>
      <c r="R21" s="46" t="s">
        <v>16</v>
      </c>
      <c r="S21" s="47" t="s">
        <v>17</v>
      </c>
      <c r="T21" s="48" t="s">
        <v>18</v>
      </c>
      <c r="V21" s="477" t="s">
        <v>19</v>
      </c>
      <c r="W21" s="479" t="s">
        <v>20</v>
      </c>
      <c r="Y21" s="46" t="s">
        <v>16</v>
      </c>
      <c r="Z21" s="47" t="s">
        <v>17</v>
      </c>
      <c r="AA21" s="48" t="s">
        <v>18</v>
      </c>
      <c r="AC21" s="477" t="s">
        <v>19</v>
      </c>
      <c r="AD21" s="479" t="s">
        <v>20</v>
      </c>
      <c r="AF21" s="46" t="s">
        <v>16</v>
      </c>
      <c r="AG21" s="47" t="s">
        <v>17</v>
      </c>
      <c r="AH21" s="48" t="s">
        <v>18</v>
      </c>
      <c r="AJ21" s="477" t="s">
        <v>19</v>
      </c>
      <c r="AK21" s="479" t="s">
        <v>20</v>
      </c>
      <c r="AM21" s="46" t="s">
        <v>16</v>
      </c>
      <c r="AN21" s="47" t="s">
        <v>17</v>
      </c>
      <c r="AO21" s="48" t="s">
        <v>18</v>
      </c>
      <c r="AQ21" s="477" t="s">
        <v>19</v>
      </c>
      <c r="AR21" s="479" t="s">
        <v>20</v>
      </c>
      <c r="AS21" s="22"/>
      <c r="AT21" s="22"/>
      <c r="AU21" s="22"/>
      <c r="AV21" s="22"/>
      <c r="AW21" s="22"/>
      <c r="AX21" s="22"/>
      <c r="AY21" s="22"/>
    </row>
    <row r="22" spans="2:51" x14ac:dyDescent="0.25">
      <c r="B22" s="40"/>
      <c r="D22" s="485"/>
      <c r="E22" s="45"/>
      <c r="G22" s="49" t="s">
        <v>21</v>
      </c>
      <c r="H22" s="50"/>
      <c r="I22" s="50" t="s">
        <v>21</v>
      </c>
      <c r="J22" s="51"/>
      <c r="K22" s="49" t="s">
        <v>21</v>
      </c>
      <c r="L22" s="50"/>
      <c r="M22" s="50" t="s">
        <v>21</v>
      </c>
      <c r="O22" s="478"/>
      <c r="P22" s="480"/>
      <c r="R22" s="49" t="s">
        <v>21</v>
      </c>
      <c r="S22" s="50"/>
      <c r="T22" s="50" t="s">
        <v>21</v>
      </c>
      <c r="V22" s="478"/>
      <c r="W22" s="480"/>
      <c r="Y22" s="49" t="s">
        <v>21</v>
      </c>
      <c r="Z22" s="50"/>
      <c r="AA22" s="50" t="s">
        <v>21</v>
      </c>
      <c r="AC22" s="478"/>
      <c r="AD22" s="480"/>
      <c r="AF22" s="49" t="s">
        <v>21</v>
      </c>
      <c r="AG22" s="50"/>
      <c r="AH22" s="50" t="s">
        <v>21</v>
      </c>
      <c r="AJ22" s="478"/>
      <c r="AK22" s="480"/>
      <c r="AM22" s="49" t="s">
        <v>21</v>
      </c>
      <c r="AN22" s="50"/>
      <c r="AO22" s="50" t="s">
        <v>21</v>
      </c>
      <c r="AQ22" s="478"/>
      <c r="AR22" s="480"/>
      <c r="AS22" s="22"/>
      <c r="AT22" s="22"/>
      <c r="AU22" s="22"/>
      <c r="AV22" s="22"/>
      <c r="AW22" s="22"/>
      <c r="AX22" s="22"/>
      <c r="AY22" s="22"/>
    </row>
    <row r="23" spans="2:51" x14ac:dyDescent="0.25">
      <c r="B23" s="52" t="s">
        <v>22</v>
      </c>
      <c r="C23" s="53"/>
      <c r="D23" s="54" t="s">
        <v>23</v>
      </c>
      <c r="E23" s="53"/>
      <c r="F23" s="23"/>
      <c r="G23" s="55">
        <v>45.3</v>
      </c>
      <c r="H23" s="56">
        <v>1</v>
      </c>
      <c r="I23" s="57">
        <f t="shared" ref="I23:I28" si="0">H23*G23</f>
        <v>45.3</v>
      </c>
      <c r="J23" s="58"/>
      <c r="K23" s="55">
        <v>49.59</v>
      </c>
      <c r="L23" s="56">
        <v>1</v>
      </c>
      <c r="M23" s="57">
        <f t="shared" ref="M23:M38" si="1">L23*K23</f>
        <v>49.59</v>
      </c>
      <c r="N23" s="59"/>
      <c r="O23" s="60">
        <f t="shared" ref="O23:O65" si="2">M23-I23</f>
        <v>4.2900000000000063</v>
      </c>
      <c r="P23" s="61">
        <f t="shared" ref="P23:P65" si="3">IF(OR(I23=0,M23=0),"",(O23/I23))</f>
        <v>9.4701986754967035E-2</v>
      </c>
      <c r="Q23" s="59"/>
      <c r="R23" s="55">
        <v>51.3</v>
      </c>
      <c r="S23" s="56">
        <v>1</v>
      </c>
      <c r="T23" s="57">
        <f t="shared" ref="T23:T35" si="4">S23*R23</f>
        <v>51.3</v>
      </c>
      <c r="U23" s="59"/>
      <c r="V23" s="60">
        <f>T23-M23</f>
        <v>1.7099999999999937</v>
      </c>
      <c r="W23" s="61">
        <f>IF(OR(M23=0,T23=0),"",(V23/M23))</f>
        <v>3.448275862068953E-2</v>
      </c>
      <c r="X23" s="59"/>
      <c r="Y23" s="55">
        <v>52.63</v>
      </c>
      <c r="Z23" s="56">
        <v>1</v>
      </c>
      <c r="AA23" s="57">
        <f t="shared" ref="AA23:AA38" si="5">Z23*Y23</f>
        <v>52.63</v>
      </c>
      <c r="AB23" s="59"/>
      <c r="AC23" s="60">
        <f>AA23-T23</f>
        <v>1.3300000000000054</v>
      </c>
      <c r="AD23" s="61">
        <f>IF(OR(T23=0,AA23=0),"",(AC23/T23))</f>
        <v>2.5925925925926033E-2</v>
      </c>
      <c r="AE23" s="59"/>
      <c r="AF23" s="55">
        <v>56.22</v>
      </c>
      <c r="AG23" s="56">
        <v>1</v>
      </c>
      <c r="AH23" s="57">
        <f t="shared" ref="AH23:AH38" si="6">AG23*AF23</f>
        <v>56.22</v>
      </c>
      <c r="AI23" s="59"/>
      <c r="AJ23" s="60">
        <f>AH23-AA23</f>
        <v>3.5899999999999963</v>
      </c>
      <c r="AK23" s="61">
        <f>IF(OR(AA23=0,AH23=0),"",(AJ23/AA23))</f>
        <v>6.8212046361390763E-2</v>
      </c>
      <c r="AL23" s="59"/>
      <c r="AM23" s="55">
        <v>57.64</v>
      </c>
      <c r="AN23" s="56">
        <v>1</v>
      </c>
      <c r="AO23" s="57">
        <f t="shared" ref="AO23:AO38" si="7">AN23*AM23</f>
        <v>57.64</v>
      </c>
      <c r="AP23" s="59"/>
      <c r="AQ23" s="60">
        <f>AO23-AH23</f>
        <v>1.4200000000000017</v>
      </c>
      <c r="AR23" s="61">
        <f>IF(OR(AH23=0,AO23=0),"",(AQ23/AH23))</f>
        <v>2.5257915332621873E-2</v>
      </c>
      <c r="AS23" s="62"/>
      <c r="AT23" s="22"/>
      <c r="AU23" s="22"/>
      <c r="AV23" s="22"/>
      <c r="AW23" s="22"/>
      <c r="AX23" s="22"/>
      <c r="AY23" s="22"/>
    </row>
    <row r="24" spans="2:51" x14ac:dyDescent="0.25">
      <c r="B24" s="63" t="s">
        <v>24</v>
      </c>
      <c r="C24" s="53"/>
      <c r="D24" s="54" t="s">
        <v>23</v>
      </c>
      <c r="E24" s="53"/>
      <c r="F24" s="23"/>
      <c r="G24" s="55">
        <v>-0.02</v>
      </c>
      <c r="H24" s="64">
        <v>1</v>
      </c>
      <c r="I24" s="65">
        <f t="shared" si="0"/>
        <v>-0.02</v>
      </c>
      <c r="J24" s="66"/>
      <c r="K24" s="55"/>
      <c r="L24" s="64">
        <v>1</v>
      </c>
      <c r="M24" s="65">
        <f t="shared" si="1"/>
        <v>0</v>
      </c>
      <c r="N24" s="59"/>
      <c r="O24" s="60">
        <f t="shared" si="2"/>
        <v>0.02</v>
      </c>
      <c r="P24" s="61" t="str">
        <f t="shared" si="3"/>
        <v/>
      </c>
      <c r="Q24" s="59"/>
      <c r="R24" s="55"/>
      <c r="S24" s="64">
        <v>1</v>
      </c>
      <c r="T24" s="65">
        <f t="shared" si="4"/>
        <v>0</v>
      </c>
      <c r="U24" s="59"/>
      <c r="V24" s="60">
        <f t="shared" ref="V24:V64" si="8">T24-M24</f>
        <v>0</v>
      </c>
      <c r="W24" s="61" t="str">
        <f t="shared" ref="W24:W35" si="9">IF(OR(M24=0,T24=0),"",(V24/M24))</f>
        <v/>
      </c>
      <c r="X24" s="59"/>
      <c r="Y24" s="55"/>
      <c r="Z24" s="64">
        <v>1</v>
      </c>
      <c r="AA24" s="65">
        <f t="shared" si="5"/>
        <v>0</v>
      </c>
      <c r="AB24" s="59"/>
      <c r="AC24" s="60">
        <f t="shared" ref="AC24:AC64" si="10">AA24-T24</f>
        <v>0</v>
      </c>
      <c r="AD24" s="61" t="str">
        <f t="shared" ref="AD24:AD64" si="11">IF(OR(T24=0,AA24=0),"",(AC24/T24))</f>
        <v/>
      </c>
      <c r="AE24" s="59"/>
      <c r="AF24" s="55"/>
      <c r="AG24" s="64">
        <v>1</v>
      </c>
      <c r="AH24" s="65">
        <f t="shared" si="6"/>
        <v>0</v>
      </c>
      <c r="AI24" s="59"/>
      <c r="AJ24" s="60">
        <f t="shared" ref="AJ24:AJ64" si="12">AH24-AA24</f>
        <v>0</v>
      </c>
      <c r="AK24" s="61" t="str">
        <f t="shared" ref="AK24:AK64" si="13">IF(OR(AA24=0,AH24=0),"",(AJ24/AA24))</f>
        <v/>
      </c>
      <c r="AL24" s="59"/>
      <c r="AM24" s="55"/>
      <c r="AN24" s="64">
        <v>1</v>
      </c>
      <c r="AO24" s="65">
        <f t="shared" si="7"/>
        <v>0</v>
      </c>
      <c r="AP24" s="59"/>
      <c r="AQ24" s="60">
        <f t="shared" ref="AQ24:AQ64" si="14">AO24-AH24</f>
        <v>0</v>
      </c>
      <c r="AR24" s="61" t="str">
        <f t="shared" ref="AR24:AR64" si="15">IF(OR(AH24=0,AO24=0),"",(AQ24/AH24))</f>
        <v/>
      </c>
      <c r="AS24" s="62"/>
      <c r="AT24" s="22"/>
      <c r="AU24" s="22"/>
      <c r="AV24" s="22"/>
      <c r="AW24" s="22"/>
      <c r="AX24" s="22"/>
      <c r="AY24" s="22"/>
    </row>
    <row r="25" spans="2:51" x14ac:dyDescent="0.25">
      <c r="B25" s="67" t="s">
        <v>102</v>
      </c>
      <c r="C25" s="53"/>
      <c r="D25" s="54" t="s">
        <v>23</v>
      </c>
      <c r="E25" s="53"/>
      <c r="F25" s="23"/>
      <c r="G25" s="55">
        <v>-0.01</v>
      </c>
      <c r="H25" s="56">
        <v>1</v>
      </c>
      <c r="I25" s="65">
        <f>H25*G25</f>
        <v>-0.01</v>
      </c>
      <c r="J25" s="66"/>
      <c r="K25" s="55">
        <v>0.04</v>
      </c>
      <c r="L25" s="56">
        <v>1</v>
      </c>
      <c r="M25" s="65">
        <f t="shared" si="1"/>
        <v>0.04</v>
      </c>
      <c r="N25" s="59"/>
      <c r="O25" s="60">
        <f t="shared" si="2"/>
        <v>0.05</v>
      </c>
      <c r="P25" s="61">
        <f t="shared" si="3"/>
        <v>-5</v>
      </c>
      <c r="Q25" s="59"/>
      <c r="R25" s="55">
        <v>0.04</v>
      </c>
      <c r="S25" s="56">
        <v>1</v>
      </c>
      <c r="T25" s="65">
        <f t="shared" si="4"/>
        <v>0.04</v>
      </c>
      <c r="U25" s="59"/>
      <c r="V25" s="60">
        <f t="shared" si="8"/>
        <v>0</v>
      </c>
      <c r="W25" s="61">
        <f t="shared" si="9"/>
        <v>0</v>
      </c>
      <c r="X25" s="59"/>
      <c r="Y25" s="55">
        <v>0.04</v>
      </c>
      <c r="Z25" s="56">
        <v>1</v>
      </c>
      <c r="AA25" s="65">
        <f t="shared" si="5"/>
        <v>0.04</v>
      </c>
      <c r="AB25" s="59"/>
      <c r="AC25" s="60">
        <f t="shared" si="10"/>
        <v>0</v>
      </c>
      <c r="AD25" s="61">
        <f t="shared" si="11"/>
        <v>0</v>
      </c>
      <c r="AE25" s="59"/>
      <c r="AF25" s="55">
        <v>0.04</v>
      </c>
      <c r="AG25" s="56">
        <v>1</v>
      </c>
      <c r="AH25" s="65">
        <f t="shared" si="6"/>
        <v>0.04</v>
      </c>
      <c r="AI25" s="59"/>
      <c r="AJ25" s="60">
        <f t="shared" si="12"/>
        <v>0</v>
      </c>
      <c r="AK25" s="61">
        <f t="shared" si="13"/>
        <v>0</v>
      </c>
      <c r="AL25" s="59"/>
      <c r="AM25" s="55">
        <v>0.04</v>
      </c>
      <c r="AN25" s="56">
        <v>1</v>
      </c>
      <c r="AO25" s="65">
        <f t="shared" si="7"/>
        <v>0.04</v>
      </c>
      <c r="AP25" s="59"/>
      <c r="AQ25" s="60">
        <f t="shared" si="14"/>
        <v>0</v>
      </c>
      <c r="AR25" s="61">
        <f t="shared" si="15"/>
        <v>0</v>
      </c>
      <c r="AS25" s="62"/>
      <c r="AT25" s="22"/>
      <c r="AU25" s="22"/>
      <c r="AV25" s="22"/>
      <c r="AW25" s="22"/>
      <c r="AX25" s="22"/>
      <c r="AY25" s="22"/>
    </row>
    <row r="26" spans="2:51" x14ac:dyDescent="0.25">
      <c r="B26" s="67" t="s">
        <v>25</v>
      </c>
      <c r="C26" s="53"/>
      <c r="D26" s="54" t="s">
        <v>23</v>
      </c>
      <c r="E26" s="53"/>
      <c r="F26" s="23"/>
      <c r="G26" s="55">
        <v>-2.17</v>
      </c>
      <c r="H26" s="64">
        <v>1</v>
      </c>
      <c r="I26" s="65">
        <f t="shared" si="0"/>
        <v>-2.17</v>
      </c>
      <c r="J26" s="66"/>
      <c r="K26" s="55"/>
      <c r="L26" s="64">
        <v>1</v>
      </c>
      <c r="M26" s="65">
        <f t="shared" si="1"/>
        <v>0</v>
      </c>
      <c r="N26" s="59"/>
      <c r="O26" s="60">
        <f t="shared" si="2"/>
        <v>2.17</v>
      </c>
      <c r="P26" s="61" t="str">
        <f t="shared" si="3"/>
        <v/>
      </c>
      <c r="Q26" s="59"/>
      <c r="R26" s="55"/>
      <c r="S26" s="64">
        <v>1</v>
      </c>
      <c r="T26" s="65">
        <f t="shared" si="4"/>
        <v>0</v>
      </c>
      <c r="U26" s="59"/>
      <c r="V26" s="60">
        <f t="shared" si="8"/>
        <v>0</v>
      </c>
      <c r="W26" s="61" t="str">
        <f t="shared" si="9"/>
        <v/>
      </c>
      <c r="X26" s="59"/>
      <c r="Y26" s="55"/>
      <c r="Z26" s="64">
        <v>1</v>
      </c>
      <c r="AA26" s="65">
        <f t="shared" si="5"/>
        <v>0</v>
      </c>
      <c r="AB26" s="59"/>
      <c r="AC26" s="60">
        <f t="shared" si="10"/>
        <v>0</v>
      </c>
      <c r="AD26" s="61" t="str">
        <f t="shared" si="11"/>
        <v/>
      </c>
      <c r="AE26" s="59"/>
      <c r="AF26" s="55"/>
      <c r="AG26" s="64">
        <v>1</v>
      </c>
      <c r="AH26" s="65">
        <f t="shared" si="6"/>
        <v>0</v>
      </c>
      <c r="AI26" s="59"/>
      <c r="AJ26" s="60">
        <f t="shared" si="12"/>
        <v>0</v>
      </c>
      <c r="AK26" s="61" t="str">
        <f t="shared" si="13"/>
        <v/>
      </c>
      <c r="AL26" s="59"/>
      <c r="AM26" s="55"/>
      <c r="AN26" s="64">
        <v>1</v>
      </c>
      <c r="AO26" s="65">
        <f t="shared" si="7"/>
        <v>0</v>
      </c>
      <c r="AP26" s="59"/>
      <c r="AQ26" s="60">
        <f t="shared" si="14"/>
        <v>0</v>
      </c>
      <c r="AR26" s="61" t="str">
        <f t="shared" si="15"/>
        <v/>
      </c>
      <c r="AS26" s="62"/>
      <c r="AT26" s="22"/>
      <c r="AU26" s="22"/>
      <c r="AV26" s="22"/>
      <c r="AW26" s="22"/>
      <c r="AX26" s="22"/>
      <c r="AY26" s="22"/>
    </row>
    <row r="27" spans="2:51" x14ac:dyDescent="0.25">
      <c r="B27" s="67" t="s">
        <v>103</v>
      </c>
      <c r="C27" s="53"/>
      <c r="D27" s="54" t="s">
        <v>23</v>
      </c>
      <c r="E27" s="53"/>
      <c r="F27" s="23"/>
      <c r="G27" s="55">
        <v>-0.31</v>
      </c>
      <c r="H27" s="64">
        <v>1</v>
      </c>
      <c r="I27" s="65">
        <f t="shared" si="0"/>
        <v>-0.31</v>
      </c>
      <c r="J27" s="66"/>
      <c r="K27" s="55">
        <v>-0.09</v>
      </c>
      <c r="L27" s="64">
        <v>1</v>
      </c>
      <c r="M27" s="65">
        <f t="shared" si="1"/>
        <v>-0.09</v>
      </c>
      <c r="N27" s="59"/>
      <c r="O27" s="60">
        <f t="shared" si="2"/>
        <v>0.22</v>
      </c>
      <c r="P27" s="61">
        <f t="shared" si="3"/>
        <v>-0.70967741935483875</v>
      </c>
      <c r="Q27" s="59"/>
      <c r="R27" s="55">
        <v>0</v>
      </c>
      <c r="S27" s="64">
        <v>1</v>
      </c>
      <c r="T27" s="65">
        <f t="shared" si="4"/>
        <v>0</v>
      </c>
      <c r="U27" s="59"/>
      <c r="V27" s="60">
        <f t="shared" si="8"/>
        <v>0.09</v>
      </c>
      <c r="W27" s="61" t="str">
        <f t="shared" si="9"/>
        <v/>
      </c>
      <c r="X27" s="59"/>
      <c r="Y27" s="55">
        <v>0</v>
      </c>
      <c r="Z27" s="64">
        <v>1</v>
      </c>
      <c r="AA27" s="65">
        <f t="shared" si="5"/>
        <v>0</v>
      </c>
      <c r="AB27" s="59"/>
      <c r="AC27" s="60">
        <f t="shared" si="10"/>
        <v>0</v>
      </c>
      <c r="AD27" s="61" t="str">
        <f t="shared" si="11"/>
        <v/>
      </c>
      <c r="AE27" s="59"/>
      <c r="AF27" s="55">
        <v>0</v>
      </c>
      <c r="AG27" s="64">
        <v>1</v>
      </c>
      <c r="AH27" s="65">
        <f t="shared" si="6"/>
        <v>0</v>
      </c>
      <c r="AI27" s="59"/>
      <c r="AJ27" s="60">
        <f t="shared" si="12"/>
        <v>0</v>
      </c>
      <c r="AK27" s="61" t="str">
        <f t="shared" si="13"/>
        <v/>
      </c>
      <c r="AL27" s="59"/>
      <c r="AM27" s="55">
        <v>0</v>
      </c>
      <c r="AN27" s="64">
        <v>1</v>
      </c>
      <c r="AO27" s="65">
        <f t="shared" si="7"/>
        <v>0</v>
      </c>
      <c r="AP27" s="59"/>
      <c r="AQ27" s="60">
        <f t="shared" si="14"/>
        <v>0</v>
      </c>
      <c r="AR27" s="61" t="str">
        <f t="shared" si="15"/>
        <v/>
      </c>
      <c r="AS27" s="62"/>
      <c r="AT27" s="22"/>
      <c r="AU27" s="22"/>
      <c r="AV27" s="22"/>
      <c r="AW27" s="22"/>
      <c r="AX27" s="22"/>
      <c r="AY27" s="22"/>
    </row>
    <row r="28" spans="2:51" x14ac:dyDescent="0.25">
      <c r="B28" s="67" t="s">
        <v>26</v>
      </c>
      <c r="C28" s="53"/>
      <c r="D28" s="54" t="s">
        <v>23</v>
      </c>
      <c r="E28" s="53"/>
      <c r="F28" s="23"/>
      <c r="G28" s="55">
        <v>-0.1</v>
      </c>
      <c r="H28" s="64">
        <v>1</v>
      </c>
      <c r="I28" s="65">
        <f t="shared" si="0"/>
        <v>-0.1</v>
      </c>
      <c r="J28" s="66"/>
      <c r="K28" s="55"/>
      <c r="L28" s="64">
        <v>1</v>
      </c>
      <c r="M28" s="65">
        <f t="shared" si="1"/>
        <v>0</v>
      </c>
      <c r="N28" s="59"/>
      <c r="O28" s="60">
        <f t="shared" si="2"/>
        <v>0.1</v>
      </c>
      <c r="P28" s="61" t="str">
        <f t="shared" si="3"/>
        <v/>
      </c>
      <c r="Q28" s="59"/>
      <c r="R28" s="55"/>
      <c r="S28" s="64">
        <v>1</v>
      </c>
      <c r="T28" s="65">
        <f t="shared" si="4"/>
        <v>0</v>
      </c>
      <c r="U28" s="59"/>
      <c r="V28" s="60">
        <f t="shared" si="8"/>
        <v>0</v>
      </c>
      <c r="W28" s="61" t="str">
        <f t="shared" si="9"/>
        <v/>
      </c>
      <c r="X28" s="59"/>
      <c r="Y28" s="55"/>
      <c r="Z28" s="64">
        <v>1</v>
      </c>
      <c r="AA28" s="65">
        <f t="shared" si="5"/>
        <v>0</v>
      </c>
      <c r="AB28" s="59"/>
      <c r="AC28" s="60">
        <f t="shared" si="10"/>
        <v>0</v>
      </c>
      <c r="AD28" s="61" t="str">
        <f t="shared" si="11"/>
        <v/>
      </c>
      <c r="AE28" s="59"/>
      <c r="AF28" s="55"/>
      <c r="AG28" s="64">
        <v>1</v>
      </c>
      <c r="AH28" s="65">
        <f t="shared" si="6"/>
        <v>0</v>
      </c>
      <c r="AI28" s="59"/>
      <c r="AJ28" s="60">
        <f t="shared" si="12"/>
        <v>0</v>
      </c>
      <c r="AK28" s="61" t="str">
        <f t="shared" si="13"/>
        <v/>
      </c>
      <c r="AL28" s="59"/>
      <c r="AM28" s="55"/>
      <c r="AN28" s="64">
        <v>1</v>
      </c>
      <c r="AO28" s="65">
        <f t="shared" si="7"/>
        <v>0</v>
      </c>
      <c r="AP28" s="59"/>
      <c r="AQ28" s="60">
        <f t="shared" si="14"/>
        <v>0</v>
      </c>
      <c r="AR28" s="61" t="str">
        <f t="shared" si="15"/>
        <v/>
      </c>
      <c r="AS28" s="62"/>
      <c r="AT28" s="22"/>
      <c r="AU28" s="22"/>
      <c r="AV28" s="22"/>
      <c r="AW28" s="22"/>
      <c r="AX28" s="22"/>
      <c r="AY28" s="22"/>
    </row>
    <row r="29" spans="2:51" x14ac:dyDescent="0.25">
      <c r="B29" s="67" t="s">
        <v>104</v>
      </c>
      <c r="C29" s="53"/>
      <c r="D29" s="54" t="s">
        <v>23</v>
      </c>
      <c r="E29" s="53"/>
      <c r="F29" s="23"/>
      <c r="G29" s="55"/>
      <c r="H29" s="64"/>
      <c r="I29" s="65"/>
      <c r="J29" s="66"/>
      <c r="K29" s="55">
        <v>-0.65</v>
      </c>
      <c r="L29" s="64">
        <v>1</v>
      </c>
      <c r="M29" s="65">
        <f t="shared" si="1"/>
        <v>-0.65</v>
      </c>
      <c r="N29" s="59"/>
      <c r="O29" s="60">
        <f t="shared" si="2"/>
        <v>-0.65</v>
      </c>
      <c r="P29" s="61" t="str">
        <f t="shared" si="3"/>
        <v/>
      </c>
      <c r="Q29" s="59"/>
      <c r="R29" s="55">
        <v>0</v>
      </c>
      <c r="S29" s="64">
        <v>1</v>
      </c>
      <c r="T29" s="65">
        <f t="shared" si="4"/>
        <v>0</v>
      </c>
      <c r="U29" s="59"/>
      <c r="V29" s="60">
        <f t="shared" si="8"/>
        <v>0.65</v>
      </c>
      <c r="W29" s="61" t="str">
        <f t="shared" si="9"/>
        <v/>
      </c>
      <c r="X29" s="59"/>
      <c r="Y29" s="55">
        <v>0</v>
      </c>
      <c r="Z29" s="64">
        <v>1</v>
      </c>
      <c r="AA29" s="65">
        <f t="shared" si="5"/>
        <v>0</v>
      </c>
      <c r="AB29" s="59"/>
      <c r="AC29" s="60">
        <f t="shared" si="10"/>
        <v>0</v>
      </c>
      <c r="AD29" s="61" t="str">
        <f>IF(OR(T29=0,AA29=0),"",(AC29/T29))</f>
        <v/>
      </c>
      <c r="AE29" s="59"/>
      <c r="AF29" s="55">
        <v>0</v>
      </c>
      <c r="AG29" s="64">
        <v>1</v>
      </c>
      <c r="AH29" s="65">
        <f t="shared" si="6"/>
        <v>0</v>
      </c>
      <c r="AI29" s="59"/>
      <c r="AJ29" s="60">
        <f t="shared" si="12"/>
        <v>0</v>
      </c>
      <c r="AK29" s="61" t="str">
        <f t="shared" si="13"/>
        <v/>
      </c>
      <c r="AL29" s="59"/>
      <c r="AM29" s="55">
        <v>0</v>
      </c>
      <c r="AN29" s="64">
        <v>1</v>
      </c>
      <c r="AO29" s="65">
        <f t="shared" si="7"/>
        <v>0</v>
      </c>
      <c r="AP29" s="59"/>
      <c r="AQ29" s="60">
        <f t="shared" si="14"/>
        <v>0</v>
      </c>
      <c r="AR29" s="61" t="str">
        <f t="shared" si="15"/>
        <v/>
      </c>
      <c r="AS29" s="62"/>
      <c r="AT29" s="22"/>
      <c r="AU29" s="22"/>
      <c r="AV29" s="22"/>
      <c r="AW29" s="22"/>
      <c r="AX29" s="22"/>
      <c r="AY29" s="22"/>
    </row>
    <row r="30" spans="2:51" x14ac:dyDescent="0.25">
      <c r="B30" s="67" t="s">
        <v>105</v>
      </c>
      <c r="C30" s="53"/>
      <c r="D30" s="54" t="s">
        <v>23</v>
      </c>
      <c r="E30" s="53"/>
      <c r="F30" s="23"/>
      <c r="G30" s="55"/>
      <c r="H30" s="64"/>
      <c r="I30" s="65"/>
      <c r="J30" s="66"/>
      <c r="K30" s="55">
        <v>-1.79</v>
      </c>
      <c r="L30" s="64">
        <v>1</v>
      </c>
      <c r="M30" s="65">
        <f t="shared" si="1"/>
        <v>-1.79</v>
      </c>
      <c r="N30" s="59"/>
      <c r="O30" s="60">
        <f t="shared" si="2"/>
        <v>-1.79</v>
      </c>
      <c r="P30" s="61" t="str">
        <f t="shared" si="3"/>
        <v/>
      </c>
      <c r="Q30" s="59"/>
      <c r="R30" s="55">
        <v>0</v>
      </c>
      <c r="S30" s="64">
        <v>1</v>
      </c>
      <c r="T30" s="65">
        <f t="shared" si="4"/>
        <v>0</v>
      </c>
      <c r="U30" s="59"/>
      <c r="V30" s="60">
        <f t="shared" si="8"/>
        <v>1.79</v>
      </c>
      <c r="W30" s="61" t="str">
        <f t="shared" si="9"/>
        <v/>
      </c>
      <c r="X30" s="59"/>
      <c r="Y30" s="55">
        <v>0</v>
      </c>
      <c r="Z30" s="64">
        <v>1</v>
      </c>
      <c r="AA30" s="65">
        <f t="shared" si="5"/>
        <v>0</v>
      </c>
      <c r="AB30" s="59"/>
      <c r="AC30" s="60">
        <f t="shared" si="10"/>
        <v>0</v>
      </c>
      <c r="AD30" s="61" t="str">
        <f t="shared" si="11"/>
        <v/>
      </c>
      <c r="AE30" s="59"/>
      <c r="AF30" s="55">
        <v>0</v>
      </c>
      <c r="AG30" s="64">
        <v>1</v>
      </c>
      <c r="AH30" s="65">
        <f t="shared" si="6"/>
        <v>0</v>
      </c>
      <c r="AI30" s="59"/>
      <c r="AJ30" s="60">
        <f t="shared" si="12"/>
        <v>0</v>
      </c>
      <c r="AK30" s="61" t="str">
        <f t="shared" si="13"/>
        <v/>
      </c>
      <c r="AL30" s="59"/>
      <c r="AM30" s="55">
        <v>0</v>
      </c>
      <c r="AN30" s="64">
        <v>1</v>
      </c>
      <c r="AO30" s="65">
        <f t="shared" si="7"/>
        <v>0</v>
      </c>
      <c r="AP30" s="59"/>
      <c r="AQ30" s="60">
        <f t="shared" si="14"/>
        <v>0</v>
      </c>
      <c r="AR30" s="61" t="str">
        <f t="shared" si="15"/>
        <v/>
      </c>
      <c r="AS30" s="62"/>
      <c r="AT30" s="22"/>
      <c r="AU30" s="22"/>
      <c r="AV30" s="22"/>
      <c r="AW30" s="22"/>
      <c r="AX30" s="22"/>
      <c r="AY30" s="22"/>
    </row>
    <row r="31" spans="2:51" x14ac:dyDescent="0.25">
      <c r="B31" s="67" t="s">
        <v>106</v>
      </c>
      <c r="C31" s="53"/>
      <c r="D31" s="54" t="s">
        <v>23</v>
      </c>
      <c r="E31" s="53"/>
      <c r="F31" s="23"/>
      <c r="G31" s="55"/>
      <c r="H31" s="64"/>
      <c r="I31" s="65"/>
      <c r="J31" s="66"/>
      <c r="K31" s="55">
        <v>0</v>
      </c>
      <c r="L31" s="64">
        <v>1</v>
      </c>
      <c r="M31" s="65">
        <f t="shared" si="1"/>
        <v>0</v>
      </c>
      <c r="N31" s="59"/>
      <c r="O31" s="60">
        <f t="shared" si="2"/>
        <v>0</v>
      </c>
      <c r="P31" s="61" t="str">
        <f t="shared" si="3"/>
        <v/>
      </c>
      <c r="Q31" s="59"/>
      <c r="R31" s="55">
        <v>0</v>
      </c>
      <c r="S31" s="64">
        <v>1</v>
      </c>
      <c r="T31" s="65">
        <f t="shared" si="4"/>
        <v>0</v>
      </c>
      <c r="U31" s="59"/>
      <c r="V31" s="60">
        <f t="shared" si="8"/>
        <v>0</v>
      </c>
      <c r="W31" s="61" t="str">
        <f t="shared" si="9"/>
        <v/>
      </c>
      <c r="X31" s="59"/>
      <c r="Y31" s="55">
        <v>0.16</v>
      </c>
      <c r="Z31" s="64">
        <v>1</v>
      </c>
      <c r="AA31" s="65">
        <f t="shared" si="5"/>
        <v>0.16</v>
      </c>
      <c r="AB31" s="59"/>
      <c r="AC31" s="60">
        <f t="shared" si="10"/>
        <v>0.16</v>
      </c>
      <c r="AD31" s="61" t="str">
        <f t="shared" si="11"/>
        <v/>
      </c>
      <c r="AE31" s="59"/>
      <c r="AF31" s="55">
        <v>0.16</v>
      </c>
      <c r="AG31" s="64">
        <v>1</v>
      </c>
      <c r="AH31" s="65">
        <f t="shared" si="6"/>
        <v>0.16</v>
      </c>
      <c r="AI31" s="59"/>
      <c r="AJ31" s="60">
        <f t="shared" si="12"/>
        <v>0</v>
      </c>
      <c r="AK31" s="61">
        <f t="shared" si="13"/>
        <v>0</v>
      </c>
      <c r="AL31" s="59"/>
      <c r="AM31" s="55">
        <v>0.16</v>
      </c>
      <c r="AN31" s="64">
        <v>1</v>
      </c>
      <c r="AO31" s="65">
        <f t="shared" si="7"/>
        <v>0.16</v>
      </c>
      <c r="AP31" s="59"/>
      <c r="AQ31" s="60">
        <f t="shared" si="14"/>
        <v>0</v>
      </c>
      <c r="AR31" s="61">
        <f t="shared" si="15"/>
        <v>0</v>
      </c>
      <c r="AS31" s="62"/>
      <c r="AT31" s="22"/>
      <c r="AU31" s="22"/>
      <c r="AV31" s="22"/>
      <c r="AW31" s="22"/>
      <c r="AX31" s="22"/>
      <c r="AY31" s="22"/>
    </row>
    <row r="32" spans="2:51" x14ac:dyDescent="0.25">
      <c r="B32" s="67" t="s">
        <v>107</v>
      </c>
      <c r="C32" s="53"/>
      <c r="D32" s="54" t="s">
        <v>23</v>
      </c>
      <c r="E32" s="53"/>
      <c r="F32" s="23"/>
      <c r="G32" s="55"/>
      <c r="H32" s="64"/>
      <c r="I32" s="65"/>
      <c r="J32" s="66"/>
      <c r="K32" s="55">
        <v>-0.03</v>
      </c>
      <c r="L32" s="64">
        <v>1</v>
      </c>
      <c r="M32" s="65">
        <f t="shared" si="1"/>
        <v>-0.03</v>
      </c>
      <c r="N32" s="59"/>
      <c r="O32" s="60">
        <f t="shared" si="2"/>
        <v>-0.03</v>
      </c>
      <c r="P32" s="61" t="str">
        <f t="shared" si="3"/>
        <v/>
      </c>
      <c r="Q32" s="59"/>
      <c r="R32" s="55">
        <v>-0.03</v>
      </c>
      <c r="S32" s="64">
        <v>1</v>
      </c>
      <c r="T32" s="65">
        <f>S32*R32</f>
        <v>-0.03</v>
      </c>
      <c r="U32" s="59"/>
      <c r="V32" s="60">
        <f t="shared" si="8"/>
        <v>0</v>
      </c>
      <c r="W32" s="61">
        <f t="shared" si="9"/>
        <v>0</v>
      </c>
      <c r="X32" s="59"/>
      <c r="Y32" s="55">
        <v>-0.03</v>
      </c>
      <c r="Z32" s="64">
        <v>1</v>
      </c>
      <c r="AA32" s="65">
        <f t="shared" si="5"/>
        <v>-0.03</v>
      </c>
      <c r="AB32" s="59"/>
      <c r="AC32" s="60">
        <f t="shared" si="10"/>
        <v>0</v>
      </c>
      <c r="AD32" s="61">
        <f t="shared" si="11"/>
        <v>0</v>
      </c>
      <c r="AE32" s="59"/>
      <c r="AF32" s="55">
        <v>-0.03</v>
      </c>
      <c r="AG32" s="64">
        <v>1</v>
      </c>
      <c r="AH32" s="65">
        <f t="shared" si="6"/>
        <v>-0.03</v>
      </c>
      <c r="AI32" s="59"/>
      <c r="AJ32" s="60">
        <f t="shared" si="12"/>
        <v>0</v>
      </c>
      <c r="AK32" s="61">
        <f t="shared" si="13"/>
        <v>0</v>
      </c>
      <c r="AL32" s="59"/>
      <c r="AM32" s="55">
        <v>-0.03</v>
      </c>
      <c r="AN32" s="64">
        <v>1</v>
      </c>
      <c r="AO32" s="65">
        <f t="shared" si="7"/>
        <v>-0.03</v>
      </c>
      <c r="AP32" s="59"/>
      <c r="AQ32" s="60">
        <f t="shared" si="14"/>
        <v>0</v>
      </c>
      <c r="AR32" s="61">
        <f t="shared" si="15"/>
        <v>0</v>
      </c>
      <c r="AS32" s="62"/>
      <c r="AT32" s="22"/>
      <c r="AU32" s="22"/>
      <c r="AV32" s="22"/>
      <c r="AW32" s="22"/>
      <c r="AX32" s="22"/>
      <c r="AY32" s="22"/>
    </row>
    <row r="33" spans="2:51" x14ac:dyDescent="0.25">
      <c r="B33" s="63" t="s">
        <v>108</v>
      </c>
      <c r="C33" s="53"/>
      <c r="D33" s="54" t="s">
        <v>23</v>
      </c>
      <c r="E33" s="53"/>
      <c r="F33" s="23"/>
      <c r="G33" s="55"/>
      <c r="H33" s="64"/>
      <c r="I33" s="65"/>
      <c r="J33" s="66"/>
      <c r="K33" s="55">
        <v>-1.41</v>
      </c>
      <c r="L33" s="64">
        <v>1</v>
      </c>
      <c r="M33" s="65">
        <f t="shared" si="1"/>
        <v>-1.41</v>
      </c>
      <c r="N33" s="59"/>
      <c r="O33" s="60">
        <f t="shared" si="2"/>
        <v>-1.41</v>
      </c>
      <c r="P33" s="61" t="str">
        <f t="shared" si="3"/>
        <v/>
      </c>
      <c r="Q33" s="59"/>
      <c r="R33" s="55">
        <v>-1.41</v>
      </c>
      <c r="S33" s="64">
        <v>1</v>
      </c>
      <c r="T33" s="65">
        <f>S33*R33</f>
        <v>-1.41</v>
      </c>
      <c r="U33" s="59"/>
      <c r="V33" s="60">
        <f t="shared" si="8"/>
        <v>0</v>
      </c>
      <c r="W33" s="61">
        <f t="shared" si="9"/>
        <v>0</v>
      </c>
      <c r="X33" s="59"/>
      <c r="Y33" s="55">
        <v>0</v>
      </c>
      <c r="Z33" s="64">
        <v>1</v>
      </c>
      <c r="AA33" s="65">
        <f t="shared" si="5"/>
        <v>0</v>
      </c>
      <c r="AB33" s="59"/>
      <c r="AC33" s="60">
        <f t="shared" si="10"/>
        <v>1.41</v>
      </c>
      <c r="AD33" s="61" t="str">
        <f t="shared" si="11"/>
        <v/>
      </c>
      <c r="AE33" s="59"/>
      <c r="AF33" s="55">
        <v>0</v>
      </c>
      <c r="AG33" s="64">
        <v>1</v>
      </c>
      <c r="AH33" s="65">
        <f t="shared" si="6"/>
        <v>0</v>
      </c>
      <c r="AI33" s="59"/>
      <c r="AJ33" s="60">
        <f t="shared" si="12"/>
        <v>0</v>
      </c>
      <c r="AK33" s="61" t="str">
        <f t="shared" si="13"/>
        <v/>
      </c>
      <c r="AL33" s="59"/>
      <c r="AM33" s="55">
        <v>0</v>
      </c>
      <c r="AN33" s="64">
        <v>1</v>
      </c>
      <c r="AO33" s="65">
        <f t="shared" si="7"/>
        <v>0</v>
      </c>
      <c r="AP33" s="59"/>
      <c r="AQ33" s="60">
        <f t="shared" si="14"/>
        <v>0</v>
      </c>
      <c r="AR33" s="61" t="str">
        <f t="shared" si="15"/>
        <v/>
      </c>
      <c r="AS33" s="62"/>
      <c r="AT33" s="22"/>
      <c r="AU33" s="22"/>
      <c r="AV33" s="22"/>
      <c r="AW33" s="22"/>
      <c r="AX33" s="22"/>
      <c r="AY33" s="22"/>
    </row>
    <row r="34" spans="2:51" x14ac:dyDescent="0.25">
      <c r="B34" s="63" t="s">
        <v>109</v>
      </c>
      <c r="C34" s="53"/>
      <c r="D34" s="54" t="s">
        <v>23</v>
      </c>
      <c r="E34" s="53"/>
      <c r="F34" s="23"/>
      <c r="G34" s="55"/>
      <c r="H34" s="64"/>
      <c r="I34" s="65"/>
      <c r="J34" s="66"/>
      <c r="K34" s="55">
        <v>-0.34</v>
      </c>
      <c r="L34" s="64">
        <v>1</v>
      </c>
      <c r="M34" s="65">
        <f t="shared" si="1"/>
        <v>-0.34</v>
      </c>
      <c r="N34" s="59"/>
      <c r="O34" s="60">
        <f t="shared" si="2"/>
        <v>-0.34</v>
      </c>
      <c r="P34" s="61" t="str">
        <f t="shared" si="3"/>
        <v/>
      </c>
      <c r="Q34" s="59"/>
      <c r="R34" s="55">
        <v>-0.34</v>
      </c>
      <c r="S34" s="64">
        <v>1</v>
      </c>
      <c r="T34" s="65">
        <f>S34*R34</f>
        <v>-0.34</v>
      </c>
      <c r="U34" s="59"/>
      <c r="V34" s="60">
        <f t="shared" si="8"/>
        <v>0</v>
      </c>
      <c r="W34" s="61">
        <f t="shared" si="9"/>
        <v>0</v>
      </c>
      <c r="X34" s="59"/>
      <c r="Y34" s="55">
        <v>-0.34</v>
      </c>
      <c r="Z34" s="64">
        <v>1</v>
      </c>
      <c r="AA34" s="65">
        <f t="shared" si="5"/>
        <v>-0.34</v>
      </c>
      <c r="AB34" s="59"/>
      <c r="AC34" s="60">
        <f t="shared" si="10"/>
        <v>0</v>
      </c>
      <c r="AD34" s="61">
        <f t="shared" si="11"/>
        <v>0</v>
      </c>
      <c r="AE34" s="59"/>
      <c r="AF34" s="55">
        <v>-0.34</v>
      </c>
      <c r="AG34" s="64">
        <v>1</v>
      </c>
      <c r="AH34" s="65">
        <f t="shared" si="6"/>
        <v>-0.34</v>
      </c>
      <c r="AI34" s="59"/>
      <c r="AJ34" s="60">
        <f t="shared" si="12"/>
        <v>0</v>
      </c>
      <c r="AK34" s="61">
        <f t="shared" si="13"/>
        <v>0</v>
      </c>
      <c r="AL34" s="59"/>
      <c r="AM34" s="55">
        <v>0</v>
      </c>
      <c r="AN34" s="64">
        <v>1</v>
      </c>
      <c r="AO34" s="65">
        <f t="shared" si="7"/>
        <v>0</v>
      </c>
      <c r="AP34" s="59"/>
      <c r="AQ34" s="60">
        <f t="shared" si="14"/>
        <v>0.34</v>
      </c>
      <c r="AR34" s="61" t="str">
        <f t="shared" si="15"/>
        <v/>
      </c>
      <c r="AS34" s="62"/>
      <c r="AT34" s="22"/>
      <c r="AU34" s="22"/>
      <c r="AV34" s="22"/>
      <c r="AW34" s="22"/>
      <c r="AX34" s="22"/>
      <c r="AY34" s="22"/>
    </row>
    <row r="35" spans="2:51" x14ac:dyDescent="0.25">
      <c r="B35" s="68" t="s">
        <v>110</v>
      </c>
      <c r="C35" s="53"/>
      <c r="D35" s="54" t="s">
        <v>23</v>
      </c>
      <c r="E35" s="53"/>
      <c r="F35" s="23"/>
      <c r="G35" s="55"/>
      <c r="H35" s="64"/>
      <c r="I35" s="65"/>
      <c r="J35" s="66"/>
      <c r="K35" s="55">
        <v>0</v>
      </c>
      <c r="L35" s="64">
        <v>1</v>
      </c>
      <c r="M35" s="65">
        <f t="shared" si="1"/>
        <v>0</v>
      </c>
      <c r="N35" s="59"/>
      <c r="O35" s="60">
        <f t="shared" si="2"/>
        <v>0</v>
      </c>
      <c r="P35" s="61" t="str">
        <f t="shared" si="3"/>
        <v/>
      </c>
      <c r="Q35" s="59"/>
      <c r="R35" s="55">
        <v>-0.99</v>
      </c>
      <c r="S35" s="64">
        <v>1</v>
      </c>
      <c r="T35" s="65">
        <f t="shared" si="4"/>
        <v>-0.99</v>
      </c>
      <c r="U35" s="59"/>
      <c r="V35" s="60">
        <f t="shared" si="8"/>
        <v>-0.99</v>
      </c>
      <c r="W35" s="61" t="str">
        <f t="shared" si="9"/>
        <v/>
      </c>
      <c r="X35" s="59"/>
      <c r="Y35" s="55">
        <v>-0.99</v>
      </c>
      <c r="Z35" s="64">
        <v>1</v>
      </c>
      <c r="AA35" s="65">
        <f t="shared" si="5"/>
        <v>-0.99</v>
      </c>
      <c r="AB35" s="59"/>
      <c r="AC35" s="60">
        <f t="shared" si="10"/>
        <v>0</v>
      </c>
      <c r="AD35" s="61">
        <f t="shared" si="11"/>
        <v>0</v>
      </c>
      <c r="AE35" s="59"/>
      <c r="AF35" s="55">
        <v>-0.99</v>
      </c>
      <c r="AG35" s="64">
        <v>1</v>
      </c>
      <c r="AH35" s="65">
        <f t="shared" si="6"/>
        <v>-0.99</v>
      </c>
      <c r="AI35" s="59"/>
      <c r="AJ35" s="60">
        <f t="shared" si="12"/>
        <v>0</v>
      </c>
      <c r="AK35" s="61">
        <f t="shared" si="13"/>
        <v>0</v>
      </c>
      <c r="AL35" s="59"/>
      <c r="AM35" s="55">
        <v>0</v>
      </c>
      <c r="AN35" s="64">
        <v>1</v>
      </c>
      <c r="AO35" s="65">
        <f t="shared" si="7"/>
        <v>0</v>
      </c>
      <c r="AP35" s="59"/>
      <c r="AQ35" s="60">
        <f t="shared" si="14"/>
        <v>0.99</v>
      </c>
      <c r="AR35" s="61" t="str">
        <f t="shared" si="15"/>
        <v/>
      </c>
      <c r="AS35" s="62"/>
      <c r="AT35" s="22"/>
      <c r="AU35" s="22"/>
      <c r="AV35" s="22"/>
      <c r="AW35" s="22"/>
      <c r="AX35" s="22"/>
      <c r="AY35" s="22"/>
    </row>
    <row r="36" spans="2:51" x14ac:dyDescent="0.25">
      <c r="B36" s="69" t="s">
        <v>111</v>
      </c>
      <c r="C36" s="53"/>
      <c r="D36" s="54" t="s">
        <v>23</v>
      </c>
      <c r="E36" s="53"/>
      <c r="F36" s="23"/>
      <c r="G36" s="55"/>
      <c r="H36" s="56"/>
      <c r="I36" s="65"/>
      <c r="J36" s="66"/>
      <c r="K36" s="55">
        <v>0.2</v>
      </c>
      <c r="L36" s="56">
        <v>1</v>
      </c>
      <c r="M36" s="65">
        <f t="shared" si="1"/>
        <v>0.2</v>
      </c>
      <c r="N36" s="59"/>
      <c r="O36" s="60">
        <f t="shared" si="2"/>
        <v>0.2</v>
      </c>
      <c r="P36" s="61" t="str">
        <f t="shared" si="3"/>
        <v/>
      </c>
      <c r="Q36" s="59"/>
      <c r="R36" s="55">
        <v>0</v>
      </c>
      <c r="S36" s="64">
        <v>1</v>
      </c>
      <c r="T36" s="65">
        <f>S36*R36</f>
        <v>0</v>
      </c>
      <c r="U36" s="59"/>
      <c r="V36" s="60">
        <f t="shared" si="8"/>
        <v>-0.2</v>
      </c>
      <c r="W36" s="61" t="str">
        <f>IF(OR(M36=0,T36=0),"",(V36/M36))</f>
        <v/>
      </c>
      <c r="X36" s="59"/>
      <c r="Y36" s="55">
        <v>0</v>
      </c>
      <c r="Z36" s="64">
        <v>1</v>
      </c>
      <c r="AA36" s="65">
        <f t="shared" si="5"/>
        <v>0</v>
      </c>
      <c r="AB36" s="59"/>
      <c r="AC36" s="60">
        <f t="shared" si="10"/>
        <v>0</v>
      </c>
      <c r="AD36" s="61" t="str">
        <f t="shared" si="11"/>
        <v/>
      </c>
      <c r="AE36" s="59"/>
      <c r="AF36" s="55">
        <v>0</v>
      </c>
      <c r="AG36" s="64">
        <v>1</v>
      </c>
      <c r="AH36" s="65">
        <f t="shared" si="6"/>
        <v>0</v>
      </c>
      <c r="AI36" s="59"/>
      <c r="AJ36" s="60">
        <f t="shared" si="12"/>
        <v>0</v>
      </c>
      <c r="AK36" s="61" t="str">
        <f t="shared" si="13"/>
        <v/>
      </c>
      <c r="AL36" s="59"/>
      <c r="AM36" s="55">
        <v>0</v>
      </c>
      <c r="AN36" s="64">
        <v>1</v>
      </c>
      <c r="AO36" s="65">
        <f t="shared" si="7"/>
        <v>0</v>
      </c>
      <c r="AP36" s="59"/>
      <c r="AQ36" s="60">
        <f t="shared" si="14"/>
        <v>0</v>
      </c>
      <c r="AR36" s="61" t="str">
        <f t="shared" si="15"/>
        <v/>
      </c>
      <c r="AS36" s="62"/>
      <c r="AT36" s="22"/>
      <c r="AU36" s="22"/>
      <c r="AV36" s="22"/>
      <c r="AW36" s="22"/>
      <c r="AX36" s="22"/>
      <c r="AY36" s="22"/>
    </row>
    <row r="37" spans="2:51" x14ac:dyDescent="0.25">
      <c r="B37" s="69" t="s">
        <v>112</v>
      </c>
      <c r="C37" s="53"/>
      <c r="D37" s="54" t="s">
        <v>23</v>
      </c>
      <c r="E37" s="53"/>
      <c r="F37" s="23"/>
      <c r="G37" s="55"/>
      <c r="H37" s="56"/>
      <c r="I37" s="65"/>
      <c r="J37" s="66"/>
      <c r="K37" s="55">
        <v>0</v>
      </c>
      <c r="L37" s="56">
        <v>1</v>
      </c>
      <c r="M37" s="65">
        <f t="shared" si="1"/>
        <v>0</v>
      </c>
      <c r="N37" s="59"/>
      <c r="O37" s="60">
        <f t="shared" si="2"/>
        <v>0</v>
      </c>
      <c r="P37" s="61" t="str">
        <f t="shared" si="3"/>
        <v/>
      </c>
      <c r="Q37" s="59"/>
      <c r="R37" s="55">
        <v>0</v>
      </c>
      <c r="S37" s="64">
        <v>1</v>
      </c>
      <c r="T37" s="65">
        <f>S37*R37</f>
        <v>0</v>
      </c>
      <c r="U37" s="59"/>
      <c r="V37" s="60">
        <f t="shared" si="8"/>
        <v>0</v>
      </c>
      <c r="W37" s="61" t="str">
        <f>IF(OR(M37=0,T37=0),"",(V37/M37))</f>
        <v/>
      </c>
      <c r="X37" s="59"/>
      <c r="Y37" s="55">
        <v>0</v>
      </c>
      <c r="Z37" s="64">
        <v>1</v>
      </c>
      <c r="AA37" s="65">
        <f t="shared" si="5"/>
        <v>0</v>
      </c>
      <c r="AB37" s="59"/>
      <c r="AC37" s="60">
        <f t="shared" si="10"/>
        <v>0</v>
      </c>
      <c r="AD37" s="61" t="str">
        <f t="shared" si="11"/>
        <v/>
      </c>
      <c r="AE37" s="59"/>
      <c r="AF37" s="55">
        <v>0</v>
      </c>
      <c r="AG37" s="64">
        <v>1</v>
      </c>
      <c r="AH37" s="65">
        <f t="shared" si="6"/>
        <v>0</v>
      </c>
      <c r="AI37" s="59"/>
      <c r="AJ37" s="60">
        <f t="shared" si="12"/>
        <v>0</v>
      </c>
      <c r="AK37" s="61" t="str">
        <f t="shared" si="13"/>
        <v/>
      </c>
      <c r="AL37" s="59"/>
      <c r="AM37" s="55">
        <v>0.16</v>
      </c>
      <c r="AN37" s="64">
        <v>1</v>
      </c>
      <c r="AO37" s="65">
        <f t="shared" si="7"/>
        <v>0.16</v>
      </c>
      <c r="AP37" s="59"/>
      <c r="AQ37" s="60">
        <f t="shared" si="14"/>
        <v>0.16</v>
      </c>
      <c r="AR37" s="61" t="str">
        <f t="shared" si="15"/>
        <v/>
      </c>
      <c r="AS37" s="62"/>
      <c r="AT37" s="22"/>
      <c r="AU37" s="22"/>
      <c r="AV37" s="22"/>
      <c r="AW37" s="22"/>
      <c r="AX37" s="22"/>
      <c r="AY37" s="22"/>
    </row>
    <row r="38" spans="2:51" x14ac:dyDescent="0.25">
      <c r="B38" s="69" t="s">
        <v>113</v>
      </c>
      <c r="C38" s="53"/>
      <c r="D38" s="54" t="s">
        <v>23</v>
      </c>
      <c r="E38" s="53"/>
      <c r="F38" s="23"/>
      <c r="G38" s="55"/>
      <c r="H38" s="56"/>
      <c r="I38" s="65"/>
      <c r="J38" s="66"/>
      <c r="K38" s="55">
        <v>0</v>
      </c>
      <c r="L38" s="56">
        <v>1</v>
      </c>
      <c r="M38" s="65">
        <f t="shared" si="1"/>
        <v>0</v>
      </c>
      <c r="N38" s="59"/>
      <c r="O38" s="60">
        <f t="shared" si="2"/>
        <v>0</v>
      </c>
      <c r="P38" s="61" t="str">
        <f t="shared" si="3"/>
        <v/>
      </c>
      <c r="Q38" s="59"/>
      <c r="R38" s="55">
        <v>0</v>
      </c>
      <c r="S38" s="64">
        <v>1</v>
      </c>
      <c r="T38" s="65">
        <f>S38*R38</f>
        <v>0</v>
      </c>
      <c r="U38" s="59"/>
      <c r="V38" s="60">
        <f t="shared" si="8"/>
        <v>0</v>
      </c>
      <c r="W38" s="61" t="str">
        <f>IF(OR(M38=0,T38=0),"",(V38/M38))</f>
        <v/>
      </c>
      <c r="X38" s="59"/>
      <c r="Y38" s="55">
        <v>0</v>
      </c>
      <c r="Z38" s="64">
        <v>1</v>
      </c>
      <c r="AA38" s="65">
        <f t="shared" si="5"/>
        <v>0</v>
      </c>
      <c r="AB38" s="59"/>
      <c r="AC38" s="60">
        <f t="shared" si="10"/>
        <v>0</v>
      </c>
      <c r="AD38" s="61" t="str">
        <f t="shared" si="11"/>
        <v/>
      </c>
      <c r="AE38" s="59"/>
      <c r="AF38" s="55">
        <v>0</v>
      </c>
      <c r="AG38" s="64">
        <v>1</v>
      </c>
      <c r="AH38" s="65">
        <f t="shared" si="6"/>
        <v>0</v>
      </c>
      <c r="AI38" s="59"/>
      <c r="AJ38" s="60">
        <f t="shared" si="12"/>
        <v>0</v>
      </c>
      <c r="AK38" s="61" t="str">
        <f t="shared" si="13"/>
        <v/>
      </c>
      <c r="AL38" s="59"/>
      <c r="AM38" s="55">
        <v>0.13</v>
      </c>
      <c r="AN38" s="64">
        <v>1</v>
      </c>
      <c r="AO38" s="65">
        <f t="shared" si="7"/>
        <v>0.13</v>
      </c>
      <c r="AP38" s="59"/>
      <c r="AQ38" s="60">
        <f t="shared" si="14"/>
        <v>0.13</v>
      </c>
      <c r="AR38" s="61" t="str">
        <f t="shared" si="15"/>
        <v/>
      </c>
      <c r="AS38" s="62"/>
      <c r="AT38" s="22"/>
      <c r="AU38" s="22"/>
      <c r="AV38" s="22"/>
      <c r="AW38" s="22"/>
      <c r="AX38" s="22"/>
      <c r="AY38" s="22"/>
    </row>
    <row r="39" spans="2:51" s="70" customFormat="1" x14ac:dyDescent="0.25">
      <c r="B39" s="71" t="s">
        <v>27</v>
      </c>
      <c r="C39" s="72"/>
      <c r="D39" s="73"/>
      <c r="E39" s="72"/>
      <c r="F39" s="74"/>
      <c r="G39" s="75"/>
      <c r="H39" s="76"/>
      <c r="I39" s="77">
        <f>SUM(I23:I38)</f>
        <v>42.689999999999991</v>
      </c>
      <c r="J39" s="78"/>
      <c r="K39" s="75"/>
      <c r="L39" s="76"/>
      <c r="M39" s="77">
        <f>SUM(M23:M38)</f>
        <v>45.52</v>
      </c>
      <c r="N39" s="79"/>
      <c r="O39" s="80">
        <f t="shared" si="2"/>
        <v>2.8300000000000125</v>
      </c>
      <c r="P39" s="81">
        <f t="shared" si="3"/>
        <v>6.6291871632701171E-2</v>
      </c>
      <c r="Q39" s="79"/>
      <c r="R39" s="75"/>
      <c r="S39" s="76"/>
      <c r="T39" s="77">
        <f>SUM(T23:T38)</f>
        <v>48.569999999999993</v>
      </c>
      <c r="U39" s="79"/>
      <c r="V39" s="80">
        <f t="shared" si="8"/>
        <v>3.0499999999999901</v>
      </c>
      <c r="W39" s="81">
        <f>IF(OR(M39=0,T39=0),"",(V39/M39))</f>
        <v>6.7003514938488357E-2</v>
      </c>
      <c r="X39" s="79"/>
      <c r="Y39" s="75"/>
      <c r="Z39" s="76"/>
      <c r="AA39" s="77">
        <f>SUM(AA23:AA38)</f>
        <v>51.469999999999992</v>
      </c>
      <c r="AB39" s="79"/>
      <c r="AC39" s="80">
        <f t="shared" si="10"/>
        <v>2.8999999999999986</v>
      </c>
      <c r="AD39" s="81">
        <f t="shared" si="11"/>
        <v>5.9707638459954686E-2</v>
      </c>
      <c r="AE39" s="79"/>
      <c r="AF39" s="75"/>
      <c r="AG39" s="76"/>
      <c r="AH39" s="77">
        <f>SUM(AH23:AH38)</f>
        <v>55.059999999999988</v>
      </c>
      <c r="AI39" s="79"/>
      <c r="AJ39" s="80">
        <f t="shared" si="12"/>
        <v>3.5899999999999963</v>
      </c>
      <c r="AK39" s="81">
        <f t="shared" si="13"/>
        <v>6.97493685642121E-2</v>
      </c>
      <c r="AL39" s="79"/>
      <c r="AM39" s="75"/>
      <c r="AN39" s="76"/>
      <c r="AO39" s="77">
        <f>SUM(AO23:AO38)</f>
        <v>58.099999999999994</v>
      </c>
      <c r="AP39" s="79"/>
      <c r="AQ39" s="80">
        <f t="shared" si="14"/>
        <v>3.0400000000000063</v>
      </c>
      <c r="AR39" s="81">
        <f t="shared" si="15"/>
        <v>5.5212495459498856E-2</v>
      </c>
    </row>
    <row r="40" spans="2:51" ht="15.75" customHeight="1" x14ac:dyDescent="0.25">
      <c r="B40" s="82" t="s">
        <v>28</v>
      </c>
      <c r="C40" s="53"/>
      <c r="D40" s="54" t="s">
        <v>29</v>
      </c>
      <c r="E40" s="53"/>
      <c r="F40" s="23"/>
      <c r="G40" s="83">
        <f>IF(ISBLANK($D16)=TRUE, 0, IF($D16="TOU", $D$310*G53+$D$311*G54+$D$312*G55, IF(AND($D16="non-TOU", H57&gt;0), G57,G56)))</f>
        <v>0.11135</v>
      </c>
      <c r="H40" s="84">
        <f>$G$18*(1+G67)-$G$18</f>
        <v>22.125000000000114</v>
      </c>
      <c r="I40" s="65">
        <f>H40*G40</f>
        <v>2.4636187500000126</v>
      </c>
      <c r="J40" s="66"/>
      <c r="K40" s="83">
        <f>IF(ISBLANK($D16)=TRUE, 0, IF($D16="TOU", $D$310*K53+$D$311*K54+$D$312*K55, IF(AND($D16="non-TOU", L57&gt;0), K57,K56)))</f>
        <v>0.11135</v>
      </c>
      <c r="L40" s="84">
        <f>$G$18*(1+K67)-$G$18</f>
        <v>22.125000000000114</v>
      </c>
      <c r="M40" s="65">
        <f>L40*K40</f>
        <v>2.4636187500000126</v>
      </c>
      <c r="N40" s="59"/>
      <c r="O40" s="60">
        <f t="shared" si="2"/>
        <v>0</v>
      </c>
      <c r="P40" s="61">
        <f t="shared" si="3"/>
        <v>0</v>
      </c>
      <c r="Q40" s="59"/>
      <c r="R40" s="83">
        <f>IF(ISBLANK($D16)=TRUE, 0, IF($D16="TOU", $D$310*R53+$D$311*R54+$D$312*R55, IF(AND($D16="non-TOU", S57&gt;0), R57,R56)))</f>
        <v>0.11135</v>
      </c>
      <c r="S40" s="84">
        <f>$G$18*(1+R67)-$G$18</f>
        <v>22.125000000000114</v>
      </c>
      <c r="T40" s="65">
        <f>S40*R40</f>
        <v>2.4636187500000126</v>
      </c>
      <c r="U40" s="59"/>
      <c r="V40" s="60">
        <f t="shared" si="8"/>
        <v>0</v>
      </c>
      <c r="W40" s="61">
        <f t="shared" ref="W40:W64" si="16">IF(OR(M40=0,T40=0),"",(V40/M40))</f>
        <v>0</v>
      </c>
      <c r="X40" s="59"/>
      <c r="Y40" s="83">
        <f>IF(ISBLANK($D16)=TRUE, 0, IF($D16="TOU", $D$310*Y53+$D$311*Y54+$D$312*Y55, IF(AND($D16="non-TOU", Z57&gt;0), Y57,Y56)))</f>
        <v>0.11135</v>
      </c>
      <c r="Z40" s="84">
        <f>$G$18*(1+Y67)-$G$18</f>
        <v>22.125000000000114</v>
      </c>
      <c r="AA40" s="65">
        <f>Z40*Y40</f>
        <v>2.4636187500000126</v>
      </c>
      <c r="AB40" s="59"/>
      <c r="AC40" s="60">
        <f t="shared" si="10"/>
        <v>0</v>
      </c>
      <c r="AD40" s="61">
        <f t="shared" si="11"/>
        <v>0</v>
      </c>
      <c r="AE40" s="59"/>
      <c r="AF40" s="83">
        <f>IF(ISBLANK($D16)=TRUE, 0, IF($D16="TOU", $D$310*AF53+$D$311*AF54+$D$312*AF55, IF(AND($D16="non-TOU", AG57&gt;0), AF57,AF56)))</f>
        <v>0.11135</v>
      </c>
      <c r="AG40" s="84">
        <f>$G$18*(1+AF67)-$G$18</f>
        <v>22.125000000000114</v>
      </c>
      <c r="AH40" s="65">
        <f>AG40*AF40</f>
        <v>2.4636187500000126</v>
      </c>
      <c r="AI40" s="59"/>
      <c r="AJ40" s="60">
        <f t="shared" si="12"/>
        <v>0</v>
      </c>
      <c r="AK40" s="61">
        <f t="shared" si="13"/>
        <v>0</v>
      </c>
      <c r="AL40" s="59"/>
      <c r="AM40" s="83">
        <f>IF(ISBLANK($D16)=TRUE, 0, IF($D16="TOU", $D$310*AM53+$D$311*AM54+$D$312*AM55, IF(AND($D16="non-TOU", AN57&gt;0), AM57,AM56)))</f>
        <v>0.11135</v>
      </c>
      <c r="AN40" s="84">
        <f>$G$18*(1+AM67)-$G$18</f>
        <v>22.125000000000114</v>
      </c>
      <c r="AO40" s="65">
        <f>AN40*AM40</f>
        <v>2.4636187500000126</v>
      </c>
      <c r="AP40" s="59"/>
      <c r="AQ40" s="60">
        <f t="shared" si="14"/>
        <v>0</v>
      </c>
      <c r="AR40" s="61">
        <f t="shared" si="15"/>
        <v>0</v>
      </c>
      <c r="AS40" s="22"/>
      <c r="AT40" s="22"/>
      <c r="AU40" s="22"/>
      <c r="AV40" s="22"/>
      <c r="AW40" s="22"/>
      <c r="AX40" s="22"/>
      <c r="AY40" s="22"/>
    </row>
    <row r="41" spans="2:51" x14ac:dyDescent="0.25">
      <c r="B41" s="82" t="s">
        <v>30</v>
      </c>
      <c r="C41" s="53"/>
      <c r="D41" s="54" t="s">
        <v>29</v>
      </c>
      <c r="E41" s="53"/>
      <c r="F41" s="23"/>
      <c r="G41" s="85">
        <v>4.4299999999999999E-3</v>
      </c>
      <c r="H41" s="84">
        <f>+$G$18</f>
        <v>750</v>
      </c>
      <c r="I41" s="65">
        <f>H41*G41</f>
        <v>3.3224999999999998</v>
      </c>
      <c r="J41" s="66"/>
      <c r="K41" s="85">
        <v>2.3E-3</v>
      </c>
      <c r="L41" s="84">
        <f>+$G$18</f>
        <v>750</v>
      </c>
      <c r="M41" s="65">
        <f>L41*K41</f>
        <v>1.7249999999999999</v>
      </c>
      <c r="N41" s="59"/>
      <c r="O41" s="60">
        <f t="shared" si="2"/>
        <v>-1.5974999999999999</v>
      </c>
      <c r="P41" s="61">
        <f t="shared" si="3"/>
        <v>-0.48081264108352145</v>
      </c>
      <c r="Q41" s="59"/>
      <c r="R41" s="85">
        <v>0</v>
      </c>
      <c r="S41" s="84">
        <f>+$G$18</f>
        <v>750</v>
      </c>
      <c r="T41" s="65">
        <f>S41*R41</f>
        <v>0</v>
      </c>
      <c r="U41" s="59"/>
      <c r="V41" s="60">
        <f t="shared" si="8"/>
        <v>-1.7249999999999999</v>
      </c>
      <c r="W41" s="61" t="str">
        <f t="shared" si="16"/>
        <v/>
      </c>
      <c r="X41" s="59"/>
      <c r="Y41" s="85">
        <v>0</v>
      </c>
      <c r="Z41" s="84">
        <f>+$G$18</f>
        <v>750</v>
      </c>
      <c r="AA41" s="65">
        <f>Z41*Y41</f>
        <v>0</v>
      </c>
      <c r="AB41" s="59"/>
      <c r="AC41" s="60">
        <f t="shared" si="10"/>
        <v>0</v>
      </c>
      <c r="AD41" s="61" t="str">
        <f t="shared" si="11"/>
        <v/>
      </c>
      <c r="AE41" s="59"/>
      <c r="AF41" s="85">
        <v>0</v>
      </c>
      <c r="AG41" s="84">
        <f>+$G$18</f>
        <v>750</v>
      </c>
      <c r="AH41" s="65">
        <f>AG41*AF41</f>
        <v>0</v>
      </c>
      <c r="AI41" s="59"/>
      <c r="AJ41" s="60">
        <f t="shared" si="12"/>
        <v>0</v>
      </c>
      <c r="AK41" s="61" t="str">
        <f t="shared" si="13"/>
        <v/>
      </c>
      <c r="AL41" s="59"/>
      <c r="AM41" s="85">
        <v>0</v>
      </c>
      <c r="AN41" s="84">
        <f>+$G$18</f>
        <v>750</v>
      </c>
      <c r="AO41" s="65">
        <f>AN41*AM41</f>
        <v>0</v>
      </c>
      <c r="AP41" s="59"/>
      <c r="AQ41" s="60">
        <f t="shared" si="14"/>
        <v>0</v>
      </c>
      <c r="AR41" s="61" t="str">
        <f t="shared" si="15"/>
        <v/>
      </c>
      <c r="AS41" s="22"/>
      <c r="AT41" s="22"/>
      <c r="AU41" s="22"/>
      <c r="AV41" s="22"/>
      <c r="AW41" s="22"/>
      <c r="AX41" s="22"/>
      <c r="AY41" s="22"/>
    </row>
    <row r="42" spans="2:51" ht="17.25" customHeight="1" x14ac:dyDescent="0.25">
      <c r="B42" s="82" t="s">
        <v>31</v>
      </c>
      <c r="C42" s="53"/>
      <c r="D42" s="54" t="s">
        <v>29</v>
      </c>
      <c r="E42" s="53"/>
      <c r="F42" s="23"/>
      <c r="G42" s="85">
        <v>-1.2999999999999999E-4</v>
      </c>
      <c r="H42" s="84">
        <f>+$G$18</f>
        <v>750</v>
      </c>
      <c r="I42" s="65">
        <f>H42*G42</f>
        <v>-9.7499999999999989E-2</v>
      </c>
      <c r="J42" s="66"/>
      <c r="K42" s="85">
        <v>1.8000000000000001E-4</v>
      </c>
      <c r="L42" s="84">
        <f>+$G$18</f>
        <v>750</v>
      </c>
      <c r="M42" s="65">
        <f>L42*K42</f>
        <v>0.13500000000000001</v>
      </c>
      <c r="N42" s="59"/>
      <c r="O42" s="60">
        <f t="shared" si="2"/>
        <v>0.23249999999999998</v>
      </c>
      <c r="P42" s="61">
        <f t="shared" si="3"/>
        <v>-2.3846153846153846</v>
      </c>
      <c r="Q42" s="59"/>
      <c r="R42" s="85">
        <v>0</v>
      </c>
      <c r="S42" s="84">
        <f>+$G$18</f>
        <v>750</v>
      </c>
      <c r="T42" s="65">
        <f>S42*R42</f>
        <v>0</v>
      </c>
      <c r="U42" s="59"/>
      <c r="V42" s="60">
        <f t="shared" si="8"/>
        <v>-0.13500000000000001</v>
      </c>
      <c r="W42" s="61" t="str">
        <f t="shared" si="16"/>
        <v/>
      </c>
      <c r="X42" s="59"/>
      <c r="Y42" s="85">
        <v>0</v>
      </c>
      <c r="Z42" s="84">
        <f>+$G$18</f>
        <v>750</v>
      </c>
      <c r="AA42" s="65">
        <f>Z42*Y42</f>
        <v>0</v>
      </c>
      <c r="AB42" s="59"/>
      <c r="AC42" s="60">
        <f t="shared" si="10"/>
        <v>0</v>
      </c>
      <c r="AD42" s="61" t="str">
        <f t="shared" si="11"/>
        <v/>
      </c>
      <c r="AE42" s="59"/>
      <c r="AF42" s="85">
        <v>0</v>
      </c>
      <c r="AG42" s="84">
        <f>+$G$18</f>
        <v>750</v>
      </c>
      <c r="AH42" s="65">
        <f>AG42*AF42</f>
        <v>0</v>
      </c>
      <c r="AI42" s="59"/>
      <c r="AJ42" s="60">
        <f t="shared" si="12"/>
        <v>0</v>
      </c>
      <c r="AK42" s="61" t="str">
        <f t="shared" si="13"/>
        <v/>
      </c>
      <c r="AL42" s="59"/>
      <c r="AM42" s="85">
        <v>0</v>
      </c>
      <c r="AN42" s="84">
        <f>+$G$18</f>
        <v>750</v>
      </c>
      <c r="AO42" s="65">
        <f>AN42*AM42</f>
        <v>0</v>
      </c>
      <c r="AP42" s="59"/>
      <c r="AQ42" s="60">
        <f t="shared" si="14"/>
        <v>0</v>
      </c>
      <c r="AR42" s="61" t="str">
        <f t="shared" si="15"/>
        <v/>
      </c>
      <c r="AS42" s="22"/>
      <c r="AT42" s="22"/>
      <c r="AU42" s="22"/>
      <c r="AV42" s="22"/>
      <c r="AW42" s="22"/>
      <c r="AX42" s="22"/>
      <c r="AY42" s="22"/>
    </row>
    <row r="43" spans="2:51" ht="15.75" customHeight="1" x14ac:dyDescent="0.25">
      <c r="B43" s="82" t="s">
        <v>32</v>
      </c>
      <c r="C43" s="53"/>
      <c r="D43" s="54" t="s">
        <v>29</v>
      </c>
      <c r="E43" s="53"/>
      <c r="F43" s="23"/>
      <c r="G43" s="85">
        <v>0</v>
      </c>
      <c r="H43" s="86"/>
      <c r="I43" s="65">
        <f>H43*G43</f>
        <v>0</v>
      </c>
      <c r="J43" s="66"/>
      <c r="K43" s="85">
        <v>1.24E-3</v>
      </c>
      <c r="L43" s="86"/>
      <c r="M43" s="65">
        <f>L43*K43</f>
        <v>0</v>
      </c>
      <c r="N43" s="59"/>
      <c r="O43" s="60">
        <f t="shared" si="2"/>
        <v>0</v>
      </c>
      <c r="P43" s="61" t="str">
        <f t="shared" si="3"/>
        <v/>
      </c>
      <c r="Q43" s="59"/>
      <c r="R43" s="85">
        <v>0</v>
      </c>
      <c r="S43" s="86"/>
      <c r="T43" s="65">
        <f>S43*R43</f>
        <v>0</v>
      </c>
      <c r="U43" s="59"/>
      <c r="V43" s="60">
        <f t="shared" si="8"/>
        <v>0</v>
      </c>
      <c r="W43" s="61" t="str">
        <f t="shared" si="16"/>
        <v/>
      </c>
      <c r="X43" s="59"/>
      <c r="Y43" s="85">
        <v>0</v>
      </c>
      <c r="Z43" s="86"/>
      <c r="AA43" s="65">
        <f>Z43*Y43</f>
        <v>0</v>
      </c>
      <c r="AB43" s="59"/>
      <c r="AC43" s="60">
        <f t="shared" si="10"/>
        <v>0</v>
      </c>
      <c r="AD43" s="61" t="str">
        <f t="shared" si="11"/>
        <v/>
      </c>
      <c r="AE43" s="59"/>
      <c r="AF43" s="85">
        <v>0</v>
      </c>
      <c r="AG43" s="86"/>
      <c r="AH43" s="65">
        <f>AG43*AF43</f>
        <v>0</v>
      </c>
      <c r="AI43" s="59"/>
      <c r="AJ43" s="60">
        <f t="shared" si="12"/>
        <v>0</v>
      </c>
      <c r="AK43" s="61" t="str">
        <f t="shared" si="13"/>
        <v/>
      </c>
      <c r="AL43" s="59"/>
      <c r="AM43" s="85">
        <v>0</v>
      </c>
      <c r="AN43" s="86"/>
      <c r="AO43" s="65">
        <f>AN43*AM43</f>
        <v>0</v>
      </c>
      <c r="AP43" s="59"/>
      <c r="AQ43" s="60">
        <f t="shared" si="14"/>
        <v>0</v>
      </c>
      <c r="AR43" s="61" t="str">
        <f t="shared" si="15"/>
        <v/>
      </c>
      <c r="AS43" s="22"/>
      <c r="AT43" s="22"/>
      <c r="AU43" s="22"/>
      <c r="AV43" s="22"/>
      <c r="AW43" s="22"/>
      <c r="AX43" s="22"/>
      <c r="AY43" s="22"/>
    </row>
    <row r="44" spans="2:51" x14ac:dyDescent="0.25">
      <c r="B44" s="87" t="s">
        <v>33</v>
      </c>
      <c r="C44" s="53"/>
      <c r="D44" s="54" t="s">
        <v>23</v>
      </c>
      <c r="E44" s="53"/>
      <c r="F44" s="23"/>
      <c r="G44" s="88">
        <v>0.41</v>
      </c>
      <c r="H44" s="56">
        <v>1</v>
      </c>
      <c r="I44" s="65">
        <f>H44*G44</f>
        <v>0.41</v>
      </c>
      <c r="J44" s="66"/>
      <c r="K44" s="88">
        <v>0.41</v>
      </c>
      <c r="L44" s="56">
        <v>1</v>
      </c>
      <c r="M44" s="65">
        <f>L44*K44</f>
        <v>0.41</v>
      </c>
      <c r="N44" s="59"/>
      <c r="O44" s="60">
        <f t="shared" si="2"/>
        <v>0</v>
      </c>
      <c r="P44" s="61">
        <f t="shared" si="3"/>
        <v>0</v>
      </c>
      <c r="Q44" s="59"/>
      <c r="R44" s="88">
        <v>0.41</v>
      </c>
      <c r="S44" s="56">
        <v>1</v>
      </c>
      <c r="T44" s="65">
        <f>S44*R44</f>
        <v>0.41</v>
      </c>
      <c r="U44" s="59"/>
      <c r="V44" s="60">
        <f t="shared" si="8"/>
        <v>0</v>
      </c>
      <c r="W44" s="61">
        <f t="shared" si="16"/>
        <v>0</v>
      </c>
      <c r="X44" s="59"/>
      <c r="Y44" s="88">
        <v>0.41</v>
      </c>
      <c r="Z44" s="56">
        <v>1</v>
      </c>
      <c r="AA44" s="65">
        <f>Z44*Y44</f>
        <v>0.41</v>
      </c>
      <c r="AB44" s="59"/>
      <c r="AC44" s="60">
        <f t="shared" si="10"/>
        <v>0</v>
      </c>
      <c r="AD44" s="61">
        <f t="shared" si="11"/>
        <v>0</v>
      </c>
      <c r="AE44" s="59"/>
      <c r="AF44" s="88">
        <v>0.41</v>
      </c>
      <c r="AG44" s="56">
        <v>1</v>
      </c>
      <c r="AH44" s="65">
        <f>AG44*AF44</f>
        <v>0.41</v>
      </c>
      <c r="AI44" s="59"/>
      <c r="AJ44" s="60">
        <f t="shared" si="12"/>
        <v>0</v>
      </c>
      <c r="AK44" s="61">
        <f t="shared" si="13"/>
        <v>0</v>
      </c>
      <c r="AL44" s="59"/>
      <c r="AM44" s="88">
        <v>0.41</v>
      </c>
      <c r="AN44" s="56">
        <v>1</v>
      </c>
      <c r="AO44" s="65">
        <f>AN44*AM44</f>
        <v>0.41</v>
      </c>
      <c r="AP44" s="59"/>
      <c r="AQ44" s="60">
        <f t="shared" si="14"/>
        <v>0</v>
      </c>
      <c r="AR44" s="61">
        <f t="shared" si="15"/>
        <v>0</v>
      </c>
      <c r="AS44" s="22"/>
      <c r="AT44" s="22"/>
      <c r="AU44" s="22"/>
      <c r="AV44" s="22"/>
      <c r="AW44" s="22"/>
      <c r="AX44" s="22"/>
      <c r="AY44" s="22"/>
    </row>
    <row r="45" spans="2:51" s="70" customFormat="1" x14ac:dyDescent="0.25">
      <c r="B45" s="89" t="s">
        <v>34</v>
      </c>
      <c r="C45" s="90"/>
      <c r="D45" s="91"/>
      <c r="E45" s="90"/>
      <c r="F45" s="74"/>
      <c r="G45" s="92"/>
      <c r="H45" s="93"/>
      <c r="I45" s="94">
        <f>SUM(I40:I44)+I39</f>
        <v>48.788618750000005</v>
      </c>
      <c r="J45" s="95"/>
      <c r="K45" s="92"/>
      <c r="L45" s="93"/>
      <c r="M45" s="94">
        <f>SUM(M40:M44)+M39</f>
        <v>50.253618750000015</v>
      </c>
      <c r="N45" s="79"/>
      <c r="O45" s="80">
        <f t="shared" si="2"/>
        <v>1.4650000000000105</v>
      </c>
      <c r="P45" s="81">
        <f t="shared" si="3"/>
        <v>3.0027494885782359E-2</v>
      </c>
      <c r="Q45" s="79"/>
      <c r="R45" s="92"/>
      <c r="S45" s="93"/>
      <c r="T45" s="94">
        <f>SUM(T40:T44)+T39</f>
        <v>51.443618750000006</v>
      </c>
      <c r="U45" s="79"/>
      <c r="V45" s="80">
        <f>T45-M45</f>
        <v>1.1899999999999906</v>
      </c>
      <c r="W45" s="81">
        <f t="shared" si="16"/>
        <v>2.3679886734524772E-2</v>
      </c>
      <c r="X45" s="79"/>
      <c r="Y45" s="92"/>
      <c r="Z45" s="93"/>
      <c r="AA45" s="94">
        <f>SUM(AA40:AA44)+AA39</f>
        <v>54.343618750000005</v>
      </c>
      <c r="AB45" s="79"/>
      <c r="AC45" s="80">
        <f t="shared" si="10"/>
        <v>2.8999999999999986</v>
      </c>
      <c r="AD45" s="81">
        <f t="shared" si="11"/>
        <v>5.6372395069893839E-2</v>
      </c>
      <c r="AE45" s="79"/>
      <c r="AF45" s="92"/>
      <c r="AG45" s="93"/>
      <c r="AH45" s="94">
        <f>SUM(AH40:AH44)+AH39</f>
        <v>57.933618750000001</v>
      </c>
      <c r="AI45" s="79"/>
      <c r="AJ45" s="80">
        <f t="shared" si="12"/>
        <v>3.5899999999999963</v>
      </c>
      <c r="AK45" s="81">
        <f t="shared" si="13"/>
        <v>6.6061114121149622E-2</v>
      </c>
      <c r="AL45" s="79"/>
      <c r="AM45" s="92"/>
      <c r="AN45" s="93"/>
      <c r="AO45" s="94">
        <f>SUM(AO40:AO44)+AO39</f>
        <v>60.973618750000007</v>
      </c>
      <c r="AP45" s="79"/>
      <c r="AQ45" s="80">
        <f t="shared" si="14"/>
        <v>3.0400000000000063</v>
      </c>
      <c r="AR45" s="81">
        <f t="shared" si="15"/>
        <v>5.2473849650553829E-2</v>
      </c>
    </row>
    <row r="46" spans="2:51" x14ac:dyDescent="0.25">
      <c r="B46" s="96" t="s">
        <v>35</v>
      </c>
      <c r="C46" s="23"/>
      <c r="D46" s="54" t="s">
        <v>29</v>
      </c>
      <c r="E46" s="23"/>
      <c r="F46" s="23"/>
      <c r="G46" s="97">
        <v>1.141E-2</v>
      </c>
      <c r="H46" s="98">
        <f>$G$18*(1+G67)</f>
        <v>772.12500000000011</v>
      </c>
      <c r="I46" s="57">
        <f>H46*G46</f>
        <v>8.8099462500000012</v>
      </c>
      <c r="J46" s="58"/>
      <c r="K46" s="97">
        <v>1.295E-2</v>
      </c>
      <c r="L46" s="98">
        <f>$G$18*(1+K67)</f>
        <v>772.12500000000011</v>
      </c>
      <c r="M46" s="57">
        <f>L46*K46</f>
        <v>9.9990187500000012</v>
      </c>
      <c r="N46" s="59"/>
      <c r="O46" s="60">
        <f t="shared" si="2"/>
        <v>1.1890725</v>
      </c>
      <c r="P46" s="61">
        <f t="shared" si="3"/>
        <v>0.1349693251533742</v>
      </c>
      <c r="Q46" s="59"/>
      <c r="R46" s="97">
        <v>1.295E-2</v>
      </c>
      <c r="S46" s="98">
        <f>$G$18*(1+R67)</f>
        <v>772.12500000000011</v>
      </c>
      <c r="T46" s="57">
        <f>S46*R46</f>
        <v>9.9990187500000012</v>
      </c>
      <c r="U46" s="59"/>
      <c r="V46" s="60">
        <f t="shared" si="8"/>
        <v>0</v>
      </c>
      <c r="W46" s="61">
        <f t="shared" si="16"/>
        <v>0</v>
      </c>
      <c r="X46" s="59"/>
      <c r="Y46" s="97">
        <v>1.295E-2</v>
      </c>
      <c r="Z46" s="98">
        <f>$G$18*(1+Y67)</f>
        <v>772.12500000000011</v>
      </c>
      <c r="AA46" s="57">
        <f>Z46*Y46</f>
        <v>9.9990187500000012</v>
      </c>
      <c r="AB46" s="59"/>
      <c r="AC46" s="60">
        <f t="shared" si="10"/>
        <v>0</v>
      </c>
      <c r="AD46" s="61">
        <f t="shared" si="11"/>
        <v>0</v>
      </c>
      <c r="AE46" s="59"/>
      <c r="AF46" s="97">
        <v>1.295E-2</v>
      </c>
      <c r="AG46" s="98">
        <f>$G$18*(1+AF67)</f>
        <v>772.12500000000011</v>
      </c>
      <c r="AH46" s="57">
        <f>AG46*AF46</f>
        <v>9.9990187500000012</v>
      </c>
      <c r="AI46" s="59"/>
      <c r="AJ46" s="60">
        <f t="shared" si="12"/>
        <v>0</v>
      </c>
      <c r="AK46" s="61">
        <f t="shared" si="13"/>
        <v>0</v>
      </c>
      <c r="AL46" s="59"/>
      <c r="AM46" s="97">
        <v>1.295E-2</v>
      </c>
      <c r="AN46" s="98">
        <f>$G$18*(1+AM67)</f>
        <v>772.12500000000011</v>
      </c>
      <c r="AO46" s="57">
        <f>AN46*AM46</f>
        <v>9.9990187500000012</v>
      </c>
      <c r="AP46" s="59"/>
      <c r="AQ46" s="60">
        <f t="shared" si="14"/>
        <v>0</v>
      </c>
      <c r="AR46" s="61">
        <f t="shared" si="15"/>
        <v>0</v>
      </c>
      <c r="AS46" s="22"/>
      <c r="AT46" s="22"/>
      <c r="AU46" s="22"/>
      <c r="AV46" s="22"/>
      <c r="AW46" s="22"/>
      <c r="AX46" s="22"/>
      <c r="AY46" s="22"/>
    </row>
    <row r="47" spans="2:51" x14ac:dyDescent="0.25">
      <c r="B47" s="96" t="s">
        <v>36</v>
      </c>
      <c r="C47" s="23"/>
      <c r="D47" s="54" t="s">
        <v>29</v>
      </c>
      <c r="E47" s="23"/>
      <c r="F47" s="23"/>
      <c r="G47" s="97">
        <v>7.79E-3</v>
      </c>
      <c r="H47" s="99">
        <f>+H46</f>
        <v>772.12500000000011</v>
      </c>
      <c r="I47" s="57">
        <f>H47*G47</f>
        <v>6.0148537500000012</v>
      </c>
      <c r="J47" s="58"/>
      <c r="K47" s="97">
        <v>9.0500000000000008E-3</v>
      </c>
      <c r="L47" s="99">
        <f>+L46</f>
        <v>772.12500000000011</v>
      </c>
      <c r="M47" s="57">
        <f>L47*K47</f>
        <v>6.9877312500000013</v>
      </c>
      <c r="N47" s="59"/>
      <c r="O47" s="60">
        <f t="shared" si="2"/>
        <v>0.97287750000000006</v>
      </c>
      <c r="P47" s="61">
        <f t="shared" si="3"/>
        <v>0.16174582798459561</v>
      </c>
      <c r="Q47" s="59"/>
      <c r="R47" s="97">
        <v>9.0500000000000008E-3</v>
      </c>
      <c r="S47" s="99">
        <f>+S46</f>
        <v>772.12500000000011</v>
      </c>
      <c r="T47" s="57">
        <f>S47*R47</f>
        <v>6.9877312500000013</v>
      </c>
      <c r="U47" s="59"/>
      <c r="V47" s="60">
        <f t="shared" si="8"/>
        <v>0</v>
      </c>
      <c r="W47" s="61">
        <f t="shared" si="16"/>
        <v>0</v>
      </c>
      <c r="X47" s="59"/>
      <c r="Y47" s="97">
        <v>9.0500000000000008E-3</v>
      </c>
      <c r="Z47" s="99">
        <f>+Z46</f>
        <v>772.12500000000011</v>
      </c>
      <c r="AA47" s="57">
        <f>Z47*Y47</f>
        <v>6.9877312500000013</v>
      </c>
      <c r="AB47" s="59"/>
      <c r="AC47" s="60">
        <f t="shared" si="10"/>
        <v>0</v>
      </c>
      <c r="AD47" s="61">
        <f t="shared" si="11"/>
        <v>0</v>
      </c>
      <c r="AE47" s="59"/>
      <c r="AF47" s="97">
        <v>9.0500000000000008E-3</v>
      </c>
      <c r="AG47" s="99">
        <f>+AG46</f>
        <v>772.12500000000011</v>
      </c>
      <c r="AH47" s="57">
        <f>AG47*AF47</f>
        <v>6.9877312500000013</v>
      </c>
      <c r="AI47" s="59"/>
      <c r="AJ47" s="60">
        <f t="shared" si="12"/>
        <v>0</v>
      </c>
      <c r="AK47" s="61">
        <f t="shared" si="13"/>
        <v>0</v>
      </c>
      <c r="AL47" s="59"/>
      <c r="AM47" s="97">
        <v>9.0500000000000008E-3</v>
      </c>
      <c r="AN47" s="99">
        <f>+AN46</f>
        <v>772.12500000000011</v>
      </c>
      <c r="AO47" s="57">
        <f>AN47*AM47</f>
        <v>6.9877312500000013</v>
      </c>
      <c r="AP47" s="59"/>
      <c r="AQ47" s="60">
        <f t="shared" si="14"/>
        <v>0</v>
      </c>
      <c r="AR47" s="61">
        <f t="shared" si="15"/>
        <v>0</v>
      </c>
      <c r="AS47" s="22"/>
      <c r="AT47" s="22"/>
      <c r="AU47" s="22"/>
      <c r="AV47" s="22"/>
      <c r="AW47" s="22"/>
      <c r="AX47" s="22"/>
      <c r="AY47" s="22"/>
    </row>
    <row r="48" spans="2:51" s="70" customFormat="1" x14ac:dyDescent="0.25">
      <c r="B48" s="89" t="s">
        <v>37</v>
      </c>
      <c r="C48" s="72"/>
      <c r="D48" s="91"/>
      <c r="E48" s="72"/>
      <c r="F48" s="100"/>
      <c r="G48" s="101"/>
      <c r="H48" s="102"/>
      <c r="I48" s="94">
        <f>SUM(I45:I47)</f>
        <v>63.613418750000008</v>
      </c>
      <c r="J48" s="95"/>
      <c r="K48" s="101"/>
      <c r="L48" s="102"/>
      <c r="M48" s="94">
        <f>SUM(M45:M47)</f>
        <v>67.240368750000016</v>
      </c>
      <c r="N48" s="103"/>
      <c r="O48" s="80">
        <f t="shared" si="2"/>
        <v>3.6269500000000079</v>
      </c>
      <c r="P48" s="81">
        <f t="shared" si="3"/>
        <v>5.7015486217678046E-2</v>
      </c>
      <c r="Q48" s="79"/>
      <c r="R48" s="101"/>
      <c r="S48" s="102"/>
      <c r="T48" s="94">
        <f>SUM(T45:T47)</f>
        <v>68.43036875</v>
      </c>
      <c r="U48" s="103"/>
      <c r="V48" s="80">
        <f>T48-M48</f>
        <v>1.1899999999999835</v>
      </c>
      <c r="W48" s="81">
        <f t="shared" si="16"/>
        <v>1.7697701873474383E-2</v>
      </c>
      <c r="X48" s="79"/>
      <c r="Y48" s="101"/>
      <c r="Z48" s="102"/>
      <c r="AA48" s="94">
        <f>SUM(AA45:AA47)</f>
        <v>71.330368750000005</v>
      </c>
      <c r="AB48" s="103"/>
      <c r="AC48" s="80">
        <f t="shared" si="10"/>
        <v>2.9000000000000057</v>
      </c>
      <c r="AD48" s="81">
        <f t="shared" si="11"/>
        <v>4.2378845138109911E-2</v>
      </c>
      <c r="AE48" s="79"/>
      <c r="AF48" s="101"/>
      <c r="AG48" s="102"/>
      <c r="AH48" s="94">
        <f>SUM(AH45:AH47)</f>
        <v>74.920368749999994</v>
      </c>
      <c r="AI48" s="103"/>
      <c r="AJ48" s="80">
        <f t="shared" si="12"/>
        <v>3.5899999999999892</v>
      </c>
      <c r="AK48" s="81">
        <f t="shared" si="13"/>
        <v>5.0329194463893598E-2</v>
      </c>
      <c r="AL48" s="79"/>
      <c r="AM48" s="101"/>
      <c r="AN48" s="102"/>
      <c r="AO48" s="94">
        <f>SUM(AO45:AO47)</f>
        <v>77.960368750000001</v>
      </c>
      <c r="AP48" s="103"/>
      <c r="AQ48" s="80">
        <f t="shared" si="14"/>
        <v>3.0400000000000063</v>
      </c>
      <c r="AR48" s="81">
        <f t="shared" si="15"/>
        <v>4.0576415342323133E-2</v>
      </c>
    </row>
    <row r="49" spans="2:51" x14ac:dyDescent="0.25">
      <c r="B49" s="63" t="s">
        <v>38</v>
      </c>
      <c r="C49" s="53"/>
      <c r="D49" s="54" t="s">
        <v>29</v>
      </c>
      <c r="E49" s="53"/>
      <c r="F49" s="23"/>
      <c r="G49" s="104">
        <v>4.1000000000000003E-3</v>
      </c>
      <c r="H49" s="86">
        <f>+H46</f>
        <v>772.12500000000011</v>
      </c>
      <c r="I49" s="65">
        <f t="shared" ref="I49:I59" si="17">H49*G49</f>
        <v>3.1657125000000006</v>
      </c>
      <c r="J49" s="66"/>
      <c r="K49" s="104">
        <v>4.1000000000000003E-3</v>
      </c>
      <c r="L49" s="86">
        <f>+L46</f>
        <v>772.12500000000011</v>
      </c>
      <c r="M49" s="65">
        <f t="shared" ref="M49:M59" si="18">L49*K49</f>
        <v>3.1657125000000006</v>
      </c>
      <c r="N49" s="59"/>
      <c r="O49" s="60">
        <f t="shared" si="2"/>
        <v>0</v>
      </c>
      <c r="P49" s="61">
        <f t="shared" si="3"/>
        <v>0</v>
      </c>
      <c r="Q49" s="59"/>
      <c r="R49" s="104">
        <v>4.1000000000000003E-3</v>
      </c>
      <c r="S49" s="86">
        <f>+S46</f>
        <v>772.12500000000011</v>
      </c>
      <c r="T49" s="65">
        <f t="shared" ref="T49:T55" si="19">S49*R49</f>
        <v>3.1657125000000006</v>
      </c>
      <c r="U49" s="59"/>
      <c r="V49" s="60">
        <f t="shared" si="8"/>
        <v>0</v>
      </c>
      <c r="W49" s="61">
        <f t="shared" si="16"/>
        <v>0</v>
      </c>
      <c r="X49" s="59"/>
      <c r="Y49" s="104">
        <v>4.1000000000000003E-3</v>
      </c>
      <c r="Z49" s="86">
        <f>+Z46</f>
        <v>772.12500000000011</v>
      </c>
      <c r="AA49" s="65">
        <f t="shared" ref="AA49:AA55" si="20">Z49*Y49</f>
        <v>3.1657125000000006</v>
      </c>
      <c r="AB49" s="59"/>
      <c r="AC49" s="60">
        <f t="shared" si="10"/>
        <v>0</v>
      </c>
      <c r="AD49" s="61">
        <f t="shared" si="11"/>
        <v>0</v>
      </c>
      <c r="AE49" s="59"/>
      <c r="AF49" s="104">
        <v>4.1000000000000003E-3</v>
      </c>
      <c r="AG49" s="86">
        <f>+AG46</f>
        <v>772.12500000000011</v>
      </c>
      <c r="AH49" s="65">
        <f t="shared" ref="AH49:AH55" si="21">AG49*AF49</f>
        <v>3.1657125000000006</v>
      </c>
      <c r="AI49" s="59"/>
      <c r="AJ49" s="60">
        <f t="shared" si="12"/>
        <v>0</v>
      </c>
      <c r="AK49" s="61">
        <f t="shared" si="13"/>
        <v>0</v>
      </c>
      <c r="AL49" s="59"/>
      <c r="AM49" s="104">
        <v>4.1000000000000003E-3</v>
      </c>
      <c r="AN49" s="86">
        <f>+AN46</f>
        <v>772.12500000000011</v>
      </c>
      <c r="AO49" s="65">
        <f t="shared" ref="AO49:AO55" si="22">AN49*AM49</f>
        <v>3.1657125000000006</v>
      </c>
      <c r="AP49" s="59"/>
      <c r="AQ49" s="60">
        <f t="shared" si="14"/>
        <v>0</v>
      </c>
      <c r="AR49" s="61">
        <f t="shared" si="15"/>
        <v>0</v>
      </c>
      <c r="AS49" s="22"/>
      <c r="AT49" s="22"/>
      <c r="AU49" s="22"/>
      <c r="AV49" s="22"/>
      <c r="AW49" s="22"/>
      <c r="AX49" s="22"/>
      <c r="AY49" s="22"/>
    </row>
    <row r="50" spans="2:51" x14ac:dyDescent="0.25">
      <c r="B50" s="63" t="s">
        <v>39</v>
      </c>
      <c r="C50" s="53"/>
      <c r="D50" s="54" t="s">
        <v>29</v>
      </c>
      <c r="E50" s="53"/>
      <c r="F50" s="23"/>
      <c r="G50" s="104">
        <v>1.4E-3</v>
      </c>
      <c r="H50" s="86">
        <f>+H46</f>
        <v>772.12500000000011</v>
      </c>
      <c r="I50" s="65">
        <f t="shared" si="17"/>
        <v>1.0809750000000002</v>
      </c>
      <c r="J50" s="66"/>
      <c r="K50" s="104">
        <v>1.4E-3</v>
      </c>
      <c r="L50" s="86">
        <f>+L46</f>
        <v>772.12500000000011</v>
      </c>
      <c r="M50" s="65">
        <f t="shared" si="18"/>
        <v>1.0809750000000002</v>
      </c>
      <c r="N50" s="59"/>
      <c r="O50" s="60">
        <f t="shared" si="2"/>
        <v>0</v>
      </c>
      <c r="P50" s="61">
        <f t="shared" si="3"/>
        <v>0</v>
      </c>
      <c r="Q50" s="59"/>
      <c r="R50" s="104">
        <v>1.4E-3</v>
      </c>
      <c r="S50" s="86">
        <f>+S46</f>
        <v>772.12500000000011</v>
      </c>
      <c r="T50" s="65">
        <f t="shared" si="19"/>
        <v>1.0809750000000002</v>
      </c>
      <c r="U50" s="59"/>
      <c r="V50" s="60">
        <f t="shared" si="8"/>
        <v>0</v>
      </c>
      <c r="W50" s="61">
        <f t="shared" si="16"/>
        <v>0</v>
      </c>
      <c r="X50" s="59"/>
      <c r="Y50" s="104">
        <v>1.4E-3</v>
      </c>
      <c r="Z50" s="86">
        <f>+Z46</f>
        <v>772.12500000000011</v>
      </c>
      <c r="AA50" s="65">
        <f t="shared" si="20"/>
        <v>1.0809750000000002</v>
      </c>
      <c r="AB50" s="59"/>
      <c r="AC50" s="60">
        <f t="shared" si="10"/>
        <v>0</v>
      </c>
      <c r="AD50" s="61">
        <f t="shared" si="11"/>
        <v>0</v>
      </c>
      <c r="AE50" s="59"/>
      <c r="AF50" s="104">
        <v>1.4E-3</v>
      </c>
      <c r="AG50" s="86">
        <f>+AG46</f>
        <v>772.12500000000011</v>
      </c>
      <c r="AH50" s="65">
        <f t="shared" si="21"/>
        <v>1.0809750000000002</v>
      </c>
      <c r="AI50" s="59"/>
      <c r="AJ50" s="60">
        <f t="shared" si="12"/>
        <v>0</v>
      </c>
      <c r="AK50" s="61">
        <f t="shared" si="13"/>
        <v>0</v>
      </c>
      <c r="AL50" s="59"/>
      <c r="AM50" s="104">
        <v>1.4E-3</v>
      </c>
      <c r="AN50" s="86">
        <f>+AN46</f>
        <v>772.12500000000011</v>
      </c>
      <c r="AO50" s="65">
        <f t="shared" si="22"/>
        <v>1.0809750000000002</v>
      </c>
      <c r="AP50" s="59"/>
      <c r="AQ50" s="60">
        <f t="shared" si="14"/>
        <v>0</v>
      </c>
      <c r="AR50" s="61">
        <f t="shared" si="15"/>
        <v>0</v>
      </c>
      <c r="AS50" s="22"/>
      <c r="AT50" s="22"/>
      <c r="AU50" s="22"/>
      <c r="AV50" s="22"/>
      <c r="AW50" s="22"/>
      <c r="AX50" s="22"/>
      <c r="AY50" s="22"/>
    </row>
    <row r="51" spans="2:51" x14ac:dyDescent="0.25">
      <c r="B51" s="63" t="s">
        <v>40</v>
      </c>
      <c r="C51" s="53"/>
      <c r="D51" s="54" t="s">
        <v>29</v>
      </c>
      <c r="E51" s="53"/>
      <c r="F51" s="23"/>
      <c r="G51" s="104">
        <v>4.0000000000000002E-4</v>
      </c>
      <c r="H51" s="86">
        <f>+H46</f>
        <v>772.12500000000011</v>
      </c>
      <c r="I51" s="65">
        <f t="shared" si="17"/>
        <v>0.30885000000000007</v>
      </c>
      <c r="J51" s="66"/>
      <c r="K51" s="104">
        <v>4.0000000000000002E-4</v>
      </c>
      <c r="L51" s="86">
        <f>+L46</f>
        <v>772.12500000000011</v>
      </c>
      <c r="M51" s="65">
        <f t="shared" si="18"/>
        <v>0.30885000000000007</v>
      </c>
      <c r="N51" s="59"/>
      <c r="O51" s="60">
        <f t="shared" si="2"/>
        <v>0</v>
      </c>
      <c r="P51" s="61">
        <f t="shared" si="3"/>
        <v>0</v>
      </c>
      <c r="Q51" s="59"/>
      <c r="R51" s="104">
        <v>4.0000000000000002E-4</v>
      </c>
      <c r="S51" s="86">
        <f>+S46</f>
        <v>772.12500000000011</v>
      </c>
      <c r="T51" s="65">
        <f t="shared" si="19"/>
        <v>0.30885000000000007</v>
      </c>
      <c r="U51" s="59"/>
      <c r="V51" s="60">
        <f t="shared" si="8"/>
        <v>0</v>
      </c>
      <c r="W51" s="61">
        <f t="shared" si="16"/>
        <v>0</v>
      </c>
      <c r="X51" s="59"/>
      <c r="Y51" s="104">
        <v>4.0000000000000002E-4</v>
      </c>
      <c r="Z51" s="86">
        <f>+Z46</f>
        <v>772.12500000000011</v>
      </c>
      <c r="AA51" s="65">
        <f t="shared" si="20"/>
        <v>0.30885000000000007</v>
      </c>
      <c r="AB51" s="59"/>
      <c r="AC51" s="60">
        <f t="shared" si="10"/>
        <v>0</v>
      </c>
      <c r="AD51" s="61">
        <f t="shared" si="11"/>
        <v>0</v>
      </c>
      <c r="AE51" s="59"/>
      <c r="AF51" s="104">
        <v>4.0000000000000002E-4</v>
      </c>
      <c r="AG51" s="86">
        <f>+AG46</f>
        <v>772.12500000000011</v>
      </c>
      <c r="AH51" s="65">
        <f t="shared" si="21"/>
        <v>0.30885000000000007</v>
      </c>
      <c r="AI51" s="59"/>
      <c r="AJ51" s="60">
        <f t="shared" si="12"/>
        <v>0</v>
      </c>
      <c r="AK51" s="61">
        <f t="shared" si="13"/>
        <v>0</v>
      </c>
      <c r="AL51" s="59"/>
      <c r="AM51" s="104">
        <v>4.0000000000000002E-4</v>
      </c>
      <c r="AN51" s="86">
        <f>+AN46</f>
        <v>772.12500000000011</v>
      </c>
      <c r="AO51" s="65">
        <f t="shared" si="22"/>
        <v>0.30885000000000007</v>
      </c>
      <c r="AP51" s="59"/>
      <c r="AQ51" s="60">
        <f t="shared" si="14"/>
        <v>0</v>
      </c>
      <c r="AR51" s="61">
        <f t="shared" si="15"/>
        <v>0</v>
      </c>
      <c r="AS51" s="22"/>
      <c r="AT51" s="22"/>
      <c r="AU51" s="22"/>
      <c r="AV51" s="22"/>
      <c r="AW51" s="22"/>
      <c r="AX51" s="22"/>
      <c r="AY51" s="22"/>
    </row>
    <row r="52" spans="2:51" x14ac:dyDescent="0.25">
      <c r="B52" s="63" t="s">
        <v>41</v>
      </c>
      <c r="C52" s="53"/>
      <c r="D52" s="54" t="s">
        <v>23</v>
      </c>
      <c r="E52" s="53"/>
      <c r="F52" s="23"/>
      <c r="G52" s="105">
        <v>0.25</v>
      </c>
      <c r="H52" s="56">
        <v>1</v>
      </c>
      <c r="I52" s="57">
        <f t="shared" si="17"/>
        <v>0.25</v>
      </c>
      <c r="J52" s="58"/>
      <c r="K52" s="105">
        <v>0.25</v>
      </c>
      <c r="L52" s="56">
        <v>1</v>
      </c>
      <c r="M52" s="57">
        <f t="shared" si="18"/>
        <v>0.25</v>
      </c>
      <c r="N52" s="59"/>
      <c r="O52" s="60">
        <f t="shared" si="2"/>
        <v>0</v>
      </c>
      <c r="P52" s="61">
        <f t="shared" si="3"/>
        <v>0</v>
      </c>
      <c r="Q52" s="59"/>
      <c r="R52" s="105">
        <v>0.25</v>
      </c>
      <c r="S52" s="56">
        <v>1</v>
      </c>
      <c r="T52" s="57">
        <f t="shared" si="19"/>
        <v>0.25</v>
      </c>
      <c r="U52" s="59"/>
      <c r="V52" s="60">
        <f t="shared" si="8"/>
        <v>0</v>
      </c>
      <c r="W52" s="61">
        <f t="shared" si="16"/>
        <v>0</v>
      </c>
      <c r="X52" s="59"/>
      <c r="Y52" s="105">
        <v>0.25</v>
      </c>
      <c r="Z52" s="56">
        <v>1</v>
      </c>
      <c r="AA52" s="57">
        <f t="shared" si="20"/>
        <v>0.25</v>
      </c>
      <c r="AB52" s="59"/>
      <c r="AC52" s="60">
        <f t="shared" si="10"/>
        <v>0</v>
      </c>
      <c r="AD52" s="61">
        <f t="shared" si="11"/>
        <v>0</v>
      </c>
      <c r="AE52" s="59"/>
      <c r="AF52" s="105">
        <v>0.25</v>
      </c>
      <c r="AG52" s="56">
        <v>1</v>
      </c>
      <c r="AH52" s="57">
        <f t="shared" si="21"/>
        <v>0.25</v>
      </c>
      <c r="AI52" s="59"/>
      <c r="AJ52" s="60">
        <f t="shared" si="12"/>
        <v>0</v>
      </c>
      <c r="AK52" s="61">
        <f t="shared" si="13"/>
        <v>0</v>
      </c>
      <c r="AL52" s="59"/>
      <c r="AM52" s="105">
        <v>0.25</v>
      </c>
      <c r="AN52" s="56">
        <v>1</v>
      </c>
      <c r="AO52" s="57">
        <f t="shared" si="22"/>
        <v>0.25</v>
      </c>
      <c r="AP52" s="59"/>
      <c r="AQ52" s="60">
        <f t="shared" si="14"/>
        <v>0</v>
      </c>
      <c r="AR52" s="61">
        <f t="shared" si="15"/>
        <v>0</v>
      </c>
      <c r="AS52" s="22"/>
      <c r="AT52" s="22"/>
      <c r="AU52" s="22"/>
      <c r="AV52" s="22"/>
      <c r="AW52" s="22"/>
      <c r="AX52" s="22"/>
      <c r="AY52" s="22"/>
    </row>
    <row r="53" spans="2:51" x14ac:dyDescent="0.25">
      <c r="B53" s="63" t="s">
        <v>42</v>
      </c>
      <c r="C53" s="53"/>
      <c r="D53" s="54" t="s">
        <v>29</v>
      </c>
      <c r="E53" s="53"/>
      <c r="F53" s="23"/>
      <c r="G53" s="104">
        <v>8.6999999999999994E-2</v>
      </c>
      <c r="H53" s="106">
        <f>$D$310*$G$18</f>
        <v>472.5</v>
      </c>
      <c r="I53" s="65">
        <f t="shared" si="17"/>
        <v>41.107499999999995</v>
      </c>
      <c r="J53" s="66"/>
      <c r="K53" s="104">
        <v>8.6999999999999994E-2</v>
      </c>
      <c r="L53" s="106">
        <f>$D$310*$G$18</f>
        <v>472.5</v>
      </c>
      <c r="M53" s="65">
        <f t="shared" si="18"/>
        <v>41.107499999999995</v>
      </c>
      <c r="N53" s="59"/>
      <c r="O53" s="60">
        <f t="shared" si="2"/>
        <v>0</v>
      </c>
      <c r="P53" s="61">
        <f t="shared" si="3"/>
        <v>0</v>
      </c>
      <c r="Q53" s="59"/>
      <c r="R53" s="104">
        <v>8.6999999999999994E-2</v>
      </c>
      <c r="S53" s="106">
        <f>$D$310*$G$18</f>
        <v>472.5</v>
      </c>
      <c r="T53" s="65">
        <f t="shared" si="19"/>
        <v>41.107499999999995</v>
      </c>
      <c r="U53" s="59"/>
      <c r="V53" s="60">
        <f t="shared" si="8"/>
        <v>0</v>
      </c>
      <c r="W53" s="61">
        <f t="shared" si="16"/>
        <v>0</v>
      </c>
      <c r="X53" s="59"/>
      <c r="Y53" s="104">
        <v>8.6999999999999994E-2</v>
      </c>
      <c r="Z53" s="106">
        <f>$D$310*$G$18</f>
        <v>472.5</v>
      </c>
      <c r="AA53" s="65">
        <f t="shared" si="20"/>
        <v>41.107499999999995</v>
      </c>
      <c r="AB53" s="59"/>
      <c r="AC53" s="60">
        <f t="shared" si="10"/>
        <v>0</v>
      </c>
      <c r="AD53" s="61">
        <f t="shared" si="11"/>
        <v>0</v>
      </c>
      <c r="AE53" s="59"/>
      <c r="AF53" s="104">
        <v>8.6999999999999994E-2</v>
      </c>
      <c r="AG53" s="106">
        <f>$D$310*$G$18</f>
        <v>472.5</v>
      </c>
      <c r="AH53" s="65">
        <f t="shared" si="21"/>
        <v>41.107499999999995</v>
      </c>
      <c r="AI53" s="59"/>
      <c r="AJ53" s="60">
        <f t="shared" si="12"/>
        <v>0</v>
      </c>
      <c r="AK53" s="61">
        <f t="shared" si="13"/>
        <v>0</v>
      </c>
      <c r="AL53" s="59"/>
      <c r="AM53" s="104">
        <v>8.6999999999999994E-2</v>
      </c>
      <c r="AN53" s="106">
        <f>$D$310*$G$18</f>
        <v>472.5</v>
      </c>
      <c r="AO53" s="65">
        <f t="shared" si="22"/>
        <v>41.107499999999995</v>
      </c>
      <c r="AP53" s="59"/>
      <c r="AQ53" s="60">
        <f t="shared" si="14"/>
        <v>0</v>
      </c>
      <c r="AR53" s="61">
        <f t="shared" si="15"/>
        <v>0</v>
      </c>
      <c r="AS53" s="22"/>
      <c r="AT53" s="22"/>
      <c r="AU53" s="22"/>
      <c r="AV53" s="22"/>
      <c r="AW53" s="22"/>
      <c r="AX53" s="22"/>
      <c r="AY53" s="22"/>
    </row>
    <row r="54" spans="2:51" x14ac:dyDescent="0.25">
      <c r="B54" s="63" t="s">
        <v>43</v>
      </c>
      <c r="C54" s="53"/>
      <c r="D54" s="54" t="s">
        <v>29</v>
      </c>
      <c r="E54" s="53"/>
      <c r="F54" s="23"/>
      <c r="G54" s="104">
        <v>0.122</v>
      </c>
      <c r="H54" s="107">
        <f>$D$311*$G$18</f>
        <v>135</v>
      </c>
      <c r="I54" s="65">
        <f t="shared" si="17"/>
        <v>16.47</v>
      </c>
      <c r="J54" s="66"/>
      <c r="K54" s="104">
        <v>0.122</v>
      </c>
      <c r="L54" s="107">
        <f>$D$311*$G$18</f>
        <v>135</v>
      </c>
      <c r="M54" s="65">
        <f t="shared" si="18"/>
        <v>16.47</v>
      </c>
      <c r="N54" s="59"/>
      <c r="O54" s="60">
        <f t="shared" si="2"/>
        <v>0</v>
      </c>
      <c r="P54" s="61">
        <f t="shared" si="3"/>
        <v>0</v>
      </c>
      <c r="Q54" s="59"/>
      <c r="R54" s="104">
        <v>0.122</v>
      </c>
      <c r="S54" s="107">
        <f>$D$311*$G$18</f>
        <v>135</v>
      </c>
      <c r="T54" s="65">
        <f t="shared" si="19"/>
        <v>16.47</v>
      </c>
      <c r="U54" s="59"/>
      <c r="V54" s="60">
        <f t="shared" si="8"/>
        <v>0</v>
      </c>
      <c r="W54" s="61">
        <f t="shared" si="16"/>
        <v>0</v>
      </c>
      <c r="X54" s="59"/>
      <c r="Y54" s="104">
        <v>0.122</v>
      </c>
      <c r="Z54" s="107">
        <f>$D$311*$G$18</f>
        <v>135</v>
      </c>
      <c r="AA54" s="65">
        <f t="shared" si="20"/>
        <v>16.47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0.122</v>
      </c>
      <c r="AG54" s="107">
        <f>$D$311*$G$18</f>
        <v>135</v>
      </c>
      <c r="AH54" s="65">
        <f t="shared" si="21"/>
        <v>16.47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0.122</v>
      </c>
      <c r="AN54" s="107">
        <f>$D$311*$G$18</f>
        <v>135</v>
      </c>
      <c r="AO54" s="65">
        <f t="shared" si="22"/>
        <v>16.47</v>
      </c>
      <c r="AP54" s="59"/>
      <c r="AQ54" s="60">
        <f t="shared" si="14"/>
        <v>0</v>
      </c>
      <c r="AR54" s="61">
        <f t="shared" si="15"/>
        <v>0</v>
      </c>
      <c r="AS54" s="22"/>
      <c r="AT54" s="22"/>
      <c r="AU54" s="22"/>
      <c r="AV54" s="22"/>
      <c r="AW54" s="22"/>
      <c r="AX54" s="22"/>
      <c r="AY54" s="22"/>
    </row>
    <row r="55" spans="2:51" x14ac:dyDescent="0.25">
      <c r="B55" s="63" t="s">
        <v>44</v>
      </c>
      <c r="C55" s="53"/>
      <c r="D55" s="54" t="s">
        <v>29</v>
      </c>
      <c r="E55" s="53"/>
      <c r="F55" s="23"/>
      <c r="G55" s="104">
        <v>0.182</v>
      </c>
      <c r="H55" s="108">
        <f>$D$312*$G$18</f>
        <v>142.5</v>
      </c>
      <c r="I55" s="65">
        <f t="shared" si="17"/>
        <v>25.934999999999999</v>
      </c>
      <c r="J55" s="66"/>
      <c r="K55" s="104">
        <v>0.182</v>
      </c>
      <c r="L55" s="106">
        <f>$D$312*$G$18</f>
        <v>142.5</v>
      </c>
      <c r="M55" s="65">
        <f t="shared" si="18"/>
        <v>25.934999999999999</v>
      </c>
      <c r="N55" s="59"/>
      <c r="O55" s="60">
        <f t="shared" si="2"/>
        <v>0</v>
      </c>
      <c r="P55" s="61">
        <f t="shared" si="3"/>
        <v>0</v>
      </c>
      <c r="Q55" s="59"/>
      <c r="R55" s="104">
        <v>0.182</v>
      </c>
      <c r="S55" s="106">
        <f>$D$312*$G$18</f>
        <v>142.5</v>
      </c>
      <c r="T55" s="65">
        <f t="shared" si="19"/>
        <v>25.934999999999999</v>
      </c>
      <c r="U55" s="59"/>
      <c r="V55" s="60">
        <f t="shared" si="8"/>
        <v>0</v>
      </c>
      <c r="W55" s="61">
        <f t="shared" si="16"/>
        <v>0</v>
      </c>
      <c r="X55" s="59"/>
      <c r="Y55" s="104">
        <v>0.182</v>
      </c>
      <c r="Z55" s="106">
        <f>$D$312*$G$18</f>
        <v>142.5</v>
      </c>
      <c r="AA55" s="65">
        <f t="shared" si="20"/>
        <v>25.934999999999999</v>
      </c>
      <c r="AB55" s="59"/>
      <c r="AC55" s="60">
        <f t="shared" si="10"/>
        <v>0</v>
      </c>
      <c r="AD55" s="61">
        <f t="shared" si="11"/>
        <v>0</v>
      </c>
      <c r="AE55" s="59"/>
      <c r="AF55" s="104">
        <v>0.182</v>
      </c>
      <c r="AG55" s="106">
        <f>$D$312*$G$18</f>
        <v>142.5</v>
      </c>
      <c r="AH55" s="65">
        <f t="shared" si="21"/>
        <v>25.934999999999999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0.182</v>
      </c>
      <c r="AN55" s="106">
        <f>$D$312*$G$18</f>
        <v>142.5</v>
      </c>
      <c r="AO55" s="65">
        <f t="shared" si="22"/>
        <v>25.934999999999999</v>
      </c>
      <c r="AP55" s="59"/>
      <c r="AQ55" s="60">
        <f t="shared" si="14"/>
        <v>0</v>
      </c>
      <c r="AR55" s="61">
        <f t="shared" si="15"/>
        <v>0</v>
      </c>
      <c r="AS55" s="22"/>
      <c r="AT55" s="22"/>
      <c r="AU55" s="22"/>
      <c r="AV55" s="22"/>
      <c r="AW55" s="22"/>
      <c r="AX55" s="22"/>
      <c r="AY55" s="22"/>
    </row>
    <row r="56" spans="2:51" x14ac:dyDescent="0.25">
      <c r="B56" s="63" t="s">
        <v>45</v>
      </c>
      <c r="C56" s="53"/>
      <c r="D56" s="54" t="s">
        <v>29</v>
      </c>
      <c r="E56" s="53"/>
      <c r="F56" s="23"/>
      <c r="G56" s="104">
        <v>0.10299999999999999</v>
      </c>
      <c r="H56" s="108">
        <v>600</v>
      </c>
      <c r="I56" s="65">
        <f t="shared" si="17"/>
        <v>61.8</v>
      </c>
      <c r="J56" s="66"/>
      <c r="K56" s="104">
        <v>0.10299999999999999</v>
      </c>
      <c r="L56" s="86">
        <v>600</v>
      </c>
      <c r="M56" s="65">
        <f t="shared" si="18"/>
        <v>61.8</v>
      </c>
      <c r="N56" s="59"/>
      <c r="O56" s="60">
        <f t="shared" si="2"/>
        <v>0</v>
      </c>
      <c r="P56" s="61">
        <f t="shared" si="3"/>
        <v>0</v>
      </c>
      <c r="Q56" s="59"/>
      <c r="R56" s="104">
        <v>0.10299999999999999</v>
      </c>
      <c r="S56" s="86">
        <v>600</v>
      </c>
      <c r="T56" s="65">
        <f>S56*R56</f>
        <v>61.8</v>
      </c>
      <c r="U56" s="59"/>
      <c r="V56" s="60">
        <f t="shared" si="8"/>
        <v>0</v>
      </c>
      <c r="W56" s="61">
        <f t="shared" si="16"/>
        <v>0</v>
      </c>
      <c r="X56" s="59"/>
      <c r="Y56" s="104">
        <v>0.10299999999999999</v>
      </c>
      <c r="Z56" s="86">
        <v>600</v>
      </c>
      <c r="AA56" s="65">
        <f>Z56*Y56</f>
        <v>61.8</v>
      </c>
      <c r="AB56" s="59"/>
      <c r="AC56" s="60">
        <f t="shared" si="10"/>
        <v>0</v>
      </c>
      <c r="AD56" s="61">
        <f t="shared" si="11"/>
        <v>0</v>
      </c>
      <c r="AE56" s="59"/>
      <c r="AF56" s="104">
        <v>0.10299999999999999</v>
      </c>
      <c r="AG56" s="86">
        <v>600</v>
      </c>
      <c r="AH56" s="65">
        <f>AG56*AF56</f>
        <v>61.8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0.10299999999999999</v>
      </c>
      <c r="AN56" s="86">
        <v>600</v>
      </c>
      <c r="AO56" s="65">
        <f>AN56*AM56</f>
        <v>61.8</v>
      </c>
      <c r="AP56" s="59"/>
      <c r="AQ56" s="60">
        <f t="shared" si="14"/>
        <v>0</v>
      </c>
      <c r="AR56" s="61">
        <f t="shared" si="15"/>
        <v>0</v>
      </c>
      <c r="AS56" s="22"/>
      <c r="AT56" s="22"/>
      <c r="AU56" s="22"/>
      <c r="AV56" s="22"/>
      <c r="AW56" s="22"/>
      <c r="AX56" s="22"/>
      <c r="AY56" s="22"/>
    </row>
    <row r="57" spans="2:51" x14ac:dyDescent="0.25">
      <c r="B57" s="63" t="s">
        <v>46</v>
      </c>
      <c r="C57" s="53"/>
      <c r="D57" s="54" t="s">
        <v>29</v>
      </c>
      <c r="E57" s="53"/>
      <c r="F57" s="23"/>
      <c r="G57" s="104">
        <v>0.125</v>
      </c>
      <c r="H57" s="108">
        <v>150</v>
      </c>
      <c r="I57" s="65">
        <f t="shared" si="17"/>
        <v>18.75</v>
      </c>
      <c r="J57" s="66"/>
      <c r="K57" s="104">
        <v>0.125</v>
      </c>
      <c r="L57" s="86">
        <v>150</v>
      </c>
      <c r="M57" s="65">
        <f t="shared" si="18"/>
        <v>18.75</v>
      </c>
      <c r="N57" s="59"/>
      <c r="O57" s="60">
        <f t="shared" si="2"/>
        <v>0</v>
      </c>
      <c r="P57" s="61">
        <f t="shared" si="3"/>
        <v>0</v>
      </c>
      <c r="Q57" s="59"/>
      <c r="R57" s="104">
        <v>0.125</v>
      </c>
      <c r="S57" s="86">
        <v>150</v>
      </c>
      <c r="T57" s="65">
        <f>S57*R57</f>
        <v>18.75</v>
      </c>
      <c r="U57" s="59"/>
      <c r="V57" s="60">
        <f t="shared" si="8"/>
        <v>0</v>
      </c>
      <c r="W57" s="61">
        <f t="shared" si="16"/>
        <v>0</v>
      </c>
      <c r="X57" s="59"/>
      <c r="Y57" s="104">
        <v>0.125</v>
      </c>
      <c r="Z57" s="86">
        <v>150</v>
      </c>
      <c r="AA57" s="65">
        <f>Z57*Y57</f>
        <v>18.75</v>
      </c>
      <c r="AB57" s="59"/>
      <c r="AC57" s="60">
        <f t="shared" si="10"/>
        <v>0</v>
      </c>
      <c r="AD57" s="61">
        <f t="shared" si="11"/>
        <v>0</v>
      </c>
      <c r="AE57" s="59"/>
      <c r="AF57" s="104">
        <v>0.125</v>
      </c>
      <c r="AG57" s="86">
        <v>150</v>
      </c>
      <c r="AH57" s="65">
        <f>AG57*AF57</f>
        <v>18.75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0.125</v>
      </c>
      <c r="AN57" s="86">
        <v>150</v>
      </c>
      <c r="AO57" s="65">
        <f>AN57*AM57</f>
        <v>18.75</v>
      </c>
      <c r="AP57" s="59"/>
      <c r="AQ57" s="60">
        <f t="shared" si="14"/>
        <v>0</v>
      </c>
      <c r="AR57" s="61">
        <f t="shared" si="15"/>
        <v>0</v>
      </c>
      <c r="AS57" s="22"/>
      <c r="AT57" s="22"/>
      <c r="AU57" s="22"/>
      <c r="AV57" s="22"/>
      <c r="AW57" s="22"/>
      <c r="AX57" s="22"/>
      <c r="AY57" s="22"/>
    </row>
    <row r="58" spans="2:51" x14ac:dyDescent="0.25">
      <c r="B58" s="63" t="s">
        <v>47</v>
      </c>
      <c r="C58" s="53"/>
      <c r="D58" s="54" t="s">
        <v>29</v>
      </c>
      <c r="E58" s="53"/>
      <c r="F58" s="23"/>
      <c r="G58" s="104">
        <v>8.9169999999999999E-2</v>
      </c>
      <c r="H58" s="86">
        <v>0</v>
      </c>
      <c r="I58" s="65">
        <f t="shared" si="17"/>
        <v>0</v>
      </c>
      <c r="J58" s="66"/>
      <c r="K58" s="104">
        <v>8.9169999999999999E-2</v>
      </c>
      <c r="L58" s="86">
        <v>0</v>
      </c>
      <c r="M58" s="65">
        <f t="shared" si="18"/>
        <v>0</v>
      </c>
      <c r="N58" s="59"/>
      <c r="O58" s="60">
        <f t="shared" si="2"/>
        <v>0</v>
      </c>
      <c r="P58" s="61" t="str">
        <f t="shared" si="3"/>
        <v/>
      </c>
      <c r="Q58" s="59"/>
      <c r="R58" s="104">
        <v>8.9169999999999999E-2</v>
      </c>
      <c r="S58" s="86">
        <v>0</v>
      </c>
      <c r="T58" s="65">
        <f>S58*R58</f>
        <v>0</v>
      </c>
      <c r="U58" s="59"/>
      <c r="V58" s="60">
        <f t="shared" si="8"/>
        <v>0</v>
      </c>
      <c r="W58" s="61" t="str">
        <f t="shared" si="16"/>
        <v/>
      </c>
      <c r="X58" s="59"/>
      <c r="Y58" s="104">
        <v>8.9169999999999999E-2</v>
      </c>
      <c r="Z58" s="86">
        <v>0</v>
      </c>
      <c r="AA58" s="65">
        <f>Z58*Y58</f>
        <v>0</v>
      </c>
      <c r="AB58" s="59"/>
      <c r="AC58" s="60">
        <f t="shared" si="10"/>
        <v>0</v>
      </c>
      <c r="AD58" s="61" t="str">
        <f t="shared" si="11"/>
        <v/>
      </c>
      <c r="AE58" s="59"/>
      <c r="AF58" s="104">
        <v>8.9169999999999999E-2</v>
      </c>
      <c r="AG58" s="86">
        <v>0</v>
      </c>
      <c r="AH58" s="65">
        <f>AG58*AF58</f>
        <v>0</v>
      </c>
      <c r="AI58" s="59"/>
      <c r="AJ58" s="60">
        <f t="shared" si="12"/>
        <v>0</v>
      </c>
      <c r="AK58" s="61" t="str">
        <f t="shared" si="13"/>
        <v/>
      </c>
      <c r="AL58" s="59"/>
      <c r="AM58" s="104">
        <v>8.9169999999999999E-2</v>
      </c>
      <c r="AN58" s="86">
        <v>0</v>
      </c>
      <c r="AO58" s="65">
        <f>AN58*AM58</f>
        <v>0</v>
      </c>
      <c r="AP58" s="59"/>
      <c r="AQ58" s="60">
        <f t="shared" si="14"/>
        <v>0</v>
      </c>
      <c r="AR58" s="61" t="str">
        <f t="shared" si="15"/>
        <v/>
      </c>
      <c r="AS58" s="22"/>
      <c r="AT58" s="22"/>
      <c r="AU58" s="22"/>
      <c r="AV58" s="22"/>
      <c r="AW58" s="22"/>
      <c r="AX58" s="22"/>
      <c r="AY58" s="22"/>
    </row>
    <row r="59" spans="2:51" ht="15.75" thickBot="1" x14ac:dyDescent="0.3">
      <c r="B59" s="68" t="s">
        <v>48</v>
      </c>
      <c r="C59" s="53"/>
      <c r="D59" s="54" t="s">
        <v>29</v>
      </c>
      <c r="E59" s="53"/>
      <c r="F59" s="23"/>
      <c r="G59" s="104">
        <f>G58</f>
        <v>8.9169999999999999E-2</v>
      </c>
      <c r="H59" s="86">
        <v>0</v>
      </c>
      <c r="I59" s="65">
        <f t="shared" si="17"/>
        <v>0</v>
      </c>
      <c r="J59" s="66"/>
      <c r="K59" s="104">
        <f>K58</f>
        <v>8.9169999999999999E-2</v>
      </c>
      <c r="L59" s="86">
        <v>0</v>
      </c>
      <c r="M59" s="65">
        <f t="shared" si="18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f>R58</f>
        <v>8.9169999999999999E-2</v>
      </c>
      <c r="S59" s="86">
        <v>0</v>
      </c>
      <c r="T59" s="65">
        <f>S59*R59</f>
        <v>0</v>
      </c>
      <c r="U59" s="59"/>
      <c r="V59" s="60">
        <f t="shared" si="8"/>
        <v>0</v>
      </c>
      <c r="W59" s="61" t="str">
        <f t="shared" si="16"/>
        <v/>
      </c>
      <c r="X59" s="59"/>
      <c r="Y59" s="104">
        <f>Y58</f>
        <v>8.9169999999999999E-2</v>
      </c>
      <c r="Z59" s="86">
        <v>0</v>
      </c>
      <c r="AA59" s="65">
        <f>Z59*Y59</f>
        <v>0</v>
      </c>
      <c r="AB59" s="59"/>
      <c r="AC59" s="60">
        <f t="shared" si="10"/>
        <v>0</v>
      </c>
      <c r="AD59" s="61" t="str">
        <f t="shared" si="11"/>
        <v/>
      </c>
      <c r="AE59" s="59"/>
      <c r="AF59" s="104">
        <f>AF58</f>
        <v>8.9169999999999999E-2</v>
      </c>
      <c r="AG59" s="86">
        <v>0</v>
      </c>
      <c r="AH59" s="65">
        <f>AG59*AF59</f>
        <v>0</v>
      </c>
      <c r="AI59" s="59"/>
      <c r="AJ59" s="60">
        <f t="shared" si="12"/>
        <v>0</v>
      </c>
      <c r="AK59" s="61" t="str">
        <f t="shared" si="13"/>
        <v/>
      </c>
      <c r="AL59" s="59"/>
      <c r="AM59" s="104">
        <f>AM58</f>
        <v>8.9169999999999999E-2</v>
      </c>
      <c r="AN59" s="86">
        <v>0</v>
      </c>
      <c r="AO59" s="65">
        <f>AN59*AM59</f>
        <v>0</v>
      </c>
      <c r="AP59" s="59"/>
      <c r="AQ59" s="60">
        <f t="shared" si="14"/>
        <v>0</v>
      </c>
      <c r="AR59" s="61" t="str">
        <f t="shared" si="15"/>
        <v/>
      </c>
      <c r="AS59" s="22"/>
      <c r="AT59" s="22"/>
      <c r="AU59" s="22"/>
      <c r="AV59" s="22"/>
      <c r="AW59" s="22"/>
      <c r="AX59" s="22"/>
      <c r="AY59" s="22"/>
    </row>
    <row r="60" spans="2:51" ht="15.75" thickBot="1" x14ac:dyDescent="0.3">
      <c r="B60" s="109"/>
      <c r="C60" s="110"/>
      <c r="D60" s="111"/>
      <c r="E60" s="110"/>
      <c r="F60" s="112"/>
      <c r="G60" s="113"/>
      <c r="H60" s="114"/>
      <c r="I60" s="115"/>
      <c r="J60" s="116"/>
      <c r="K60" s="117"/>
      <c r="L60" s="114"/>
      <c r="M60" s="118"/>
      <c r="N60" s="119"/>
      <c r="O60" s="120">
        <f t="shared" si="2"/>
        <v>0</v>
      </c>
      <c r="P60" s="121" t="str">
        <f t="shared" si="3"/>
        <v/>
      </c>
      <c r="Q60" s="59"/>
      <c r="R60" s="113"/>
      <c r="S60" s="114"/>
      <c r="T60" s="118"/>
      <c r="U60" s="119"/>
      <c r="V60" s="120">
        <f t="shared" si="8"/>
        <v>0</v>
      </c>
      <c r="W60" s="121" t="str">
        <f t="shared" si="16"/>
        <v/>
      </c>
      <c r="X60" s="59"/>
      <c r="Y60" s="113"/>
      <c r="Z60" s="114"/>
      <c r="AA60" s="118"/>
      <c r="AB60" s="119"/>
      <c r="AC60" s="120">
        <f t="shared" si="10"/>
        <v>0</v>
      </c>
      <c r="AD60" s="121" t="str">
        <f t="shared" si="11"/>
        <v/>
      </c>
      <c r="AE60" s="59"/>
      <c r="AF60" s="113"/>
      <c r="AG60" s="114"/>
      <c r="AH60" s="118"/>
      <c r="AI60" s="119"/>
      <c r="AJ60" s="120">
        <f t="shared" si="12"/>
        <v>0</v>
      </c>
      <c r="AK60" s="121" t="str">
        <f t="shared" si="13"/>
        <v/>
      </c>
      <c r="AL60" s="59"/>
      <c r="AM60" s="113"/>
      <c r="AN60" s="114"/>
      <c r="AO60" s="118"/>
      <c r="AP60" s="119"/>
      <c r="AQ60" s="120">
        <f t="shared" si="14"/>
        <v>0</v>
      </c>
      <c r="AR60" s="121" t="str">
        <f t="shared" si="15"/>
        <v/>
      </c>
      <c r="AS60" s="22"/>
      <c r="AT60" s="22"/>
      <c r="AU60" s="22"/>
      <c r="AV60" s="22"/>
      <c r="AW60" s="22"/>
      <c r="AX60" s="22"/>
      <c r="AY60" s="22"/>
    </row>
    <row r="61" spans="2:51" x14ac:dyDescent="0.25">
      <c r="B61" s="122" t="s">
        <v>49</v>
      </c>
      <c r="C61" s="53"/>
      <c r="E61" s="53"/>
      <c r="F61" s="123"/>
      <c r="G61" s="124"/>
      <c r="H61" s="124"/>
      <c r="I61" s="125">
        <f>SUM(I49:I55,I48)</f>
        <v>151.93145625</v>
      </c>
      <c r="J61" s="126"/>
      <c r="K61" s="124"/>
      <c r="L61" s="124"/>
      <c r="M61" s="125">
        <f>SUM(M49:M55,M48)</f>
        <v>155.55840625000002</v>
      </c>
      <c r="N61" s="127"/>
      <c r="O61" s="128">
        <f t="shared" si="2"/>
        <v>3.6269500000000221</v>
      </c>
      <c r="P61" s="129">
        <f t="shared" si="3"/>
        <v>2.3872278259690689E-2</v>
      </c>
      <c r="Q61" s="59"/>
      <c r="R61" s="124"/>
      <c r="S61" s="124"/>
      <c r="T61" s="125">
        <f>SUM(T49:T55,T48)</f>
        <v>156.74840624999999</v>
      </c>
      <c r="U61" s="127"/>
      <c r="V61" s="128">
        <f t="shared" si="8"/>
        <v>1.1899999999999693</v>
      </c>
      <c r="W61" s="129">
        <f t="shared" si="16"/>
        <v>7.6498598094885606E-3</v>
      </c>
      <c r="X61" s="59"/>
      <c r="Y61" s="124"/>
      <c r="Z61" s="124"/>
      <c r="AA61" s="125">
        <f>SUM(AA49:AA55,AA48)</f>
        <v>159.64840624999999</v>
      </c>
      <c r="AB61" s="127"/>
      <c r="AC61" s="128">
        <f t="shared" si="10"/>
        <v>2.9000000000000057</v>
      </c>
      <c r="AD61" s="129">
        <f t="shared" si="11"/>
        <v>1.850098555627264E-2</v>
      </c>
      <c r="AE61" s="59"/>
      <c r="AF61" s="124"/>
      <c r="AG61" s="124"/>
      <c r="AH61" s="125">
        <f>SUM(AH49:AH55,AH48)</f>
        <v>163.23840624999997</v>
      </c>
      <c r="AI61" s="127"/>
      <c r="AJ61" s="128">
        <f t="shared" si="12"/>
        <v>3.589999999999975</v>
      </c>
      <c r="AK61" s="129">
        <f t="shared" si="13"/>
        <v>2.2486914115373294E-2</v>
      </c>
      <c r="AL61" s="59"/>
      <c r="AM61" s="124"/>
      <c r="AN61" s="124"/>
      <c r="AO61" s="125">
        <f>SUM(AO49:AO55,AO48)</f>
        <v>166.27840624999999</v>
      </c>
      <c r="AP61" s="127"/>
      <c r="AQ61" s="128">
        <f t="shared" si="14"/>
        <v>3.0400000000000205</v>
      </c>
      <c r="AR61" s="129">
        <f t="shared" si="15"/>
        <v>1.8623068368752962E-2</v>
      </c>
      <c r="AS61" s="22"/>
      <c r="AT61" s="22"/>
      <c r="AU61" s="22"/>
      <c r="AV61" s="22"/>
      <c r="AW61" s="22"/>
      <c r="AX61" s="22"/>
      <c r="AY61" s="22"/>
    </row>
    <row r="62" spans="2:51" x14ac:dyDescent="0.25">
      <c r="B62" s="130" t="s">
        <v>50</v>
      </c>
      <c r="C62" s="53"/>
      <c r="E62" s="53"/>
      <c r="F62" s="123"/>
      <c r="G62" s="131">
        <v>-0.193</v>
      </c>
      <c r="H62" s="132"/>
      <c r="I62" s="60">
        <f>+I61*G62</f>
        <v>-29.322771056250001</v>
      </c>
      <c r="J62" s="133"/>
      <c r="K62" s="131">
        <v>-0.193</v>
      </c>
      <c r="L62" s="132"/>
      <c r="M62" s="60">
        <f>+M61*K62</f>
        <v>-30.022772406250006</v>
      </c>
      <c r="N62" s="127"/>
      <c r="O62" s="60">
        <f t="shared" si="2"/>
        <v>-0.70000135000000441</v>
      </c>
      <c r="P62" s="61">
        <f t="shared" si="3"/>
        <v>2.3872278259690693E-2</v>
      </c>
      <c r="Q62" s="59"/>
      <c r="R62" s="131">
        <v>-0.193</v>
      </c>
      <c r="S62" s="132"/>
      <c r="T62" s="60">
        <f>+T61*R62</f>
        <v>-30.252442406249997</v>
      </c>
      <c r="U62" s="127"/>
      <c r="V62" s="60">
        <f t="shared" si="8"/>
        <v>-0.2296699999999916</v>
      </c>
      <c r="W62" s="61">
        <f t="shared" si="16"/>
        <v>7.6498598094884782E-3</v>
      </c>
      <c r="X62" s="59"/>
      <c r="Y62" s="131">
        <v>-0.193</v>
      </c>
      <c r="Z62" s="132"/>
      <c r="AA62" s="60">
        <f>+AA61*Y62</f>
        <v>-30.81214240625</v>
      </c>
      <c r="AB62" s="127"/>
      <c r="AC62" s="60">
        <f t="shared" si="10"/>
        <v>-0.55970000000000297</v>
      </c>
      <c r="AD62" s="61">
        <f t="shared" si="11"/>
        <v>1.8500985556272703E-2</v>
      </c>
      <c r="AE62" s="59"/>
      <c r="AF62" s="131">
        <v>-0.193</v>
      </c>
      <c r="AG62" s="132"/>
      <c r="AH62" s="60">
        <f>+AH61*AF62</f>
        <v>-31.505012406249996</v>
      </c>
      <c r="AI62" s="127"/>
      <c r="AJ62" s="60">
        <f t="shared" si="12"/>
        <v>-0.69286999999999566</v>
      </c>
      <c r="AK62" s="61">
        <f t="shared" si="13"/>
        <v>2.2486914115373308E-2</v>
      </c>
      <c r="AL62" s="59"/>
      <c r="AM62" s="131">
        <v>-0.193</v>
      </c>
      <c r="AN62" s="132"/>
      <c r="AO62" s="60">
        <f>+AO61*AM62</f>
        <v>-32.091732406249996</v>
      </c>
      <c r="AP62" s="127"/>
      <c r="AQ62" s="60">
        <f t="shared" si="14"/>
        <v>-0.58671999999999969</v>
      </c>
      <c r="AR62" s="61">
        <f t="shared" si="15"/>
        <v>1.8623068368752826E-2</v>
      </c>
      <c r="AS62" s="22"/>
      <c r="AT62" s="22"/>
      <c r="AU62" s="22"/>
      <c r="AV62" s="22"/>
      <c r="AW62" s="22"/>
      <c r="AX62" s="22"/>
      <c r="AY62" s="22"/>
    </row>
    <row r="63" spans="2:51" x14ac:dyDescent="0.25">
      <c r="B63" s="134" t="s">
        <v>51</v>
      </c>
      <c r="C63" s="53"/>
      <c r="E63" s="53"/>
      <c r="F63" s="135"/>
      <c r="G63" s="136">
        <v>0.13</v>
      </c>
      <c r="H63" s="64"/>
      <c r="I63" s="60">
        <f>I61*G63</f>
        <v>19.7510893125</v>
      </c>
      <c r="J63" s="133"/>
      <c r="K63" s="136">
        <v>0.13</v>
      </c>
      <c r="L63" s="64"/>
      <c r="M63" s="60">
        <f>M61*K63</f>
        <v>20.222592812500004</v>
      </c>
      <c r="N63" s="59"/>
      <c r="O63" s="60">
        <f t="shared" si="2"/>
        <v>0.47150350000000429</v>
      </c>
      <c r="P63" s="61">
        <f t="shared" si="3"/>
        <v>2.3872278259690762E-2</v>
      </c>
      <c r="Q63" s="59"/>
      <c r="R63" s="136">
        <v>0.13</v>
      </c>
      <c r="S63" s="64"/>
      <c r="T63" s="60">
        <f>T61*R63</f>
        <v>20.377292812499999</v>
      </c>
      <c r="U63" s="59"/>
      <c r="V63" s="60">
        <f t="shared" si="8"/>
        <v>0.15469999999999473</v>
      </c>
      <c r="W63" s="61">
        <f t="shared" si="16"/>
        <v>7.6498598094884972E-3</v>
      </c>
      <c r="X63" s="59"/>
      <c r="Y63" s="136">
        <v>0.13</v>
      </c>
      <c r="Z63" s="64"/>
      <c r="AA63" s="60">
        <f>AA61*Y63</f>
        <v>20.754292812500001</v>
      </c>
      <c r="AB63" s="59"/>
      <c r="AC63" s="60">
        <f t="shared" si="10"/>
        <v>0.37700000000000244</v>
      </c>
      <c r="AD63" s="61">
        <f t="shared" si="11"/>
        <v>1.8500985556272723E-2</v>
      </c>
      <c r="AE63" s="59"/>
      <c r="AF63" s="136">
        <v>0.13</v>
      </c>
      <c r="AG63" s="64"/>
      <c r="AH63" s="60">
        <f>AH61*AF63</f>
        <v>21.220992812499997</v>
      </c>
      <c r="AI63" s="59"/>
      <c r="AJ63" s="60">
        <f t="shared" si="12"/>
        <v>0.4666999999999959</v>
      </c>
      <c r="AK63" s="61">
        <f t="shared" si="13"/>
        <v>2.2486914115373253E-2</v>
      </c>
      <c r="AL63" s="59"/>
      <c r="AM63" s="136">
        <v>0.13</v>
      </c>
      <c r="AN63" s="64"/>
      <c r="AO63" s="60">
        <f>AO61*AM63</f>
        <v>21.6161928125</v>
      </c>
      <c r="AP63" s="59"/>
      <c r="AQ63" s="60">
        <f t="shared" si="14"/>
        <v>0.39520000000000266</v>
      </c>
      <c r="AR63" s="61">
        <f t="shared" si="15"/>
        <v>1.8623068368752962E-2</v>
      </c>
      <c r="AS63" s="22"/>
      <c r="AT63" s="22"/>
      <c r="AU63" s="22"/>
      <c r="AV63" s="22"/>
      <c r="AW63" s="22"/>
      <c r="AX63" s="22"/>
      <c r="AY63" s="22"/>
    </row>
    <row r="64" spans="2:51" s="137" customFormat="1" ht="15.75" thickBot="1" x14ac:dyDescent="0.3">
      <c r="B64" s="481" t="s">
        <v>52</v>
      </c>
      <c r="C64" s="481"/>
      <c r="D64" s="481"/>
      <c r="E64" s="138"/>
      <c r="F64" s="139"/>
      <c r="G64" s="140"/>
      <c r="H64" s="140"/>
      <c r="I64" s="141">
        <f>SUM(I61:I63)</f>
        <v>142.35977450625001</v>
      </c>
      <c r="J64" s="142"/>
      <c r="K64" s="140"/>
      <c r="L64" s="140"/>
      <c r="M64" s="141">
        <f>SUM(M61:M63)</f>
        <v>145.75822665625003</v>
      </c>
      <c r="N64" s="143"/>
      <c r="O64" s="144">
        <f t="shared" si="2"/>
        <v>3.3984521500000255</v>
      </c>
      <c r="P64" s="145">
        <f t="shared" si="3"/>
        <v>2.3872278259690724E-2</v>
      </c>
      <c r="Q64" s="127"/>
      <c r="R64" s="140"/>
      <c r="S64" s="140"/>
      <c r="T64" s="141">
        <f>SUM(T61:T63)</f>
        <v>146.87325665624999</v>
      </c>
      <c r="U64" s="143"/>
      <c r="V64" s="144">
        <f t="shared" si="8"/>
        <v>1.1150299999999618</v>
      </c>
      <c r="W64" s="145">
        <f t="shared" si="16"/>
        <v>7.6498598094884955E-3</v>
      </c>
      <c r="X64" s="127"/>
      <c r="Y64" s="140"/>
      <c r="Z64" s="140"/>
      <c r="AA64" s="141">
        <f>SUM(AA61:AA63)</f>
        <v>149.59055665625002</v>
      </c>
      <c r="AB64" s="143"/>
      <c r="AC64" s="144">
        <f t="shared" si="10"/>
        <v>2.7173000000000229</v>
      </c>
      <c r="AD64" s="145">
        <f t="shared" si="11"/>
        <v>1.8500985556272758E-2</v>
      </c>
      <c r="AE64" s="127"/>
      <c r="AF64" s="140"/>
      <c r="AG64" s="140"/>
      <c r="AH64" s="141">
        <f>SUM(AH61:AH63)</f>
        <v>152.95438665624997</v>
      </c>
      <c r="AI64" s="143"/>
      <c r="AJ64" s="144">
        <f t="shared" si="12"/>
        <v>3.3638299999999504</v>
      </c>
      <c r="AK64" s="145">
        <f t="shared" si="13"/>
        <v>2.2486914115373118E-2</v>
      </c>
      <c r="AL64" s="127"/>
      <c r="AM64" s="140"/>
      <c r="AN64" s="140"/>
      <c r="AO64" s="141">
        <f>SUM(AO61:AO63)</f>
        <v>155.80286665624999</v>
      </c>
      <c r="AP64" s="143"/>
      <c r="AQ64" s="144">
        <f t="shared" si="14"/>
        <v>2.8484800000000234</v>
      </c>
      <c r="AR64" s="145">
        <f t="shared" si="15"/>
        <v>1.8623068368752993E-2</v>
      </c>
    </row>
    <row r="65" spans="1:51" ht="15.75" thickBot="1" x14ac:dyDescent="0.3">
      <c r="A65" s="146"/>
      <c r="B65" s="109" t="s">
        <v>53</v>
      </c>
      <c r="C65" s="147"/>
      <c r="D65" s="148"/>
      <c r="E65" s="147"/>
      <c r="F65" s="149"/>
      <c r="G65" s="150"/>
      <c r="H65" s="151"/>
      <c r="I65" s="152"/>
      <c r="J65" s="153"/>
      <c r="K65" s="154"/>
      <c r="L65" s="151"/>
      <c r="M65" s="152"/>
      <c r="N65" s="149"/>
      <c r="O65" s="155">
        <f t="shared" si="2"/>
        <v>0</v>
      </c>
      <c r="P65" s="156" t="str">
        <f t="shared" si="3"/>
        <v/>
      </c>
      <c r="R65" s="150"/>
      <c r="S65" s="151"/>
      <c r="T65" s="152"/>
      <c r="U65" s="149"/>
      <c r="V65" s="155"/>
      <c r="W65" s="156"/>
      <c r="Y65" s="150"/>
      <c r="Z65" s="151"/>
      <c r="AA65" s="152"/>
      <c r="AB65" s="149"/>
      <c r="AC65" s="155"/>
      <c r="AD65" s="156"/>
      <c r="AF65" s="150"/>
      <c r="AG65" s="151"/>
      <c r="AH65" s="152"/>
      <c r="AI65" s="149"/>
      <c r="AJ65" s="155"/>
      <c r="AK65" s="156"/>
      <c r="AM65" s="150"/>
      <c r="AN65" s="151"/>
      <c r="AO65" s="152"/>
      <c r="AP65" s="149"/>
      <c r="AQ65" s="155"/>
      <c r="AR65" s="156"/>
      <c r="AS65" s="22"/>
      <c r="AT65" s="22"/>
      <c r="AU65" s="22"/>
      <c r="AV65" s="22"/>
      <c r="AW65" s="22"/>
      <c r="AX65" s="22"/>
      <c r="AY65" s="22"/>
    </row>
    <row r="66" spans="1:51" x14ac:dyDescent="0.25">
      <c r="I66" s="37"/>
      <c r="J66" s="37"/>
      <c r="M66" s="37"/>
      <c r="T66" s="37"/>
      <c r="AA66" s="37"/>
      <c r="AH66" s="37"/>
      <c r="AO66" s="37"/>
      <c r="AS66" s="22"/>
      <c r="AT66" s="22"/>
      <c r="AU66" s="22"/>
      <c r="AV66" s="22"/>
      <c r="AW66" s="22"/>
      <c r="AX66" s="22"/>
      <c r="AY66" s="22"/>
    </row>
    <row r="67" spans="1:51" x14ac:dyDescent="0.25">
      <c r="B67" s="157" t="s">
        <v>54</v>
      </c>
      <c r="G67" s="158">
        <v>2.9499999999999998E-2</v>
      </c>
      <c r="K67" s="158">
        <v>2.9499999999999998E-2</v>
      </c>
      <c r="Q67" s="127"/>
      <c r="R67" s="158">
        <v>2.9499999999999998E-2</v>
      </c>
      <c r="X67" s="127"/>
      <c r="Y67" s="158">
        <v>2.9499999999999998E-2</v>
      </c>
      <c r="AE67" s="127"/>
      <c r="AF67" s="158">
        <v>2.9499999999999998E-2</v>
      </c>
      <c r="AL67" s="127"/>
      <c r="AM67" s="158">
        <v>2.9499999999999998E-2</v>
      </c>
      <c r="AS67" s="22"/>
      <c r="AT67" s="22"/>
      <c r="AU67" s="22"/>
      <c r="AV67" s="22"/>
      <c r="AW67" s="22"/>
      <c r="AX67" s="22"/>
      <c r="AY67" s="22"/>
    </row>
    <row r="69" spans="1:51" ht="18" x14ac:dyDescent="0.25">
      <c r="B69" s="487" t="s">
        <v>0</v>
      </c>
      <c r="C69" s="487"/>
      <c r="D69" s="487"/>
      <c r="E69" s="487"/>
      <c r="F69" s="487"/>
      <c r="G69" s="487"/>
      <c r="H69" s="487"/>
      <c r="I69" s="487"/>
      <c r="J69" s="487"/>
      <c r="M69" s="12"/>
      <c r="N69" s="12"/>
      <c r="O69" s="12"/>
      <c r="P69" s="12"/>
      <c r="Q69" s="12"/>
      <c r="T69" s="12"/>
      <c r="U69" s="12"/>
      <c r="V69" s="12"/>
      <c r="W69" s="12"/>
      <c r="X69" s="12"/>
      <c r="AA69" s="12"/>
      <c r="AB69" s="12"/>
      <c r="AC69" s="12"/>
      <c r="AD69" s="12"/>
      <c r="AE69" s="12"/>
      <c r="AH69" s="12"/>
      <c r="AI69" s="12"/>
      <c r="AJ69" s="12"/>
      <c r="AK69" s="12"/>
      <c r="AL69" s="12"/>
      <c r="AO69" s="12"/>
      <c r="AP69" s="12"/>
      <c r="AQ69" s="12"/>
      <c r="AR69" s="12"/>
      <c r="AS69" s="12"/>
      <c r="AV69" s="12"/>
      <c r="AW69" s="12"/>
      <c r="AX69" s="12"/>
      <c r="AY69" s="12"/>
    </row>
    <row r="70" spans="1:51" ht="18" x14ac:dyDescent="0.25">
      <c r="B70" s="487" t="s">
        <v>1</v>
      </c>
      <c r="C70" s="487"/>
      <c r="D70" s="487"/>
      <c r="E70" s="487"/>
      <c r="F70" s="487"/>
      <c r="G70" s="487"/>
      <c r="H70" s="487"/>
      <c r="I70" s="487"/>
      <c r="J70" s="487"/>
      <c r="K70" s="24"/>
      <c r="L70" s="25"/>
      <c r="M70" s="26"/>
      <c r="N70" s="26"/>
      <c r="Q70" s="21"/>
      <c r="R70" s="24"/>
      <c r="S70" s="25"/>
      <c r="T70" s="26"/>
      <c r="U70" s="26"/>
      <c r="X70" s="21"/>
      <c r="Y70" s="24"/>
      <c r="Z70" s="25"/>
      <c r="AA70" s="26"/>
      <c r="AB70" s="26"/>
      <c r="AE70" s="21"/>
      <c r="AF70" s="24"/>
      <c r="AG70" s="25"/>
      <c r="AH70" s="26"/>
      <c r="AI70" s="26"/>
      <c r="AL70" s="21"/>
      <c r="AM70" s="24"/>
      <c r="AN70" s="25"/>
      <c r="AO70" s="26"/>
      <c r="AP70" s="26"/>
      <c r="AS70" s="21"/>
      <c r="AT70" s="24"/>
      <c r="AU70" s="25"/>
      <c r="AV70" s="26"/>
      <c r="AW70" s="26"/>
    </row>
    <row r="71" spans="1:51" x14ac:dyDescent="0.25">
      <c r="K71" s="24"/>
      <c r="L71" s="25"/>
      <c r="M71" s="26"/>
      <c r="N71" s="26"/>
      <c r="R71" s="24"/>
      <c r="S71" s="25"/>
      <c r="T71" s="26"/>
      <c r="U71" s="26"/>
      <c r="Y71" s="24"/>
      <c r="Z71" s="25"/>
      <c r="AA71" s="26"/>
      <c r="AB71" s="26"/>
      <c r="AF71" s="24"/>
      <c r="AG71" s="25"/>
      <c r="AH71" s="26"/>
      <c r="AI71" s="26"/>
      <c r="AM71" s="24"/>
      <c r="AN71" s="25"/>
      <c r="AO71" s="26"/>
      <c r="AP71" s="26"/>
      <c r="AT71" s="24"/>
      <c r="AU71" s="25"/>
      <c r="AV71" s="26"/>
      <c r="AW71" s="26"/>
    </row>
    <row r="72" spans="1:51" x14ac:dyDescent="0.25">
      <c r="K72" s="24"/>
      <c r="L72" s="25"/>
      <c r="M72" s="26"/>
      <c r="N72" s="26"/>
      <c r="R72" s="24"/>
      <c r="S72" s="25"/>
      <c r="T72" s="26"/>
      <c r="U72" s="26"/>
      <c r="Y72" s="24"/>
      <c r="Z72" s="25"/>
      <c r="AA72" s="26"/>
      <c r="AB72" s="26"/>
      <c r="AF72" s="24"/>
      <c r="AG72" s="25"/>
      <c r="AH72" s="26"/>
      <c r="AI72" s="26"/>
      <c r="AM72" s="24"/>
      <c r="AN72" s="25"/>
      <c r="AO72" s="26"/>
      <c r="AP72" s="26"/>
      <c r="AT72" s="24"/>
      <c r="AU72" s="25"/>
      <c r="AV72" s="26"/>
      <c r="AW72" s="26"/>
    </row>
    <row r="73" spans="1:51" ht="15.75" x14ac:dyDescent="0.25">
      <c r="B73" s="28" t="s">
        <v>2</v>
      </c>
      <c r="D73" s="488" t="s">
        <v>55</v>
      </c>
      <c r="E73" s="488"/>
      <c r="F73" s="488"/>
      <c r="G73" s="488"/>
      <c r="H73" s="488"/>
      <c r="I73" s="488"/>
      <c r="J73" s="488"/>
      <c r="K73" s="24"/>
      <c r="L73" s="29"/>
      <c r="M73" s="12"/>
      <c r="N73" s="12"/>
      <c r="O73" s="12"/>
      <c r="P73" s="12"/>
      <c r="Q73" s="12"/>
      <c r="R73" s="24"/>
      <c r="S73" s="29"/>
      <c r="T73" s="12"/>
      <c r="U73" s="12"/>
      <c r="V73" s="12"/>
      <c r="W73" s="12"/>
      <c r="X73" s="12"/>
      <c r="Y73" s="24"/>
      <c r="Z73" s="29"/>
      <c r="AA73" s="12"/>
      <c r="AB73" s="12"/>
      <c r="AC73" s="12"/>
      <c r="AD73" s="12"/>
      <c r="AE73" s="12"/>
      <c r="AF73" s="24"/>
      <c r="AG73" s="29"/>
      <c r="AH73" s="12"/>
      <c r="AI73" s="12"/>
      <c r="AJ73" s="12"/>
      <c r="AK73" s="12"/>
      <c r="AL73" s="12"/>
      <c r="AM73" s="24"/>
      <c r="AN73" s="29"/>
      <c r="AO73" s="12"/>
      <c r="AP73" s="12"/>
      <c r="AQ73" s="12"/>
      <c r="AR73" s="12"/>
      <c r="AS73" s="12"/>
      <c r="AT73" s="24"/>
      <c r="AU73" s="29"/>
      <c r="AV73" s="12"/>
      <c r="AW73" s="12"/>
      <c r="AX73" s="12"/>
      <c r="AY73" s="12"/>
    </row>
    <row r="74" spans="1:51" ht="15.75" x14ac:dyDescent="0.25">
      <c r="B74" s="30"/>
      <c r="D74" s="31"/>
      <c r="E74" s="32"/>
      <c r="F74" s="32"/>
      <c r="G74" s="31"/>
      <c r="H74" s="31"/>
      <c r="I74" s="31"/>
      <c r="J74" s="31"/>
      <c r="K74" s="24"/>
      <c r="M74" s="33"/>
      <c r="N74" s="12"/>
      <c r="O74" s="12"/>
      <c r="P74" s="12"/>
      <c r="Q74" s="31"/>
      <c r="R74" s="24"/>
      <c r="T74" s="33"/>
      <c r="U74" s="12"/>
      <c r="V74" s="12"/>
      <c r="W74" s="12"/>
      <c r="X74" s="31"/>
      <c r="Y74" s="24"/>
      <c r="AA74" s="33"/>
      <c r="AB74" s="12"/>
      <c r="AC74" s="12"/>
      <c r="AD74" s="12"/>
      <c r="AE74" s="31"/>
      <c r="AF74" s="24"/>
      <c r="AH74" s="33"/>
      <c r="AI74" s="12"/>
      <c r="AJ74" s="12"/>
      <c r="AK74" s="12"/>
      <c r="AL74" s="31"/>
      <c r="AM74" s="24"/>
      <c r="AO74" s="33"/>
      <c r="AP74" s="12"/>
      <c r="AQ74" s="12"/>
      <c r="AR74" s="12"/>
      <c r="AS74" s="31"/>
      <c r="AT74" s="24"/>
      <c r="AV74" s="33"/>
      <c r="AW74" s="12"/>
      <c r="AX74" s="12"/>
      <c r="AY74" s="12"/>
    </row>
    <row r="75" spans="1:51" ht="15.75" x14ac:dyDescent="0.25">
      <c r="B75" s="28" t="s">
        <v>4</v>
      </c>
      <c r="D75" s="34" t="s">
        <v>56</v>
      </c>
      <c r="E75" s="32"/>
      <c r="F75" s="32"/>
      <c r="H75" s="31"/>
      <c r="I75" s="35"/>
      <c r="J75" s="31"/>
      <c r="K75" s="24"/>
      <c r="M75" s="35"/>
      <c r="O75" s="37"/>
      <c r="P75" s="39"/>
      <c r="Q75" s="31"/>
      <c r="R75" s="24"/>
      <c r="T75" s="35"/>
      <c r="V75" s="37"/>
      <c r="W75" s="39"/>
      <c r="X75" s="31"/>
      <c r="Y75" s="24"/>
      <c r="AA75" s="35"/>
      <c r="AC75" s="37"/>
      <c r="AD75" s="39"/>
      <c r="AE75" s="31"/>
      <c r="AF75" s="24"/>
      <c r="AH75" s="35"/>
      <c r="AJ75" s="37"/>
      <c r="AK75" s="39"/>
      <c r="AL75" s="31"/>
      <c r="AM75" s="24"/>
      <c r="AO75" s="35"/>
      <c r="AQ75" s="37"/>
      <c r="AR75" s="39"/>
      <c r="AS75" s="31"/>
      <c r="AT75" s="24"/>
      <c r="AV75" s="35"/>
      <c r="AX75" s="37"/>
      <c r="AY75" s="39"/>
    </row>
    <row r="76" spans="1:51" ht="15.75" x14ac:dyDescent="0.25">
      <c r="B76" s="30"/>
      <c r="D76" s="31"/>
      <c r="E76" s="32"/>
      <c r="F76" s="32"/>
      <c r="G76" s="31"/>
      <c r="H76" s="31"/>
      <c r="I76" s="31"/>
      <c r="J76" s="31"/>
      <c r="Q76" s="31"/>
      <c r="X76" s="31"/>
      <c r="AE76" s="31"/>
      <c r="AL76" s="31"/>
      <c r="AS76" s="31"/>
    </row>
    <row r="77" spans="1:51" x14ac:dyDescent="0.25">
      <c r="B77" s="40"/>
      <c r="D77" s="41" t="s">
        <v>6</v>
      </c>
      <c r="E77" s="42"/>
      <c r="G77" s="43">
        <v>750</v>
      </c>
      <c r="H77" s="44" t="s">
        <v>7</v>
      </c>
      <c r="O77" s="37"/>
      <c r="P77" s="37"/>
    </row>
    <row r="78" spans="1:51" x14ac:dyDescent="0.25">
      <c r="B78" s="40"/>
      <c r="I78" s="37"/>
      <c r="O78" s="37"/>
      <c r="P78" s="37"/>
      <c r="V78" s="37"/>
      <c r="W78" s="37"/>
      <c r="AC78" s="37"/>
      <c r="AD78" s="37"/>
      <c r="AJ78" s="37"/>
      <c r="AK78" s="37"/>
      <c r="AQ78" s="37"/>
      <c r="AR78" s="37"/>
      <c r="AX78" s="37"/>
      <c r="AY78" s="37"/>
    </row>
    <row r="79" spans="1:51" x14ac:dyDescent="0.25">
      <c r="B79" s="40"/>
      <c r="D79" s="41"/>
      <c r="E79" s="42"/>
      <c r="G79" s="482" t="s">
        <v>8</v>
      </c>
      <c r="H79" s="486"/>
      <c r="I79" s="483"/>
      <c r="J79" s="159"/>
      <c r="K79" s="482" t="s">
        <v>9</v>
      </c>
      <c r="L79" s="486"/>
      <c r="M79" s="483"/>
      <c r="O79" s="482" t="s">
        <v>10</v>
      </c>
      <c r="P79" s="483"/>
      <c r="R79" s="482" t="s">
        <v>11</v>
      </c>
      <c r="S79" s="486"/>
      <c r="T79" s="483"/>
      <c r="V79" s="482" t="s">
        <v>10</v>
      </c>
      <c r="W79" s="483"/>
      <c r="Y79" s="482" t="s">
        <v>12</v>
      </c>
      <c r="Z79" s="486"/>
      <c r="AA79" s="483"/>
      <c r="AC79" s="482" t="s">
        <v>10</v>
      </c>
      <c r="AD79" s="483"/>
      <c r="AF79" s="482" t="s">
        <v>13</v>
      </c>
      <c r="AG79" s="486"/>
      <c r="AH79" s="483"/>
      <c r="AJ79" s="482" t="s">
        <v>10</v>
      </c>
      <c r="AK79" s="483"/>
      <c r="AM79" s="482" t="s">
        <v>14</v>
      </c>
      <c r="AN79" s="486"/>
      <c r="AO79" s="483"/>
      <c r="AQ79" s="482" t="s">
        <v>10</v>
      </c>
      <c r="AR79" s="483"/>
      <c r="AS79" s="22"/>
      <c r="AT79" s="22"/>
      <c r="AU79" s="22"/>
      <c r="AV79" s="22"/>
      <c r="AW79" s="22"/>
      <c r="AX79" s="22"/>
      <c r="AY79" s="22"/>
    </row>
    <row r="80" spans="1:51" ht="15" customHeight="1" x14ac:dyDescent="0.25">
      <c r="B80" s="40"/>
      <c r="D80" s="484" t="s">
        <v>15</v>
      </c>
      <c r="E80" s="45"/>
      <c r="G80" s="46" t="s">
        <v>16</v>
      </c>
      <c r="H80" s="47" t="s">
        <v>17</v>
      </c>
      <c r="I80" s="48" t="s">
        <v>18</v>
      </c>
      <c r="J80" s="48"/>
      <c r="K80" s="46" t="s">
        <v>16</v>
      </c>
      <c r="L80" s="47" t="s">
        <v>17</v>
      </c>
      <c r="M80" s="48" t="s">
        <v>18</v>
      </c>
      <c r="O80" s="477" t="s">
        <v>19</v>
      </c>
      <c r="P80" s="479" t="s">
        <v>20</v>
      </c>
      <c r="R80" s="46" t="s">
        <v>16</v>
      </c>
      <c r="S80" s="47" t="s">
        <v>17</v>
      </c>
      <c r="T80" s="48" t="s">
        <v>18</v>
      </c>
      <c r="V80" s="477" t="s">
        <v>19</v>
      </c>
      <c r="W80" s="479" t="s">
        <v>20</v>
      </c>
      <c r="Y80" s="46" t="s">
        <v>16</v>
      </c>
      <c r="Z80" s="47" t="s">
        <v>17</v>
      </c>
      <c r="AA80" s="48" t="s">
        <v>18</v>
      </c>
      <c r="AC80" s="477" t="s">
        <v>19</v>
      </c>
      <c r="AD80" s="479" t="s">
        <v>20</v>
      </c>
      <c r="AF80" s="46" t="s">
        <v>16</v>
      </c>
      <c r="AG80" s="47" t="s">
        <v>17</v>
      </c>
      <c r="AH80" s="48" t="s">
        <v>18</v>
      </c>
      <c r="AJ80" s="477" t="s">
        <v>19</v>
      </c>
      <c r="AK80" s="479" t="s">
        <v>20</v>
      </c>
      <c r="AM80" s="46" t="s">
        <v>16</v>
      </c>
      <c r="AN80" s="47" t="s">
        <v>17</v>
      </c>
      <c r="AO80" s="48" t="s">
        <v>18</v>
      </c>
      <c r="AQ80" s="477" t="s">
        <v>19</v>
      </c>
      <c r="AR80" s="479" t="s">
        <v>20</v>
      </c>
      <c r="AS80" s="22"/>
      <c r="AT80" s="22"/>
      <c r="AU80" s="22"/>
      <c r="AV80" s="22"/>
      <c r="AW80" s="22"/>
      <c r="AX80" s="22"/>
      <c r="AY80" s="22"/>
    </row>
    <row r="81" spans="2:51" x14ac:dyDescent="0.25">
      <c r="B81" s="40"/>
      <c r="D81" s="485"/>
      <c r="E81" s="45"/>
      <c r="G81" s="49" t="s">
        <v>21</v>
      </c>
      <c r="H81" s="50"/>
      <c r="I81" s="50" t="s">
        <v>21</v>
      </c>
      <c r="J81" s="50"/>
      <c r="K81" s="49" t="s">
        <v>21</v>
      </c>
      <c r="L81" s="50"/>
      <c r="M81" s="50" t="s">
        <v>21</v>
      </c>
      <c r="O81" s="478"/>
      <c r="P81" s="480"/>
      <c r="R81" s="49" t="s">
        <v>21</v>
      </c>
      <c r="S81" s="50"/>
      <c r="T81" s="50" t="s">
        <v>21</v>
      </c>
      <c r="V81" s="478"/>
      <c r="W81" s="480"/>
      <c r="Y81" s="49" t="s">
        <v>21</v>
      </c>
      <c r="Z81" s="50"/>
      <c r="AA81" s="50" t="s">
        <v>21</v>
      </c>
      <c r="AC81" s="478"/>
      <c r="AD81" s="480"/>
      <c r="AF81" s="49" t="s">
        <v>21</v>
      </c>
      <c r="AG81" s="50"/>
      <c r="AH81" s="50" t="s">
        <v>21</v>
      </c>
      <c r="AJ81" s="478"/>
      <c r="AK81" s="480"/>
      <c r="AM81" s="49" t="s">
        <v>21</v>
      </c>
      <c r="AN81" s="50"/>
      <c r="AO81" s="50" t="s">
        <v>21</v>
      </c>
      <c r="AQ81" s="478"/>
      <c r="AR81" s="480"/>
      <c r="AS81" s="22"/>
      <c r="AT81" s="22"/>
      <c r="AU81" s="22"/>
      <c r="AV81" s="22"/>
      <c r="AW81" s="22"/>
      <c r="AX81" s="22"/>
      <c r="AY81" s="22"/>
    </row>
    <row r="82" spans="2:51" x14ac:dyDescent="0.25">
      <c r="B82" s="52" t="s">
        <v>22</v>
      </c>
      <c r="C82" s="53"/>
      <c r="D82" s="54" t="s">
        <v>23</v>
      </c>
      <c r="E82" s="53"/>
      <c r="F82" s="23"/>
      <c r="G82" s="55">
        <v>45.3</v>
      </c>
      <c r="H82" s="56">
        <v>1</v>
      </c>
      <c r="I82" s="57">
        <f t="shared" ref="I82:I87" si="23">H82*G82</f>
        <v>45.3</v>
      </c>
      <c r="J82" s="57"/>
      <c r="K82" s="55">
        <v>49.59</v>
      </c>
      <c r="L82" s="56">
        <v>1</v>
      </c>
      <c r="M82" s="57">
        <f t="shared" ref="M82:M97" si="24">L82*K82</f>
        <v>49.59</v>
      </c>
      <c r="N82" s="59"/>
      <c r="O82" s="60">
        <f t="shared" ref="O82:O124" si="25">M82-I82</f>
        <v>4.2900000000000063</v>
      </c>
      <c r="P82" s="61">
        <f t="shared" ref="P82:P124" si="26">IF(OR(I82=0,M82=0),"",(O82/I82))</f>
        <v>9.4701986754967035E-2</v>
      </c>
      <c r="Q82" s="59"/>
      <c r="R82" s="55">
        <v>51.3</v>
      </c>
      <c r="S82" s="56">
        <v>1</v>
      </c>
      <c r="T82" s="57">
        <f t="shared" ref="T82:T97" si="27">S82*R82</f>
        <v>51.3</v>
      </c>
      <c r="U82" s="59"/>
      <c r="V82" s="60">
        <f>T82-M82</f>
        <v>1.7099999999999937</v>
      </c>
      <c r="W82" s="61">
        <f>IF(OR(M82=0,T82=0),"",(V82/M82))</f>
        <v>3.448275862068953E-2</v>
      </c>
      <c r="X82" s="59"/>
      <c r="Y82" s="55">
        <v>52.63</v>
      </c>
      <c r="Z82" s="56">
        <v>1</v>
      </c>
      <c r="AA82" s="57">
        <f t="shared" ref="AA82:AA97" si="28">Z82*Y82</f>
        <v>52.63</v>
      </c>
      <c r="AB82" s="59"/>
      <c r="AC82" s="60">
        <f>AA82-T82</f>
        <v>1.3300000000000054</v>
      </c>
      <c r="AD82" s="61">
        <f>IF(OR(T82=0,AA82=0),"",(AC82/T82))</f>
        <v>2.5925925925926033E-2</v>
      </c>
      <c r="AE82" s="59"/>
      <c r="AF82" s="55">
        <v>56.22</v>
      </c>
      <c r="AG82" s="56">
        <v>1</v>
      </c>
      <c r="AH82" s="57">
        <f t="shared" ref="AH82:AH97" si="29">AG82*AF82</f>
        <v>56.22</v>
      </c>
      <c r="AI82" s="59"/>
      <c r="AJ82" s="60">
        <f>AH82-AA82</f>
        <v>3.5899999999999963</v>
      </c>
      <c r="AK82" s="61">
        <f>IF(OR(AA82=0,AH82=0),"",(AJ82/AA82))</f>
        <v>6.8212046361390763E-2</v>
      </c>
      <c r="AL82" s="59"/>
      <c r="AM82" s="55">
        <v>57.64</v>
      </c>
      <c r="AN82" s="56">
        <v>1</v>
      </c>
      <c r="AO82" s="57">
        <f t="shared" ref="AO82:AO97" si="30">AN82*AM82</f>
        <v>57.64</v>
      </c>
      <c r="AP82" s="59"/>
      <c r="AQ82" s="60">
        <f>AO82-AH82</f>
        <v>1.4200000000000017</v>
      </c>
      <c r="AR82" s="61">
        <f>IF(OR(AH82=0,AO82=0),"",(AQ82/AH82))</f>
        <v>2.5257915332621873E-2</v>
      </c>
      <c r="AS82" s="22"/>
      <c r="AT82" s="22"/>
      <c r="AU82" s="22"/>
      <c r="AV82" s="22"/>
      <c r="AW82" s="22"/>
      <c r="AX82" s="22"/>
      <c r="AY82" s="22"/>
    </row>
    <row r="83" spans="2:51" x14ac:dyDescent="0.25">
      <c r="B83" s="63" t="s">
        <v>24</v>
      </c>
      <c r="C83" s="53"/>
      <c r="D83" s="54" t="s">
        <v>23</v>
      </c>
      <c r="E83" s="53"/>
      <c r="F83" s="23"/>
      <c r="G83" s="55">
        <v>-0.02</v>
      </c>
      <c r="H83" s="64">
        <v>1</v>
      </c>
      <c r="I83" s="65">
        <f t="shared" si="23"/>
        <v>-0.02</v>
      </c>
      <c r="J83" s="65"/>
      <c r="K83" s="55"/>
      <c r="L83" s="64">
        <v>1</v>
      </c>
      <c r="M83" s="65">
        <f t="shared" si="24"/>
        <v>0</v>
      </c>
      <c r="N83" s="59"/>
      <c r="O83" s="60">
        <f t="shared" si="25"/>
        <v>0.02</v>
      </c>
      <c r="P83" s="61" t="str">
        <f t="shared" si="26"/>
        <v/>
      </c>
      <c r="Q83" s="59"/>
      <c r="R83" s="55"/>
      <c r="S83" s="64">
        <v>1</v>
      </c>
      <c r="T83" s="65">
        <f t="shared" si="27"/>
        <v>0</v>
      </c>
      <c r="U83" s="59"/>
      <c r="V83" s="60">
        <f t="shared" ref="V83:V123" si="31">T83-M83</f>
        <v>0</v>
      </c>
      <c r="W83" s="61" t="str">
        <f t="shared" ref="W83:W123" si="32">IF(OR(M83=0,T83=0),"",(V83/M83))</f>
        <v/>
      </c>
      <c r="X83" s="59"/>
      <c r="Y83" s="55"/>
      <c r="Z83" s="64">
        <v>1</v>
      </c>
      <c r="AA83" s="65">
        <f t="shared" si="28"/>
        <v>0</v>
      </c>
      <c r="AB83" s="59"/>
      <c r="AC83" s="60">
        <f t="shared" ref="AC83:AC123" si="33">AA83-T83</f>
        <v>0</v>
      </c>
      <c r="AD83" s="61" t="str">
        <f t="shared" ref="AD83:AD123" si="34">IF(OR(T83=0,AA83=0),"",(AC83/T83))</f>
        <v/>
      </c>
      <c r="AE83" s="59"/>
      <c r="AF83" s="55"/>
      <c r="AG83" s="64">
        <v>1</v>
      </c>
      <c r="AH83" s="65">
        <f t="shared" si="29"/>
        <v>0</v>
      </c>
      <c r="AI83" s="59"/>
      <c r="AJ83" s="60">
        <f t="shared" ref="AJ83:AJ123" si="35">AH83-AA83</f>
        <v>0</v>
      </c>
      <c r="AK83" s="61" t="str">
        <f t="shared" ref="AK83:AK123" si="36">IF(OR(AA83=0,AH83=0),"",(AJ83/AA83))</f>
        <v/>
      </c>
      <c r="AL83" s="59"/>
      <c r="AM83" s="55"/>
      <c r="AN83" s="64">
        <v>1</v>
      </c>
      <c r="AO83" s="65">
        <f t="shared" si="30"/>
        <v>0</v>
      </c>
      <c r="AP83" s="59"/>
      <c r="AQ83" s="60">
        <f t="shared" ref="AQ83:AQ123" si="37">AO83-AH83</f>
        <v>0</v>
      </c>
      <c r="AR83" s="61" t="str">
        <f t="shared" ref="AR83:AR123" si="38">IF(OR(AH83=0,AO83=0),"",(AQ83/AH83))</f>
        <v/>
      </c>
      <c r="AS83" s="22"/>
      <c r="AT83" s="22"/>
      <c r="AU83" s="22"/>
      <c r="AV83" s="22"/>
      <c r="AW83" s="22"/>
      <c r="AX83" s="22"/>
      <c r="AY83" s="22"/>
    </row>
    <row r="84" spans="2:51" x14ac:dyDescent="0.25">
      <c r="B84" s="67" t="s">
        <v>102</v>
      </c>
      <c r="C84" s="53"/>
      <c r="D84" s="54" t="s">
        <v>23</v>
      </c>
      <c r="E84" s="53"/>
      <c r="F84" s="23"/>
      <c r="G84" s="55">
        <v>-0.01</v>
      </c>
      <c r="H84" s="56">
        <v>1</v>
      </c>
      <c r="I84" s="65">
        <f t="shared" si="23"/>
        <v>-0.01</v>
      </c>
      <c r="J84" s="65"/>
      <c r="K84" s="55">
        <v>0.04</v>
      </c>
      <c r="L84" s="56">
        <v>1</v>
      </c>
      <c r="M84" s="65">
        <f t="shared" si="24"/>
        <v>0.04</v>
      </c>
      <c r="N84" s="59"/>
      <c r="O84" s="60">
        <f t="shared" si="25"/>
        <v>0.05</v>
      </c>
      <c r="P84" s="61">
        <f t="shared" si="26"/>
        <v>-5</v>
      </c>
      <c r="Q84" s="59"/>
      <c r="R84" s="55">
        <v>0.04</v>
      </c>
      <c r="S84" s="56">
        <v>1</v>
      </c>
      <c r="T84" s="65">
        <f t="shared" si="27"/>
        <v>0.04</v>
      </c>
      <c r="U84" s="59"/>
      <c r="V84" s="60">
        <f t="shared" si="31"/>
        <v>0</v>
      </c>
      <c r="W84" s="61">
        <f t="shared" si="32"/>
        <v>0</v>
      </c>
      <c r="X84" s="59"/>
      <c r="Y84" s="55">
        <v>0.04</v>
      </c>
      <c r="Z84" s="56">
        <v>1</v>
      </c>
      <c r="AA84" s="65">
        <f t="shared" si="28"/>
        <v>0.04</v>
      </c>
      <c r="AB84" s="59"/>
      <c r="AC84" s="60">
        <f t="shared" si="33"/>
        <v>0</v>
      </c>
      <c r="AD84" s="61">
        <f t="shared" si="34"/>
        <v>0</v>
      </c>
      <c r="AE84" s="59"/>
      <c r="AF84" s="55">
        <v>0.04</v>
      </c>
      <c r="AG84" s="56">
        <v>1</v>
      </c>
      <c r="AH84" s="65">
        <f t="shared" si="29"/>
        <v>0.04</v>
      </c>
      <c r="AI84" s="59"/>
      <c r="AJ84" s="60">
        <f t="shared" si="35"/>
        <v>0</v>
      </c>
      <c r="AK84" s="61">
        <f t="shared" si="36"/>
        <v>0</v>
      </c>
      <c r="AL84" s="59"/>
      <c r="AM84" s="55">
        <v>0.04</v>
      </c>
      <c r="AN84" s="56">
        <v>1</v>
      </c>
      <c r="AO84" s="65">
        <f t="shared" si="30"/>
        <v>0.04</v>
      </c>
      <c r="AP84" s="59"/>
      <c r="AQ84" s="60">
        <f t="shared" si="37"/>
        <v>0</v>
      </c>
      <c r="AR84" s="61">
        <f t="shared" si="38"/>
        <v>0</v>
      </c>
      <c r="AS84" s="22"/>
      <c r="AT84" s="22"/>
      <c r="AU84" s="22"/>
      <c r="AV84" s="22"/>
      <c r="AW84" s="22"/>
      <c r="AX84" s="22"/>
      <c r="AY84" s="22"/>
    </row>
    <row r="85" spans="2:51" x14ac:dyDescent="0.25">
      <c r="B85" s="67" t="s">
        <v>25</v>
      </c>
      <c r="C85" s="53"/>
      <c r="D85" s="54" t="s">
        <v>23</v>
      </c>
      <c r="E85" s="53"/>
      <c r="F85" s="23"/>
      <c r="G85" s="55">
        <v>-2.17</v>
      </c>
      <c r="H85" s="64">
        <v>1</v>
      </c>
      <c r="I85" s="65">
        <f t="shared" si="23"/>
        <v>-2.17</v>
      </c>
      <c r="J85" s="65"/>
      <c r="K85" s="55"/>
      <c r="L85" s="64">
        <v>1</v>
      </c>
      <c r="M85" s="65">
        <f t="shared" si="24"/>
        <v>0</v>
      </c>
      <c r="N85" s="59"/>
      <c r="O85" s="60">
        <f t="shared" si="25"/>
        <v>2.17</v>
      </c>
      <c r="P85" s="61" t="str">
        <f t="shared" si="26"/>
        <v/>
      </c>
      <c r="Q85" s="59"/>
      <c r="R85" s="55"/>
      <c r="S85" s="64">
        <v>1</v>
      </c>
      <c r="T85" s="65">
        <f t="shared" si="27"/>
        <v>0</v>
      </c>
      <c r="U85" s="59"/>
      <c r="V85" s="60">
        <f t="shared" si="31"/>
        <v>0</v>
      </c>
      <c r="W85" s="61" t="str">
        <f t="shared" si="32"/>
        <v/>
      </c>
      <c r="X85" s="59"/>
      <c r="Y85" s="55"/>
      <c r="Z85" s="64">
        <v>1</v>
      </c>
      <c r="AA85" s="65">
        <f t="shared" si="28"/>
        <v>0</v>
      </c>
      <c r="AB85" s="59"/>
      <c r="AC85" s="60">
        <f t="shared" si="33"/>
        <v>0</v>
      </c>
      <c r="AD85" s="61" t="str">
        <f t="shared" si="34"/>
        <v/>
      </c>
      <c r="AE85" s="59"/>
      <c r="AF85" s="55"/>
      <c r="AG85" s="64">
        <v>1</v>
      </c>
      <c r="AH85" s="65">
        <f t="shared" si="29"/>
        <v>0</v>
      </c>
      <c r="AI85" s="59"/>
      <c r="AJ85" s="60">
        <f t="shared" si="35"/>
        <v>0</v>
      </c>
      <c r="AK85" s="61" t="str">
        <f t="shared" si="36"/>
        <v/>
      </c>
      <c r="AL85" s="59"/>
      <c r="AM85" s="55"/>
      <c r="AN85" s="64">
        <v>1</v>
      </c>
      <c r="AO85" s="65">
        <f t="shared" si="30"/>
        <v>0</v>
      </c>
      <c r="AP85" s="59"/>
      <c r="AQ85" s="60">
        <f t="shared" si="37"/>
        <v>0</v>
      </c>
      <c r="AR85" s="61" t="str">
        <f t="shared" si="38"/>
        <v/>
      </c>
      <c r="AS85" s="22"/>
      <c r="AT85" s="22"/>
      <c r="AU85" s="22"/>
      <c r="AV85" s="22"/>
      <c r="AW85" s="22"/>
      <c r="AX85" s="22"/>
      <c r="AY85" s="22"/>
    </row>
    <row r="86" spans="2:51" x14ac:dyDescent="0.25">
      <c r="B86" s="67" t="s">
        <v>103</v>
      </c>
      <c r="C86" s="53"/>
      <c r="D86" s="54" t="s">
        <v>23</v>
      </c>
      <c r="E86" s="53"/>
      <c r="F86" s="23"/>
      <c r="G86" s="55">
        <v>-0.31</v>
      </c>
      <c r="H86" s="64">
        <v>1</v>
      </c>
      <c r="I86" s="65">
        <f t="shared" si="23"/>
        <v>-0.31</v>
      </c>
      <c r="J86" s="65"/>
      <c r="K86" s="55">
        <v>-0.09</v>
      </c>
      <c r="L86" s="64">
        <v>1</v>
      </c>
      <c r="M86" s="65">
        <f t="shared" si="24"/>
        <v>-0.09</v>
      </c>
      <c r="N86" s="59"/>
      <c r="O86" s="60">
        <f t="shared" si="25"/>
        <v>0.22</v>
      </c>
      <c r="P86" s="61">
        <f t="shared" si="26"/>
        <v>-0.70967741935483875</v>
      </c>
      <c r="Q86" s="59"/>
      <c r="R86" s="55">
        <v>0</v>
      </c>
      <c r="S86" s="64">
        <v>1</v>
      </c>
      <c r="T86" s="65">
        <f t="shared" si="27"/>
        <v>0</v>
      </c>
      <c r="U86" s="59"/>
      <c r="V86" s="60">
        <f t="shared" si="31"/>
        <v>0.09</v>
      </c>
      <c r="W86" s="61" t="str">
        <f t="shared" si="32"/>
        <v/>
      </c>
      <c r="X86" s="59"/>
      <c r="Y86" s="55">
        <v>0</v>
      </c>
      <c r="Z86" s="64">
        <v>1</v>
      </c>
      <c r="AA86" s="65">
        <f t="shared" si="28"/>
        <v>0</v>
      </c>
      <c r="AB86" s="59"/>
      <c r="AC86" s="60">
        <f t="shared" si="33"/>
        <v>0</v>
      </c>
      <c r="AD86" s="61" t="str">
        <f t="shared" si="34"/>
        <v/>
      </c>
      <c r="AE86" s="59"/>
      <c r="AF86" s="55">
        <v>0</v>
      </c>
      <c r="AG86" s="64">
        <v>1</v>
      </c>
      <c r="AH86" s="65">
        <f t="shared" si="29"/>
        <v>0</v>
      </c>
      <c r="AI86" s="59"/>
      <c r="AJ86" s="60">
        <f t="shared" si="35"/>
        <v>0</v>
      </c>
      <c r="AK86" s="61" t="str">
        <f t="shared" si="36"/>
        <v/>
      </c>
      <c r="AL86" s="59"/>
      <c r="AM86" s="55">
        <v>0</v>
      </c>
      <c r="AN86" s="64">
        <v>1</v>
      </c>
      <c r="AO86" s="65">
        <f t="shared" si="30"/>
        <v>0</v>
      </c>
      <c r="AP86" s="59"/>
      <c r="AQ86" s="60">
        <f t="shared" si="37"/>
        <v>0</v>
      </c>
      <c r="AR86" s="61" t="str">
        <f t="shared" si="38"/>
        <v/>
      </c>
      <c r="AS86" s="22"/>
      <c r="AT86" s="22"/>
      <c r="AU86" s="22"/>
      <c r="AV86" s="22"/>
      <c r="AW86" s="22"/>
      <c r="AX86" s="22"/>
      <c r="AY86" s="22"/>
    </row>
    <row r="87" spans="2:51" x14ac:dyDescent="0.25">
      <c r="B87" s="67" t="s">
        <v>26</v>
      </c>
      <c r="C87" s="53"/>
      <c r="D87" s="54" t="s">
        <v>23</v>
      </c>
      <c r="E87" s="53"/>
      <c r="F87" s="23"/>
      <c r="G87" s="55">
        <v>-0.1</v>
      </c>
      <c r="H87" s="64">
        <v>1</v>
      </c>
      <c r="I87" s="65">
        <f t="shared" si="23"/>
        <v>-0.1</v>
      </c>
      <c r="J87" s="65"/>
      <c r="K87" s="55"/>
      <c r="L87" s="64">
        <v>1</v>
      </c>
      <c r="M87" s="65">
        <f t="shared" si="24"/>
        <v>0</v>
      </c>
      <c r="N87" s="59"/>
      <c r="O87" s="60">
        <f t="shared" si="25"/>
        <v>0.1</v>
      </c>
      <c r="P87" s="61" t="str">
        <f t="shared" si="26"/>
        <v/>
      </c>
      <c r="Q87" s="59"/>
      <c r="R87" s="55"/>
      <c r="S87" s="64">
        <v>1</v>
      </c>
      <c r="T87" s="65">
        <f t="shared" si="27"/>
        <v>0</v>
      </c>
      <c r="U87" s="59"/>
      <c r="V87" s="60">
        <f t="shared" si="31"/>
        <v>0</v>
      </c>
      <c r="W87" s="61" t="str">
        <f t="shared" si="32"/>
        <v/>
      </c>
      <c r="X87" s="59"/>
      <c r="Y87" s="55"/>
      <c r="Z87" s="64">
        <v>1</v>
      </c>
      <c r="AA87" s="65">
        <f t="shared" si="28"/>
        <v>0</v>
      </c>
      <c r="AB87" s="59"/>
      <c r="AC87" s="60">
        <f t="shared" si="33"/>
        <v>0</v>
      </c>
      <c r="AD87" s="61" t="str">
        <f t="shared" si="34"/>
        <v/>
      </c>
      <c r="AE87" s="59"/>
      <c r="AF87" s="55"/>
      <c r="AG87" s="64">
        <v>1</v>
      </c>
      <c r="AH87" s="65">
        <f t="shared" si="29"/>
        <v>0</v>
      </c>
      <c r="AI87" s="59"/>
      <c r="AJ87" s="60">
        <f t="shared" si="35"/>
        <v>0</v>
      </c>
      <c r="AK87" s="61" t="str">
        <f t="shared" si="36"/>
        <v/>
      </c>
      <c r="AL87" s="59"/>
      <c r="AM87" s="55"/>
      <c r="AN87" s="64">
        <v>1</v>
      </c>
      <c r="AO87" s="65">
        <f t="shared" si="30"/>
        <v>0</v>
      </c>
      <c r="AP87" s="59"/>
      <c r="AQ87" s="60">
        <f t="shared" si="37"/>
        <v>0</v>
      </c>
      <c r="AR87" s="61" t="str">
        <f t="shared" si="38"/>
        <v/>
      </c>
      <c r="AS87" s="22"/>
      <c r="AT87" s="22"/>
      <c r="AU87" s="22"/>
      <c r="AV87" s="22"/>
      <c r="AW87" s="22"/>
      <c r="AX87" s="22"/>
      <c r="AY87" s="22"/>
    </row>
    <row r="88" spans="2:51" x14ac:dyDescent="0.25">
      <c r="B88" s="67" t="s">
        <v>104</v>
      </c>
      <c r="C88" s="53"/>
      <c r="D88" s="54" t="s">
        <v>23</v>
      </c>
      <c r="E88" s="53"/>
      <c r="F88" s="23"/>
      <c r="G88" s="55"/>
      <c r="H88" s="64"/>
      <c r="I88" s="65"/>
      <c r="J88" s="65"/>
      <c r="K88" s="55">
        <v>-0.65</v>
      </c>
      <c r="L88" s="64">
        <v>1</v>
      </c>
      <c r="M88" s="65">
        <f t="shared" si="24"/>
        <v>-0.65</v>
      </c>
      <c r="N88" s="59"/>
      <c r="O88" s="60">
        <f t="shared" si="25"/>
        <v>-0.65</v>
      </c>
      <c r="P88" s="61" t="str">
        <f t="shared" si="26"/>
        <v/>
      </c>
      <c r="Q88" s="59"/>
      <c r="R88" s="55">
        <v>0</v>
      </c>
      <c r="S88" s="64">
        <v>1</v>
      </c>
      <c r="T88" s="65">
        <f t="shared" si="27"/>
        <v>0</v>
      </c>
      <c r="U88" s="59"/>
      <c r="V88" s="60">
        <f t="shared" si="31"/>
        <v>0.65</v>
      </c>
      <c r="W88" s="61" t="str">
        <f t="shared" si="32"/>
        <v/>
      </c>
      <c r="X88" s="59"/>
      <c r="Y88" s="55">
        <v>0</v>
      </c>
      <c r="Z88" s="64">
        <v>1</v>
      </c>
      <c r="AA88" s="65">
        <f t="shared" si="28"/>
        <v>0</v>
      </c>
      <c r="AB88" s="59"/>
      <c r="AC88" s="60">
        <f t="shared" si="33"/>
        <v>0</v>
      </c>
      <c r="AD88" s="61" t="str">
        <f t="shared" si="34"/>
        <v/>
      </c>
      <c r="AE88" s="59"/>
      <c r="AF88" s="55">
        <v>0</v>
      </c>
      <c r="AG88" s="64">
        <v>1</v>
      </c>
      <c r="AH88" s="65">
        <f t="shared" si="29"/>
        <v>0</v>
      </c>
      <c r="AI88" s="59"/>
      <c r="AJ88" s="60">
        <f t="shared" si="35"/>
        <v>0</v>
      </c>
      <c r="AK88" s="61" t="str">
        <f t="shared" si="36"/>
        <v/>
      </c>
      <c r="AL88" s="59"/>
      <c r="AM88" s="55">
        <v>0</v>
      </c>
      <c r="AN88" s="64">
        <v>1</v>
      </c>
      <c r="AO88" s="65">
        <f t="shared" si="30"/>
        <v>0</v>
      </c>
      <c r="AP88" s="59"/>
      <c r="AQ88" s="60">
        <f t="shared" si="37"/>
        <v>0</v>
      </c>
      <c r="AR88" s="61" t="str">
        <f t="shared" si="38"/>
        <v/>
      </c>
      <c r="AS88" s="22"/>
      <c r="AT88" s="22"/>
      <c r="AU88" s="22"/>
      <c r="AV88" s="22"/>
      <c r="AW88" s="22"/>
      <c r="AX88" s="22"/>
      <c r="AY88" s="22"/>
    </row>
    <row r="89" spans="2:51" x14ac:dyDescent="0.25">
      <c r="B89" s="67" t="s">
        <v>105</v>
      </c>
      <c r="C89" s="53"/>
      <c r="D89" s="54" t="s">
        <v>23</v>
      </c>
      <c r="E89" s="53"/>
      <c r="F89" s="23"/>
      <c r="G89" s="55"/>
      <c r="H89" s="64"/>
      <c r="I89" s="65"/>
      <c r="J89" s="65"/>
      <c r="K89" s="55">
        <v>-1.79</v>
      </c>
      <c r="L89" s="64">
        <v>1</v>
      </c>
      <c r="M89" s="65">
        <f t="shared" si="24"/>
        <v>-1.79</v>
      </c>
      <c r="N89" s="59"/>
      <c r="O89" s="60">
        <f t="shared" si="25"/>
        <v>-1.79</v>
      </c>
      <c r="P89" s="61" t="str">
        <f t="shared" si="26"/>
        <v/>
      </c>
      <c r="Q89" s="59"/>
      <c r="R89" s="55">
        <v>0</v>
      </c>
      <c r="S89" s="64">
        <v>1</v>
      </c>
      <c r="T89" s="65">
        <f t="shared" si="27"/>
        <v>0</v>
      </c>
      <c r="U89" s="59"/>
      <c r="V89" s="60">
        <f t="shared" si="31"/>
        <v>1.79</v>
      </c>
      <c r="W89" s="61" t="str">
        <f t="shared" si="32"/>
        <v/>
      </c>
      <c r="X89" s="59"/>
      <c r="Y89" s="55">
        <v>0</v>
      </c>
      <c r="Z89" s="64">
        <v>1</v>
      </c>
      <c r="AA89" s="65">
        <f t="shared" si="28"/>
        <v>0</v>
      </c>
      <c r="AB89" s="59"/>
      <c r="AC89" s="60">
        <f t="shared" si="33"/>
        <v>0</v>
      </c>
      <c r="AD89" s="61" t="str">
        <f t="shared" si="34"/>
        <v/>
      </c>
      <c r="AE89" s="59"/>
      <c r="AF89" s="55">
        <v>0</v>
      </c>
      <c r="AG89" s="64">
        <v>1</v>
      </c>
      <c r="AH89" s="65">
        <f t="shared" si="29"/>
        <v>0</v>
      </c>
      <c r="AI89" s="59"/>
      <c r="AJ89" s="60">
        <f t="shared" si="35"/>
        <v>0</v>
      </c>
      <c r="AK89" s="61" t="str">
        <f t="shared" si="36"/>
        <v/>
      </c>
      <c r="AL89" s="59"/>
      <c r="AM89" s="55">
        <v>0</v>
      </c>
      <c r="AN89" s="64">
        <v>1</v>
      </c>
      <c r="AO89" s="65">
        <f t="shared" si="30"/>
        <v>0</v>
      </c>
      <c r="AP89" s="59"/>
      <c r="AQ89" s="60">
        <f t="shared" si="37"/>
        <v>0</v>
      </c>
      <c r="AR89" s="61" t="str">
        <f t="shared" si="38"/>
        <v/>
      </c>
      <c r="AS89" s="22"/>
      <c r="AT89" s="22"/>
      <c r="AU89" s="22"/>
      <c r="AV89" s="22"/>
      <c r="AW89" s="22"/>
      <c r="AX89" s="22"/>
      <c r="AY89" s="22"/>
    </row>
    <row r="90" spans="2:51" x14ac:dyDescent="0.25">
      <c r="B90" s="67" t="s">
        <v>106</v>
      </c>
      <c r="C90" s="53"/>
      <c r="D90" s="54" t="s">
        <v>23</v>
      </c>
      <c r="E90" s="53"/>
      <c r="F90" s="23"/>
      <c r="G90" s="55"/>
      <c r="H90" s="64"/>
      <c r="I90" s="65"/>
      <c r="J90" s="65"/>
      <c r="K90" s="55">
        <v>0</v>
      </c>
      <c r="L90" s="64">
        <v>1</v>
      </c>
      <c r="M90" s="65">
        <f t="shared" si="24"/>
        <v>0</v>
      </c>
      <c r="N90" s="59"/>
      <c r="O90" s="60">
        <f t="shared" si="25"/>
        <v>0</v>
      </c>
      <c r="P90" s="61" t="str">
        <f t="shared" si="26"/>
        <v/>
      </c>
      <c r="Q90" s="59"/>
      <c r="R90" s="55">
        <v>0</v>
      </c>
      <c r="S90" s="64">
        <v>1</v>
      </c>
      <c r="T90" s="65">
        <f t="shared" si="27"/>
        <v>0</v>
      </c>
      <c r="U90" s="59"/>
      <c r="V90" s="60">
        <f t="shared" si="31"/>
        <v>0</v>
      </c>
      <c r="W90" s="61" t="str">
        <f t="shared" si="32"/>
        <v/>
      </c>
      <c r="X90" s="59"/>
      <c r="Y90" s="55">
        <v>0.16</v>
      </c>
      <c r="Z90" s="64">
        <v>1</v>
      </c>
      <c r="AA90" s="65">
        <f t="shared" si="28"/>
        <v>0.16</v>
      </c>
      <c r="AB90" s="59"/>
      <c r="AC90" s="60">
        <f t="shared" si="33"/>
        <v>0.16</v>
      </c>
      <c r="AD90" s="61" t="str">
        <f t="shared" si="34"/>
        <v/>
      </c>
      <c r="AE90" s="59"/>
      <c r="AF90" s="55">
        <v>0.16</v>
      </c>
      <c r="AG90" s="64">
        <v>1</v>
      </c>
      <c r="AH90" s="65">
        <f t="shared" si="29"/>
        <v>0.16</v>
      </c>
      <c r="AI90" s="59"/>
      <c r="AJ90" s="60">
        <f t="shared" si="35"/>
        <v>0</v>
      </c>
      <c r="AK90" s="61">
        <f t="shared" si="36"/>
        <v>0</v>
      </c>
      <c r="AL90" s="59"/>
      <c r="AM90" s="55">
        <v>0.16</v>
      </c>
      <c r="AN90" s="64">
        <v>1</v>
      </c>
      <c r="AO90" s="65">
        <f t="shared" si="30"/>
        <v>0.16</v>
      </c>
      <c r="AP90" s="59"/>
      <c r="AQ90" s="60">
        <f t="shared" si="37"/>
        <v>0</v>
      </c>
      <c r="AR90" s="61">
        <f t="shared" si="38"/>
        <v>0</v>
      </c>
      <c r="AS90" s="22"/>
      <c r="AT90" s="22"/>
      <c r="AU90" s="22"/>
      <c r="AV90" s="22"/>
      <c r="AW90" s="22"/>
      <c r="AX90" s="22"/>
      <c r="AY90" s="22"/>
    </row>
    <row r="91" spans="2:51" x14ac:dyDescent="0.25">
      <c r="B91" s="67" t="s">
        <v>114</v>
      </c>
      <c r="C91" s="53"/>
      <c r="D91" s="54" t="s">
        <v>23</v>
      </c>
      <c r="E91" s="53"/>
      <c r="F91" s="23"/>
      <c r="G91" s="55"/>
      <c r="H91" s="64"/>
      <c r="I91" s="65"/>
      <c r="J91" s="65"/>
      <c r="K91" s="55">
        <v>0</v>
      </c>
      <c r="L91" s="64">
        <v>1</v>
      </c>
      <c r="M91" s="65">
        <f t="shared" si="24"/>
        <v>0</v>
      </c>
      <c r="N91" s="59"/>
      <c r="O91" s="60">
        <f t="shared" si="25"/>
        <v>0</v>
      </c>
      <c r="P91" s="61" t="str">
        <f t="shared" si="26"/>
        <v/>
      </c>
      <c r="Q91" s="59"/>
      <c r="R91" s="55">
        <v>0</v>
      </c>
      <c r="S91" s="64">
        <v>1</v>
      </c>
      <c r="T91" s="65">
        <f t="shared" si="27"/>
        <v>0</v>
      </c>
      <c r="U91" s="59"/>
      <c r="V91" s="60">
        <f t="shared" si="31"/>
        <v>0</v>
      </c>
      <c r="W91" s="61" t="str">
        <f t="shared" si="32"/>
        <v/>
      </c>
      <c r="X91" s="59"/>
      <c r="Y91" s="55">
        <v>0</v>
      </c>
      <c r="Z91" s="64">
        <v>1</v>
      </c>
      <c r="AA91" s="65">
        <f t="shared" si="28"/>
        <v>0</v>
      </c>
      <c r="AB91" s="59"/>
      <c r="AC91" s="60">
        <f t="shared" si="33"/>
        <v>0</v>
      </c>
      <c r="AD91" s="61" t="str">
        <f t="shared" si="34"/>
        <v/>
      </c>
      <c r="AE91" s="59"/>
      <c r="AF91" s="55">
        <v>0</v>
      </c>
      <c r="AG91" s="64">
        <v>1</v>
      </c>
      <c r="AH91" s="65">
        <f t="shared" si="29"/>
        <v>0</v>
      </c>
      <c r="AI91" s="59"/>
      <c r="AJ91" s="60">
        <f t="shared" si="35"/>
        <v>0</v>
      </c>
      <c r="AK91" s="61" t="str">
        <f t="shared" si="36"/>
        <v/>
      </c>
      <c r="AL91" s="59"/>
      <c r="AM91" s="55">
        <v>0</v>
      </c>
      <c r="AN91" s="64">
        <v>1</v>
      </c>
      <c r="AO91" s="65">
        <f t="shared" si="30"/>
        <v>0</v>
      </c>
      <c r="AP91" s="59"/>
      <c r="AQ91" s="60">
        <f t="shared" si="37"/>
        <v>0</v>
      </c>
      <c r="AR91" s="61" t="str">
        <f t="shared" si="38"/>
        <v/>
      </c>
      <c r="AS91" s="22"/>
      <c r="AT91" s="22"/>
      <c r="AU91" s="22"/>
      <c r="AV91" s="22"/>
      <c r="AW91" s="22"/>
      <c r="AX91" s="22"/>
      <c r="AY91" s="22"/>
    </row>
    <row r="92" spans="2:51" x14ac:dyDescent="0.25">
      <c r="B92" s="63" t="s">
        <v>108</v>
      </c>
      <c r="C92" s="53"/>
      <c r="D92" s="54" t="s">
        <v>23</v>
      </c>
      <c r="E92" s="53"/>
      <c r="F92" s="23"/>
      <c r="G92" s="55"/>
      <c r="H92" s="64"/>
      <c r="I92" s="65"/>
      <c r="J92" s="65"/>
      <c r="K92" s="55">
        <v>-1.41</v>
      </c>
      <c r="L92" s="64">
        <v>1</v>
      </c>
      <c r="M92" s="65">
        <f>L92*K92</f>
        <v>-1.41</v>
      </c>
      <c r="N92" s="59"/>
      <c r="O92" s="60">
        <f t="shared" si="25"/>
        <v>-1.41</v>
      </c>
      <c r="P92" s="61" t="str">
        <f t="shared" si="26"/>
        <v/>
      </c>
      <c r="Q92" s="59"/>
      <c r="R92" s="55">
        <v>-1.41</v>
      </c>
      <c r="S92" s="64">
        <v>1</v>
      </c>
      <c r="T92" s="65">
        <f>S92*R92</f>
        <v>-1.41</v>
      </c>
      <c r="U92" s="59"/>
      <c r="V92" s="60">
        <f>T92-M92</f>
        <v>0</v>
      </c>
      <c r="W92" s="61">
        <f>IF(OR(M92=0,T92=0),"",(V92/M92))</f>
        <v>0</v>
      </c>
      <c r="X92" s="59"/>
      <c r="Y92" s="55">
        <v>0</v>
      </c>
      <c r="Z92" s="64">
        <v>1</v>
      </c>
      <c r="AA92" s="65">
        <f>Z92*Y92</f>
        <v>0</v>
      </c>
      <c r="AB92" s="59"/>
      <c r="AC92" s="60">
        <f>AA92-T92</f>
        <v>1.41</v>
      </c>
      <c r="AD92" s="61" t="str">
        <f>IF(OR(T92=0,AA92=0),"",(AC92/T92))</f>
        <v/>
      </c>
      <c r="AE92" s="59"/>
      <c r="AF92" s="55">
        <v>0</v>
      </c>
      <c r="AG92" s="64">
        <v>1</v>
      </c>
      <c r="AH92" s="65">
        <f>AG92*AF92</f>
        <v>0</v>
      </c>
      <c r="AI92" s="59"/>
      <c r="AJ92" s="60">
        <f>AH92-AA92</f>
        <v>0</v>
      </c>
      <c r="AK92" s="61" t="str">
        <f>IF(OR(AA92=0,AH92=0),"",(AJ92/AA92))</f>
        <v/>
      </c>
      <c r="AL92" s="59"/>
      <c r="AM92" s="55">
        <v>0</v>
      </c>
      <c r="AN92" s="64">
        <v>1</v>
      </c>
      <c r="AO92" s="65">
        <f>AN92*AM92</f>
        <v>0</v>
      </c>
      <c r="AP92" s="59"/>
      <c r="AQ92" s="60">
        <f>AO92-AH92</f>
        <v>0</v>
      </c>
      <c r="AR92" s="61" t="str">
        <f>IF(OR(AH92=0,AO92=0),"",(AQ92/AH92))</f>
        <v/>
      </c>
      <c r="AS92" s="22"/>
      <c r="AT92" s="22"/>
      <c r="AU92" s="22"/>
      <c r="AV92" s="22"/>
      <c r="AW92" s="22"/>
      <c r="AX92" s="22"/>
      <c r="AY92" s="22"/>
    </row>
    <row r="93" spans="2:51" x14ac:dyDescent="0.25">
      <c r="B93" s="63" t="s">
        <v>109</v>
      </c>
      <c r="C93" s="53"/>
      <c r="D93" s="54" t="s">
        <v>23</v>
      </c>
      <c r="E93" s="53"/>
      <c r="F93" s="23"/>
      <c r="G93" s="55"/>
      <c r="H93" s="64"/>
      <c r="I93" s="65"/>
      <c r="J93" s="65"/>
      <c r="K93" s="55">
        <v>-0.34</v>
      </c>
      <c r="L93" s="64">
        <v>1</v>
      </c>
      <c r="M93" s="65">
        <f>L93*K93</f>
        <v>-0.34</v>
      </c>
      <c r="N93" s="59"/>
      <c r="O93" s="60">
        <f t="shared" si="25"/>
        <v>-0.34</v>
      </c>
      <c r="P93" s="61" t="str">
        <f t="shared" si="26"/>
        <v/>
      </c>
      <c r="Q93" s="59"/>
      <c r="R93" s="55">
        <v>-0.34</v>
      </c>
      <c r="S93" s="64">
        <v>1</v>
      </c>
      <c r="T93" s="65">
        <f>S93*R93</f>
        <v>-0.34</v>
      </c>
      <c r="U93" s="59"/>
      <c r="V93" s="60">
        <f>T93-M93</f>
        <v>0</v>
      </c>
      <c r="W93" s="61">
        <f>IF(OR(M93=0,T93=0),"",(V93/M93))</f>
        <v>0</v>
      </c>
      <c r="X93" s="59"/>
      <c r="Y93" s="55">
        <v>-0.34</v>
      </c>
      <c r="Z93" s="64">
        <v>1</v>
      </c>
      <c r="AA93" s="65">
        <f>Z93*Y93</f>
        <v>-0.34</v>
      </c>
      <c r="AB93" s="59"/>
      <c r="AC93" s="60">
        <f>AA93-T93</f>
        <v>0</v>
      </c>
      <c r="AD93" s="61">
        <f>IF(OR(T93=0,AA93=0),"",(AC93/T93))</f>
        <v>0</v>
      </c>
      <c r="AE93" s="59"/>
      <c r="AF93" s="55">
        <v>-0.34</v>
      </c>
      <c r="AG93" s="64">
        <v>1</v>
      </c>
      <c r="AH93" s="65">
        <f>AG93*AF93</f>
        <v>-0.34</v>
      </c>
      <c r="AI93" s="59"/>
      <c r="AJ93" s="60">
        <f>AH93-AA93</f>
        <v>0</v>
      </c>
      <c r="AK93" s="61">
        <f>IF(OR(AA93=0,AH93=0),"",(AJ93/AA93))</f>
        <v>0</v>
      </c>
      <c r="AL93" s="59"/>
      <c r="AM93" s="55">
        <v>0</v>
      </c>
      <c r="AN93" s="64">
        <v>1</v>
      </c>
      <c r="AO93" s="65">
        <f>AN93*AM93</f>
        <v>0</v>
      </c>
      <c r="AP93" s="59"/>
      <c r="AQ93" s="60">
        <f>AO93-AH93</f>
        <v>0.34</v>
      </c>
      <c r="AR93" s="61" t="str">
        <f>IF(OR(AH93=0,AO93=0),"",(AQ93/AH93))</f>
        <v/>
      </c>
      <c r="AS93" s="22"/>
      <c r="AT93" s="22"/>
      <c r="AU93" s="22"/>
      <c r="AV93" s="22"/>
      <c r="AW93" s="22"/>
      <c r="AX93" s="22"/>
      <c r="AY93" s="22"/>
    </row>
    <row r="94" spans="2:51" x14ac:dyDescent="0.25">
      <c r="B94" s="68" t="s">
        <v>110</v>
      </c>
      <c r="C94" s="53"/>
      <c r="D94" s="54" t="s">
        <v>23</v>
      </c>
      <c r="E94" s="53"/>
      <c r="F94" s="23"/>
      <c r="G94" s="55"/>
      <c r="H94" s="64"/>
      <c r="I94" s="65"/>
      <c r="J94" s="65"/>
      <c r="K94" s="55">
        <v>0</v>
      </c>
      <c r="L94" s="64">
        <v>1</v>
      </c>
      <c r="M94" s="65">
        <f t="shared" si="24"/>
        <v>0</v>
      </c>
      <c r="N94" s="59"/>
      <c r="O94" s="60">
        <f t="shared" si="25"/>
        <v>0</v>
      </c>
      <c r="P94" s="61" t="str">
        <f t="shared" si="26"/>
        <v/>
      </c>
      <c r="Q94" s="59"/>
      <c r="R94" s="55">
        <v>-0.99</v>
      </c>
      <c r="S94" s="64">
        <v>1</v>
      </c>
      <c r="T94" s="65">
        <f t="shared" si="27"/>
        <v>-0.99</v>
      </c>
      <c r="U94" s="59"/>
      <c r="V94" s="60">
        <f t="shared" si="31"/>
        <v>-0.99</v>
      </c>
      <c r="W94" s="61" t="str">
        <f t="shared" si="32"/>
        <v/>
      </c>
      <c r="X94" s="59"/>
      <c r="Y94" s="55">
        <v>-0.99</v>
      </c>
      <c r="Z94" s="64">
        <v>1</v>
      </c>
      <c r="AA94" s="65">
        <f t="shared" si="28"/>
        <v>-0.99</v>
      </c>
      <c r="AB94" s="59"/>
      <c r="AC94" s="60">
        <f t="shared" si="33"/>
        <v>0</v>
      </c>
      <c r="AD94" s="61">
        <f t="shared" si="34"/>
        <v>0</v>
      </c>
      <c r="AE94" s="59"/>
      <c r="AF94" s="55">
        <v>-0.99</v>
      </c>
      <c r="AG94" s="64">
        <v>1</v>
      </c>
      <c r="AH94" s="65">
        <f t="shared" si="29"/>
        <v>-0.99</v>
      </c>
      <c r="AI94" s="59"/>
      <c r="AJ94" s="60">
        <f t="shared" si="35"/>
        <v>0</v>
      </c>
      <c r="AK94" s="61">
        <f t="shared" si="36"/>
        <v>0</v>
      </c>
      <c r="AL94" s="59"/>
      <c r="AM94" s="55">
        <v>0</v>
      </c>
      <c r="AN94" s="64">
        <v>1</v>
      </c>
      <c r="AO94" s="65">
        <f t="shared" si="30"/>
        <v>0</v>
      </c>
      <c r="AP94" s="59"/>
      <c r="AQ94" s="60">
        <f t="shared" si="37"/>
        <v>0.99</v>
      </c>
      <c r="AR94" s="61" t="str">
        <f t="shared" si="38"/>
        <v/>
      </c>
      <c r="AS94" s="22"/>
      <c r="AT94" s="22"/>
      <c r="AU94" s="22"/>
      <c r="AV94" s="22"/>
      <c r="AW94" s="22"/>
      <c r="AX94" s="22"/>
      <c r="AY94" s="22"/>
    </row>
    <row r="95" spans="2:51" x14ac:dyDescent="0.25">
      <c r="B95" s="69" t="s">
        <v>111</v>
      </c>
      <c r="C95" s="53"/>
      <c r="D95" s="54" t="s">
        <v>23</v>
      </c>
      <c r="E95" s="53"/>
      <c r="F95" s="23"/>
      <c r="G95" s="55"/>
      <c r="H95" s="56"/>
      <c r="I95" s="65"/>
      <c r="J95" s="66"/>
      <c r="K95" s="55">
        <v>0.2</v>
      </c>
      <c r="L95" s="56">
        <v>1</v>
      </c>
      <c r="M95" s="65">
        <f t="shared" si="24"/>
        <v>0.2</v>
      </c>
      <c r="N95" s="59"/>
      <c r="O95" s="60">
        <f t="shared" si="25"/>
        <v>0.2</v>
      </c>
      <c r="P95" s="61" t="str">
        <f t="shared" si="26"/>
        <v/>
      </c>
      <c r="Q95" s="59"/>
      <c r="R95" s="55">
        <v>0</v>
      </c>
      <c r="S95" s="64">
        <v>1</v>
      </c>
      <c r="T95" s="65">
        <f t="shared" si="27"/>
        <v>0</v>
      </c>
      <c r="U95" s="59"/>
      <c r="V95" s="60">
        <f t="shared" si="31"/>
        <v>-0.2</v>
      </c>
      <c r="W95" s="61" t="str">
        <f t="shared" si="32"/>
        <v/>
      </c>
      <c r="X95" s="59"/>
      <c r="Y95" s="55">
        <v>0</v>
      </c>
      <c r="Z95" s="64">
        <v>1</v>
      </c>
      <c r="AA95" s="65">
        <f t="shared" si="28"/>
        <v>0</v>
      </c>
      <c r="AB95" s="59"/>
      <c r="AC95" s="60">
        <f t="shared" si="33"/>
        <v>0</v>
      </c>
      <c r="AD95" s="61" t="str">
        <f t="shared" si="34"/>
        <v/>
      </c>
      <c r="AE95" s="59"/>
      <c r="AF95" s="55">
        <v>0</v>
      </c>
      <c r="AG95" s="64">
        <v>1</v>
      </c>
      <c r="AH95" s="65">
        <f t="shared" si="29"/>
        <v>0</v>
      </c>
      <c r="AI95" s="59"/>
      <c r="AJ95" s="60">
        <f t="shared" si="35"/>
        <v>0</v>
      </c>
      <c r="AK95" s="61" t="str">
        <f t="shared" si="36"/>
        <v/>
      </c>
      <c r="AL95" s="59"/>
      <c r="AM95" s="55">
        <v>0</v>
      </c>
      <c r="AN95" s="64">
        <v>1</v>
      </c>
      <c r="AO95" s="65">
        <f t="shared" si="30"/>
        <v>0</v>
      </c>
      <c r="AP95" s="59"/>
      <c r="AQ95" s="60">
        <f t="shared" si="37"/>
        <v>0</v>
      </c>
      <c r="AR95" s="61" t="str">
        <f t="shared" si="38"/>
        <v/>
      </c>
      <c r="AS95" s="22"/>
      <c r="AT95" s="22"/>
      <c r="AU95" s="22"/>
      <c r="AV95" s="22"/>
      <c r="AW95" s="22"/>
      <c r="AX95" s="22"/>
      <c r="AY95" s="22"/>
    </row>
    <row r="96" spans="2:51" x14ac:dyDescent="0.25">
      <c r="B96" s="69" t="s">
        <v>112</v>
      </c>
      <c r="C96" s="53"/>
      <c r="D96" s="54" t="s">
        <v>23</v>
      </c>
      <c r="E96" s="53"/>
      <c r="F96" s="23"/>
      <c r="G96" s="55"/>
      <c r="H96" s="56"/>
      <c r="I96" s="65"/>
      <c r="J96" s="66"/>
      <c r="K96" s="55">
        <v>0</v>
      </c>
      <c r="L96" s="56">
        <v>1</v>
      </c>
      <c r="M96" s="65">
        <f t="shared" si="24"/>
        <v>0</v>
      </c>
      <c r="N96" s="59"/>
      <c r="O96" s="60">
        <f t="shared" si="25"/>
        <v>0</v>
      </c>
      <c r="P96" s="61" t="str">
        <f t="shared" si="26"/>
        <v/>
      </c>
      <c r="Q96" s="59"/>
      <c r="R96" s="55">
        <v>0</v>
      </c>
      <c r="S96" s="64">
        <v>1</v>
      </c>
      <c r="T96" s="65">
        <f t="shared" si="27"/>
        <v>0</v>
      </c>
      <c r="U96" s="59"/>
      <c r="V96" s="60">
        <f t="shared" si="31"/>
        <v>0</v>
      </c>
      <c r="W96" s="61" t="str">
        <f t="shared" si="32"/>
        <v/>
      </c>
      <c r="X96" s="59"/>
      <c r="Y96" s="55">
        <v>0</v>
      </c>
      <c r="Z96" s="64">
        <v>1</v>
      </c>
      <c r="AA96" s="65">
        <f t="shared" si="28"/>
        <v>0</v>
      </c>
      <c r="AB96" s="59"/>
      <c r="AC96" s="60">
        <f t="shared" si="33"/>
        <v>0</v>
      </c>
      <c r="AD96" s="61" t="str">
        <f t="shared" si="34"/>
        <v/>
      </c>
      <c r="AE96" s="59"/>
      <c r="AF96" s="55">
        <v>0</v>
      </c>
      <c r="AG96" s="64">
        <v>1</v>
      </c>
      <c r="AH96" s="65">
        <f t="shared" si="29"/>
        <v>0</v>
      </c>
      <c r="AI96" s="59"/>
      <c r="AJ96" s="60">
        <f t="shared" si="35"/>
        <v>0</v>
      </c>
      <c r="AK96" s="61" t="str">
        <f t="shared" si="36"/>
        <v/>
      </c>
      <c r="AL96" s="59"/>
      <c r="AM96" s="55">
        <v>0.16</v>
      </c>
      <c r="AN96" s="64">
        <v>1</v>
      </c>
      <c r="AO96" s="65">
        <f t="shared" si="30"/>
        <v>0.16</v>
      </c>
      <c r="AP96" s="59"/>
      <c r="AQ96" s="60">
        <f t="shared" si="37"/>
        <v>0.16</v>
      </c>
      <c r="AR96" s="61" t="str">
        <f t="shared" si="38"/>
        <v/>
      </c>
      <c r="AS96" s="22"/>
      <c r="AT96" s="22"/>
      <c r="AU96" s="22"/>
      <c r="AV96" s="22"/>
      <c r="AW96" s="22"/>
      <c r="AX96" s="22"/>
      <c r="AY96" s="22"/>
    </row>
    <row r="97" spans="2:51" x14ac:dyDescent="0.25">
      <c r="B97" s="69" t="s">
        <v>113</v>
      </c>
      <c r="C97" s="53"/>
      <c r="D97" s="54" t="s">
        <v>23</v>
      </c>
      <c r="E97" s="53"/>
      <c r="F97" s="23"/>
      <c r="G97" s="55"/>
      <c r="H97" s="56"/>
      <c r="I97" s="65"/>
      <c r="J97" s="66"/>
      <c r="K97" s="55">
        <v>0</v>
      </c>
      <c r="L97" s="56">
        <v>1</v>
      </c>
      <c r="M97" s="65">
        <f t="shared" si="24"/>
        <v>0</v>
      </c>
      <c r="N97" s="59"/>
      <c r="O97" s="60">
        <f t="shared" si="25"/>
        <v>0</v>
      </c>
      <c r="P97" s="61" t="str">
        <f t="shared" si="26"/>
        <v/>
      </c>
      <c r="Q97" s="59"/>
      <c r="R97" s="55">
        <v>0</v>
      </c>
      <c r="S97" s="64">
        <v>1</v>
      </c>
      <c r="T97" s="65">
        <f t="shared" si="27"/>
        <v>0</v>
      </c>
      <c r="U97" s="59"/>
      <c r="V97" s="60">
        <f t="shared" si="31"/>
        <v>0</v>
      </c>
      <c r="W97" s="61" t="str">
        <f t="shared" si="32"/>
        <v/>
      </c>
      <c r="X97" s="59"/>
      <c r="Y97" s="55">
        <v>0</v>
      </c>
      <c r="Z97" s="64">
        <v>1</v>
      </c>
      <c r="AA97" s="65">
        <f t="shared" si="28"/>
        <v>0</v>
      </c>
      <c r="AB97" s="59"/>
      <c r="AC97" s="60">
        <f t="shared" si="33"/>
        <v>0</v>
      </c>
      <c r="AD97" s="61" t="str">
        <f t="shared" si="34"/>
        <v/>
      </c>
      <c r="AE97" s="59"/>
      <c r="AF97" s="55">
        <v>0</v>
      </c>
      <c r="AG97" s="64">
        <v>1</v>
      </c>
      <c r="AH97" s="65">
        <f t="shared" si="29"/>
        <v>0</v>
      </c>
      <c r="AI97" s="59"/>
      <c r="AJ97" s="60">
        <f t="shared" si="35"/>
        <v>0</v>
      </c>
      <c r="AK97" s="61" t="str">
        <f t="shared" si="36"/>
        <v/>
      </c>
      <c r="AL97" s="59"/>
      <c r="AM97" s="55">
        <v>0.13</v>
      </c>
      <c r="AN97" s="64">
        <v>1</v>
      </c>
      <c r="AO97" s="65">
        <f t="shared" si="30"/>
        <v>0.13</v>
      </c>
      <c r="AP97" s="59"/>
      <c r="AQ97" s="60">
        <f t="shared" si="37"/>
        <v>0.13</v>
      </c>
      <c r="AR97" s="61" t="str">
        <f t="shared" si="38"/>
        <v/>
      </c>
      <c r="AS97" s="22"/>
      <c r="AT97" s="22"/>
      <c r="AU97" s="22"/>
      <c r="AV97" s="22"/>
      <c r="AW97" s="22"/>
      <c r="AX97" s="22"/>
      <c r="AY97" s="22"/>
    </row>
    <row r="98" spans="2:51" s="70" customFormat="1" x14ac:dyDescent="0.25">
      <c r="B98" s="71" t="s">
        <v>27</v>
      </c>
      <c r="C98" s="72"/>
      <c r="D98" s="73"/>
      <c r="E98" s="72"/>
      <c r="F98" s="74"/>
      <c r="G98" s="75"/>
      <c r="H98" s="76"/>
      <c r="I98" s="77">
        <f>SUM(I82:I94)</f>
        <v>42.689999999999991</v>
      </c>
      <c r="J98" s="77"/>
      <c r="K98" s="75"/>
      <c r="L98" s="76"/>
      <c r="M98" s="77">
        <f>SUM(M82:M97)</f>
        <v>45.550000000000004</v>
      </c>
      <c r="N98" s="79"/>
      <c r="O98" s="80">
        <f t="shared" si="25"/>
        <v>2.8600000000000136</v>
      </c>
      <c r="P98" s="81">
        <f t="shared" si="26"/>
        <v>6.6994612321387079E-2</v>
      </c>
      <c r="Q98" s="79"/>
      <c r="R98" s="75"/>
      <c r="S98" s="76"/>
      <c r="T98" s="77">
        <f>SUM(T82:T97)</f>
        <v>48.599999999999994</v>
      </c>
      <c r="U98" s="79"/>
      <c r="V98" s="80">
        <f t="shared" si="31"/>
        <v>3.0499999999999901</v>
      </c>
      <c r="W98" s="81">
        <f t="shared" si="32"/>
        <v>6.6959385290888906E-2</v>
      </c>
      <c r="X98" s="79"/>
      <c r="Y98" s="75"/>
      <c r="Z98" s="76"/>
      <c r="AA98" s="77">
        <f>SUM(AA82:AA97)</f>
        <v>51.499999999999993</v>
      </c>
      <c r="AB98" s="79"/>
      <c r="AC98" s="80">
        <f t="shared" si="33"/>
        <v>2.8999999999999986</v>
      </c>
      <c r="AD98" s="81">
        <f t="shared" si="34"/>
        <v>5.9670781893004093E-2</v>
      </c>
      <c r="AE98" s="79"/>
      <c r="AF98" s="75"/>
      <c r="AG98" s="76"/>
      <c r="AH98" s="77">
        <f>SUM(AH82:AH97)</f>
        <v>55.089999999999989</v>
      </c>
      <c r="AI98" s="79"/>
      <c r="AJ98" s="80">
        <f t="shared" si="35"/>
        <v>3.5899999999999963</v>
      </c>
      <c r="AK98" s="81">
        <f t="shared" si="36"/>
        <v>6.9708737864077608E-2</v>
      </c>
      <c r="AL98" s="79"/>
      <c r="AM98" s="75"/>
      <c r="AN98" s="76"/>
      <c r="AO98" s="77">
        <f>SUM(AO82:AO97)</f>
        <v>58.129999999999995</v>
      </c>
      <c r="AP98" s="79"/>
      <c r="AQ98" s="80">
        <f t="shared" si="37"/>
        <v>3.0400000000000063</v>
      </c>
      <c r="AR98" s="81">
        <f t="shared" si="38"/>
        <v>5.518242875294984E-2</v>
      </c>
    </row>
    <row r="99" spans="2:51" ht="15.75" customHeight="1" x14ac:dyDescent="0.25">
      <c r="B99" s="82" t="s">
        <v>28</v>
      </c>
      <c r="C99" s="53"/>
      <c r="D99" s="54" t="s">
        <v>29</v>
      </c>
      <c r="E99" s="53"/>
      <c r="F99" s="23"/>
      <c r="G99" s="83">
        <f>IF(ISBLANK($D75)=TRUE, 0, IF($D75="TOU", $D$310*G112+$D$311*G113+$D$312*G114, IF(AND($D75="non-TOU", H116&gt;0), G116,G115)))</f>
        <v>0.125</v>
      </c>
      <c r="H99" s="84">
        <f>$G$77*(1+G126)-$G$77</f>
        <v>22.125000000000114</v>
      </c>
      <c r="I99" s="65">
        <f>H99*G99</f>
        <v>2.7656250000000142</v>
      </c>
      <c r="J99" s="65"/>
      <c r="K99" s="83">
        <f>IF(ISBLANK($D75)=TRUE, 0, IF($D75="TOU", $D$310*K112+$D$311*K113+$D$312*K114, IF(AND($D75="non-TOU", L116&gt;0), K116,K115)))</f>
        <v>0.125</v>
      </c>
      <c r="L99" s="84">
        <f>$G$77*(1+K126)-$G$77</f>
        <v>22.125000000000114</v>
      </c>
      <c r="M99" s="65">
        <f>L99*K99</f>
        <v>2.7656250000000142</v>
      </c>
      <c r="N99" s="59"/>
      <c r="O99" s="60">
        <f t="shared" si="25"/>
        <v>0</v>
      </c>
      <c r="P99" s="61">
        <f t="shared" si="26"/>
        <v>0</v>
      </c>
      <c r="Q99" s="59"/>
      <c r="R99" s="83">
        <f>IF(ISBLANK($D75)=TRUE, 0, IF($D75="TOU", $D$310*R112+$D$311*R113+$D$312*R114, IF(AND($D75="non-TOU", S116&gt;0), R116,R115)))</f>
        <v>0.125</v>
      </c>
      <c r="S99" s="84">
        <f>$G$77*(1+R126)-$G$77</f>
        <v>22.125000000000114</v>
      </c>
      <c r="T99" s="65">
        <f>S99*R99</f>
        <v>2.7656250000000142</v>
      </c>
      <c r="U99" s="59"/>
      <c r="V99" s="60">
        <f t="shared" si="31"/>
        <v>0</v>
      </c>
      <c r="W99" s="61">
        <f t="shared" si="32"/>
        <v>0</v>
      </c>
      <c r="X99" s="59"/>
      <c r="Y99" s="83">
        <f>IF(ISBLANK($D75)=TRUE, 0, IF($D75="TOU", $D$310*Y112+$D$311*Y113+$D$312*Y114, IF(AND($D75="non-TOU", Z116&gt;0), Y116,Y115)))</f>
        <v>0.125</v>
      </c>
      <c r="Z99" s="84">
        <f>$G$77*(1+Y126)-$G$77</f>
        <v>22.125000000000114</v>
      </c>
      <c r="AA99" s="65">
        <f>Z99*Y99</f>
        <v>2.7656250000000142</v>
      </c>
      <c r="AB99" s="59"/>
      <c r="AC99" s="60">
        <f t="shared" si="33"/>
        <v>0</v>
      </c>
      <c r="AD99" s="61">
        <f t="shared" si="34"/>
        <v>0</v>
      </c>
      <c r="AE99" s="59"/>
      <c r="AF99" s="83">
        <f>IF(ISBLANK($D75)=TRUE, 0, IF($D75="TOU", $D$310*AF112+$D$311*AF113+$D$312*AF114, IF(AND($D75="non-TOU", AG116&gt;0), AF116,AF115)))</f>
        <v>0.125</v>
      </c>
      <c r="AG99" s="84">
        <f>$G$77*(1+AF126)-$G$77</f>
        <v>22.125000000000114</v>
      </c>
      <c r="AH99" s="65">
        <f>AG99*AF99</f>
        <v>2.7656250000000142</v>
      </c>
      <c r="AI99" s="59"/>
      <c r="AJ99" s="60">
        <f t="shared" si="35"/>
        <v>0</v>
      </c>
      <c r="AK99" s="61">
        <f t="shared" si="36"/>
        <v>0</v>
      </c>
      <c r="AL99" s="59"/>
      <c r="AM99" s="83">
        <f>IF(ISBLANK($D75)=TRUE, 0, IF($D75="TOU", $D$310*AM112+$D$311*AM113+$D$312*AM114, IF(AND($D75="non-TOU", AN116&gt;0), AM116,AM115)))</f>
        <v>0.125</v>
      </c>
      <c r="AN99" s="84">
        <f>$G$77*(1+AM126)-$G$77</f>
        <v>22.125000000000114</v>
      </c>
      <c r="AO99" s="65">
        <f>AN99*AM99</f>
        <v>2.7656250000000142</v>
      </c>
      <c r="AP99" s="59"/>
      <c r="AQ99" s="60">
        <f t="shared" si="37"/>
        <v>0</v>
      </c>
      <c r="AR99" s="61">
        <f t="shared" si="38"/>
        <v>0</v>
      </c>
      <c r="AS99" s="22"/>
      <c r="AT99" s="22"/>
      <c r="AU99" s="22"/>
      <c r="AV99" s="22"/>
      <c r="AW99" s="22"/>
      <c r="AX99" s="22"/>
      <c r="AY99" s="22"/>
    </row>
    <row r="100" spans="2:51" x14ac:dyDescent="0.25">
      <c r="B100" s="82" t="s">
        <v>30</v>
      </c>
      <c r="C100" s="53"/>
      <c r="D100" s="54" t="s">
        <v>29</v>
      </c>
      <c r="E100" s="53"/>
      <c r="F100" s="23"/>
      <c r="G100" s="85">
        <v>4.4299999999999999E-3</v>
      </c>
      <c r="H100" s="84">
        <f>+$G$18</f>
        <v>750</v>
      </c>
      <c r="I100" s="65">
        <f>H100*G100</f>
        <v>3.3224999999999998</v>
      </c>
      <c r="J100" s="65"/>
      <c r="K100" s="85">
        <v>2.3E-3</v>
      </c>
      <c r="L100" s="84">
        <f>+$G$18</f>
        <v>750</v>
      </c>
      <c r="M100" s="65">
        <f>L100*K100</f>
        <v>1.7249999999999999</v>
      </c>
      <c r="N100" s="59"/>
      <c r="O100" s="60">
        <f t="shared" si="25"/>
        <v>-1.5974999999999999</v>
      </c>
      <c r="P100" s="61">
        <f t="shared" si="26"/>
        <v>-0.48081264108352145</v>
      </c>
      <c r="Q100" s="59"/>
      <c r="R100" s="85">
        <v>0</v>
      </c>
      <c r="S100" s="84">
        <f>+$G$18</f>
        <v>750</v>
      </c>
      <c r="T100" s="65">
        <f>S100*R100</f>
        <v>0</v>
      </c>
      <c r="U100" s="59"/>
      <c r="V100" s="60">
        <f t="shared" si="31"/>
        <v>-1.7249999999999999</v>
      </c>
      <c r="W100" s="61" t="str">
        <f t="shared" si="32"/>
        <v/>
      </c>
      <c r="X100" s="59"/>
      <c r="Y100" s="85">
        <v>0</v>
      </c>
      <c r="Z100" s="84">
        <f>+$G$18</f>
        <v>750</v>
      </c>
      <c r="AA100" s="65">
        <f>Z100*Y100</f>
        <v>0</v>
      </c>
      <c r="AB100" s="59"/>
      <c r="AC100" s="60">
        <f t="shared" si="33"/>
        <v>0</v>
      </c>
      <c r="AD100" s="61" t="str">
        <f t="shared" si="34"/>
        <v/>
      </c>
      <c r="AE100" s="59"/>
      <c r="AF100" s="85">
        <v>0</v>
      </c>
      <c r="AG100" s="84">
        <f>+$G$18</f>
        <v>750</v>
      </c>
      <c r="AH100" s="65">
        <f>AG100*AF100</f>
        <v>0</v>
      </c>
      <c r="AI100" s="59"/>
      <c r="AJ100" s="60">
        <f t="shared" si="35"/>
        <v>0</v>
      </c>
      <c r="AK100" s="61" t="str">
        <f t="shared" si="36"/>
        <v/>
      </c>
      <c r="AL100" s="59"/>
      <c r="AM100" s="85">
        <v>0</v>
      </c>
      <c r="AN100" s="84">
        <f>+$G$18</f>
        <v>750</v>
      </c>
      <c r="AO100" s="65">
        <f>AN100*AM100</f>
        <v>0</v>
      </c>
      <c r="AP100" s="59"/>
      <c r="AQ100" s="60">
        <f t="shared" si="37"/>
        <v>0</v>
      </c>
      <c r="AR100" s="61" t="str">
        <f t="shared" si="38"/>
        <v/>
      </c>
      <c r="AS100" s="22"/>
      <c r="AT100" s="22"/>
      <c r="AU100" s="22"/>
      <c r="AV100" s="22"/>
      <c r="AW100" s="22"/>
      <c r="AX100" s="22"/>
      <c r="AY100" s="22"/>
    </row>
    <row r="101" spans="2:51" ht="17.25" customHeight="1" x14ac:dyDescent="0.25">
      <c r="B101" s="82" t="s">
        <v>31</v>
      </c>
      <c r="C101" s="53"/>
      <c r="D101" s="54" t="s">
        <v>29</v>
      </c>
      <c r="E101" s="53"/>
      <c r="F101" s="23"/>
      <c r="G101" s="85">
        <v>-1.2999999999999999E-4</v>
      </c>
      <c r="H101" s="84">
        <f>+$G$18</f>
        <v>750</v>
      </c>
      <c r="I101" s="65">
        <f>H101*G101</f>
        <v>-9.7499999999999989E-2</v>
      </c>
      <c r="J101" s="65"/>
      <c r="K101" s="85">
        <v>1.8000000000000001E-4</v>
      </c>
      <c r="L101" s="84">
        <f>+$G$18</f>
        <v>750</v>
      </c>
      <c r="M101" s="65">
        <f>L101*K101</f>
        <v>0.13500000000000001</v>
      </c>
      <c r="N101" s="59"/>
      <c r="O101" s="60">
        <f t="shared" si="25"/>
        <v>0.23249999999999998</v>
      </c>
      <c r="P101" s="61">
        <f t="shared" si="26"/>
        <v>-2.3846153846153846</v>
      </c>
      <c r="Q101" s="59"/>
      <c r="R101" s="85">
        <v>0</v>
      </c>
      <c r="S101" s="84">
        <f>+$G$18</f>
        <v>750</v>
      </c>
      <c r="T101" s="65">
        <f>S101*R101</f>
        <v>0</v>
      </c>
      <c r="U101" s="59"/>
      <c r="V101" s="60">
        <f t="shared" si="31"/>
        <v>-0.13500000000000001</v>
      </c>
      <c r="W101" s="61" t="str">
        <f t="shared" si="32"/>
        <v/>
      </c>
      <c r="X101" s="59"/>
      <c r="Y101" s="85">
        <v>0</v>
      </c>
      <c r="Z101" s="84">
        <f>+$G$18</f>
        <v>750</v>
      </c>
      <c r="AA101" s="65">
        <f>Z101*Y101</f>
        <v>0</v>
      </c>
      <c r="AB101" s="59"/>
      <c r="AC101" s="60">
        <f t="shared" si="33"/>
        <v>0</v>
      </c>
      <c r="AD101" s="61" t="str">
        <f t="shared" si="34"/>
        <v/>
      </c>
      <c r="AE101" s="59"/>
      <c r="AF101" s="85">
        <v>0</v>
      </c>
      <c r="AG101" s="84">
        <f>+$G$18</f>
        <v>750</v>
      </c>
      <c r="AH101" s="65">
        <f>AG101*AF101</f>
        <v>0</v>
      </c>
      <c r="AI101" s="59"/>
      <c r="AJ101" s="60">
        <f t="shared" si="35"/>
        <v>0</v>
      </c>
      <c r="AK101" s="61" t="str">
        <f t="shared" si="36"/>
        <v/>
      </c>
      <c r="AL101" s="59"/>
      <c r="AM101" s="85">
        <v>0</v>
      </c>
      <c r="AN101" s="84">
        <f>+$G$18</f>
        <v>750</v>
      </c>
      <c r="AO101" s="65">
        <f>AN101*AM101</f>
        <v>0</v>
      </c>
      <c r="AP101" s="59"/>
      <c r="AQ101" s="60">
        <f t="shared" si="37"/>
        <v>0</v>
      </c>
      <c r="AR101" s="61" t="str">
        <f t="shared" si="38"/>
        <v/>
      </c>
      <c r="AS101" s="22"/>
      <c r="AT101" s="22"/>
      <c r="AU101" s="22"/>
      <c r="AV101" s="22"/>
      <c r="AW101" s="22"/>
      <c r="AX101" s="22"/>
      <c r="AY101" s="22"/>
    </row>
    <row r="102" spans="2:51" ht="15.75" customHeight="1" x14ac:dyDescent="0.25">
      <c r="B102" s="82" t="s">
        <v>32</v>
      </c>
      <c r="C102" s="53"/>
      <c r="D102" s="54" t="s">
        <v>29</v>
      </c>
      <c r="E102" s="53"/>
      <c r="F102" s="23"/>
      <c r="G102" s="85">
        <v>0</v>
      </c>
      <c r="H102" s="86"/>
      <c r="I102" s="65">
        <f>H102*G102</f>
        <v>0</v>
      </c>
      <c r="J102" s="65"/>
      <c r="K102" s="85">
        <v>1.24E-3</v>
      </c>
      <c r="L102" s="86"/>
      <c r="M102" s="65">
        <f>L102*K102</f>
        <v>0</v>
      </c>
      <c r="N102" s="59"/>
      <c r="O102" s="60">
        <f t="shared" si="25"/>
        <v>0</v>
      </c>
      <c r="P102" s="61" t="str">
        <f t="shared" si="26"/>
        <v/>
      </c>
      <c r="Q102" s="59"/>
      <c r="R102" s="85">
        <v>0</v>
      </c>
      <c r="S102" s="86"/>
      <c r="T102" s="65">
        <f>S102*R102</f>
        <v>0</v>
      </c>
      <c r="U102" s="59"/>
      <c r="V102" s="60">
        <f t="shared" si="31"/>
        <v>0</v>
      </c>
      <c r="W102" s="61" t="str">
        <f t="shared" si="32"/>
        <v/>
      </c>
      <c r="X102" s="59"/>
      <c r="Y102" s="85">
        <v>0</v>
      </c>
      <c r="Z102" s="86"/>
      <c r="AA102" s="65">
        <f>Z102*Y102</f>
        <v>0</v>
      </c>
      <c r="AB102" s="59"/>
      <c r="AC102" s="60">
        <f t="shared" si="33"/>
        <v>0</v>
      </c>
      <c r="AD102" s="61" t="str">
        <f t="shared" si="34"/>
        <v/>
      </c>
      <c r="AE102" s="59"/>
      <c r="AF102" s="85">
        <v>0</v>
      </c>
      <c r="AG102" s="86"/>
      <c r="AH102" s="65">
        <f>AG102*AF102</f>
        <v>0</v>
      </c>
      <c r="AI102" s="59"/>
      <c r="AJ102" s="60">
        <f t="shared" si="35"/>
        <v>0</v>
      </c>
      <c r="AK102" s="61" t="str">
        <f t="shared" si="36"/>
        <v/>
      </c>
      <c r="AL102" s="59"/>
      <c r="AM102" s="85">
        <v>0</v>
      </c>
      <c r="AN102" s="86"/>
      <c r="AO102" s="65">
        <f>AN102*AM102</f>
        <v>0</v>
      </c>
      <c r="AP102" s="59"/>
      <c r="AQ102" s="60">
        <f t="shared" si="37"/>
        <v>0</v>
      </c>
      <c r="AR102" s="61" t="str">
        <f t="shared" si="38"/>
        <v/>
      </c>
      <c r="AS102" s="22"/>
      <c r="AT102" s="22"/>
      <c r="AU102" s="22"/>
      <c r="AV102" s="22"/>
      <c r="AW102" s="22"/>
      <c r="AX102" s="22"/>
      <c r="AY102" s="22"/>
    </row>
    <row r="103" spans="2:51" x14ac:dyDescent="0.25">
      <c r="B103" s="87" t="s">
        <v>33</v>
      </c>
      <c r="C103" s="53"/>
      <c r="D103" s="54" t="s">
        <v>23</v>
      </c>
      <c r="E103" s="53"/>
      <c r="F103" s="23"/>
      <c r="G103" s="88">
        <v>0.41</v>
      </c>
      <c r="H103" s="56">
        <v>1</v>
      </c>
      <c r="I103" s="65">
        <f>H103*G103</f>
        <v>0.41</v>
      </c>
      <c r="J103" s="65"/>
      <c r="K103" s="88">
        <v>0.41</v>
      </c>
      <c r="L103" s="56">
        <v>1</v>
      </c>
      <c r="M103" s="65">
        <f>L103*K103</f>
        <v>0.41</v>
      </c>
      <c r="N103" s="59"/>
      <c r="O103" s="60">
        <f t="shared" si="25"/>
        <v>0</v>
      </c>
      <c r="P103" s="61">
        <f t="shared" si="26"/>
        <v>0</v>
      </c>
      <c r="Q103" s="59"/>
      <c r="R103" s="88">
        <v>0.41</v>
      </c>
      <c r="S103" s="56">
        <v>1</v>
      </c>
      <c r="T103" s="65">
        <f>S103*R103</f>
        <v>0.41</v>
      </c>
      <c r="U103" s="59"/>
      <c r="V103" s="60">
        <f t="shared" si="31"/>
        <v>0</v>
      </c>
      <c r="W103" s="61">
        <f t="shared" si="32"/>
        <v>0</v>
      </c>
      <c r="X103" s="59"/>
      <c r="Y103" s="88">
        <v>0.41</v>
      </c>
      <c r="Z103" s="56">
        <v>1</v>
      </c>
      <c r="AA103" s="65">
        <f>Z103*Y103</f>
        <v>0.41</v>
      </c>
      <c r="AB103" s="59"/>
      <c r="AC103" s="60">
        <f t="shared" si="33"/>
        <v>0</v>
      </c>
      <c r="AD103" s="61">
        <f t="shared" si="34"/>
        <v>0</v>
      </c>
      <c r="AE103" s="59"/>
      <c r="AF103" s="88">
        <v>0.41</v>
      </c>
      <c r="AG103" s="56">
        <v>1</v>
      </c>
      <c r="AH103" s="65">
        <f>AG103*AF103</f>
        <v>0.41</v>
      </c>
      <c r="AI103" s="59"/>
      <c r="AJ103" s="60">
        <f t="shared" si="35"/>
        <v>0</v>
      </c>
      <c r="AK103" s="61">
        <f t="shared" si="36"/>
        <v>0</v>
      </c>
      <c r="AL103" s="59"/>
      <c r="AM103" s="88">
        <v>0.41</v>
      </c>
      <c r="AN103" s="56">
        <v>1</v>
      </c>
      <c r="AO103" s="65">
        <f>AN103*AM103</f>
        <v>0.41</v>
      </c>
      <c r="AP103" s="59"/>
      <c r="AQ103" s="60">
        <f t="shared" si="37"/>
        <v>0</v>
      </c>
      <c r="AR103" s="61">
        <f t="shared" si="38"/>
        <v>0</v>
      </c>
      <c r="AS103" s="22"/>
      <c r="AT103" s="22"/>
      <c r="AU103" s="22"/>
      <c r="AV103" s="22"/>
      <c r="AW103" s="22"/>
      <c r="AX103" s="22"/>
      <c r="AY103" s="22"/>
    </row>
    <row r="104" spans="2:51" s="70" customFormat="1" x14ac:dyDescent="0.25">
      <c r="B104" s="89" t="s">
        <v>34</v>
      </c>
      <c r="C104" s="90"/>
      <c r="D104" s="91"/>
      <c r="E104" s="90"/>
      <c r="F104" s="74"/>
      <c r="G104" s="92"/>
      <c r="H104" s="93"/>
      <c r="I104" s="94">
        <f>SUM(I99:I103)+I98</f>
        <v>49.090625000000003</v>
      </c>
      <c r="J104" s="94"/>
      <c r="K104" s="92"/>
      <c r="L104" s="93"/>
      <c r="M104" s="94">
        <f>SUM(M99:M103)+M98</f>
        <v>50.585625000000022</v>
      </c>
      <c r="N104" s="79"/>
      <c r="O104" s="80">
        <f t="shared" si="25"/>
        <v>1.4950000000000188</v>
      </c>
      <c r="P104" s="81">
        <f t="shared" si="26"/>
        <v>3.0453879941435228E-2</v>
      </c>
      <c r="Q104" s="79"/>
      <c r="R104" s="92"/>
      <c r="S104" s="93"/>
      <c r="T104" s="94">
        <f>SUM(T99:T103)+T98</f>
        <v>51.775625000000005</v>
      </c>
      <c r="U104" s="79"/>
      <c r="V104" s="80">
        <f t="shared" si="31"/>
        <v>1.1899999999999835</v>
      </c>
      <c r="W104" s="81">
        <f t="shared" si="32"/>
        <v>2.3524469649233017E-2</v>
      </c>
      <c r="X104" s="79"/>
      <c r="Y104" s="92"/>
      <c r="Z104" s="93"/>
      <c r="AA104" s="94">
        <f>SUM(AA99:AA103)+AA98</f>
        <v>54.675625000000011</v>
      </c>
      <c r="AB104" s="79"/>
      <c r="AC104" s="80">
        <f t="shared" si="33"/>
        <v>2.9000000000000057</v>
      </c>
      <c r="AD104" s="81">
        <f t="shared" si="34"/>
        <v>5.6010912470878048E-2</v>
      </c>
      <c r="AE104" s="79"/>
      <c r="AF104" s="92"/>
      <c r="AG104" s="93"/>
      <c r="AH104" s="94">
        <f>SUM(AH99:AH103)+AH98</f>
        <v>58.265625</v>
      </c>
      <c r="AI104" s="79"/>
      <c r="AJ104" s="80">
        <f t="shared" si="35"/>
        <v>3.5899999999999892</v>
      </c>
      <c r="AK104" s="81">
        <f t="shared" si="36"/>
        <v>6.565997187960794E-2</v>
      </c>
      <c r="AL104" s="79"/>
      <c r="AM104" s="92"/>
      <c r="AN104" s="93"/>
      <c r="AO104" s="94">
        <f>SUM(AO99:AO103)+AO98</f>
        <v>61.305625000000006</v>
      </c>
      <c r="AP104" s="79"/>
      <c r="AQ104" s="80">
        <f t="shared" si="37"/>
        <v>3.0400000000000063</v>
      </c>
      <c r="AR104" s="81">
        <f t="shared" si="38"/>
        <v>5.2174845803164498E-2</v>
      </c>
    </row>
    <row r="105" spans="2:51" x14ac:dyDescent="0.25">
      <c r="B105" s="96" t="s">
        <v>35</v>
      </c>
      <c r="C105" s="23"/>
      <c r="D105" s="54" t="s">
        <v>29</v>
      </c>
      <c r="E105" s="23"/>
      <c r="F105" s="23"/>
      <c r="G105" s="97">
        <v>1.141E-2</v>
      </c>
      <c r="H105" s="98">
        <f>$G$18*(1+G126)</f>
        <v>772.12500000000011</v>
      </c>
      <c r="I105" s="57">
        <f>H105*G105</f>
        <v>8.8099462500000012</v>
      </c>
      <c r="J105" s="57"/>
      <c r="K105" s="97">
        <v>1.295E-2</v>
      </c>
      <c r="L105" s="98">
        <f>$G$18*(1+K126)</f>
        <v>772.12500000000011</v>
      </c>
      <c r="M105" s="57">
        <f>L105*K105</f>
        <v>9.9990187500000012</v>
      </c>
      <c r="N105" s="59"/>
      <c r="O105" s="60">
        <f t="shared" si="25"/>
        <v>1.1890725</v>
      </c>
      <c r="P105" s="61">
        <f t="shared" si="26"/>
        <v>0.1349693251533742</v>
      </c>
      <c r="Q105" s="59"/>
      <c r="R105" s="97">
        <v>1.295E-2</v>
      </c>
      <c r="S105" s="98">
        <f>$G$18*(1+R126)</f>
        <v>772.12500000000011</v>
      </c>
      <c r="T105" s="57">
        <f>S105*R105</f>
        <v>9.9990187500000012</v>
      </c>
      <c r="U105" s="59"/>
      <c r="V105" s="60">
        <f t="shared" si="31"/>
        <v>0</v>
      </c>
      <c r="W105" s="61">
        <f t="shared" si="32"/>
        <v>0</v>
      </c>
      <c r="X105" s="59"/>
      <c r="Y105" s="97">
        <v>1.295E-2</v>
      </c>
      <c r="Z105" s="98">
        <f>$G$18*(1+Y126)</f>
        <v>772.12500000000011</v>
      </c>
      <c r="AA105" s="57">
        <f>Z105*Y105</f>
        <v>9.9990187500000012</v>
      </c>
      <c r="AB105" s="59"/>
      <c r="AC105" s="60">
        <f t="shared" si="33"/>
        <v>0</v>
      </c>
      <c r="AD105" s="61">
        <f t="shared" si="34"/>
        <v>0</v>
      </c>
      <c r="AE105" s="59"/>
      <c r="AF105" s="97">
        <v>1.295E-2</v>
      </c>
      <c r="AG105" s="98">
        <f>$G$18*(1+AF126)</f>
        <v>772.12500000000011</v>
      </c>
      <c r="AH105" s="57">
        <f>AG105*AF105</f>
        <v>9.9990187500000012</v>
      </c>
      <c r="AI105" s="59"/>
      <c r="AJ105" s="60">
        <f t="shared" si="35"/>
        <v>0</v>
      </c>
      <c r="AK105" s="61">
        <f t="shared" si="36"/>
        <v>0</v>
      </c>
      <c r="AL105" s="59"/>
      <c r="AM105" s="97">
        <v>1.295E-2</v>
      </c>
      <c r="AN105" s="98">
        <f>$G$18*(1+AM126)</f>
        <v>772.12500000000011</v>
      </c>
      <c r="AO105" s="57">
        <f>AN105*AM105</f>
        <v>9.9990187500000012</v>
      </c>
      <c r="AP105" s="59"/>
      <c r="AQ105" s="60">
        <f t="shared" si="37"/>
        <v>0</v>
      </c>
      <c r="AR105" s="61">
        <f t="shared" si="38"/>
        <v>0</v>
      </c>
      <c r="AS105" s="22"/>
      <c r="AT105" s="22"/>
      <c r="AU105" s="22"/>
      <c r="AV105" s="22"/>
      <c r="AW105" s="22"/>
      <c r="AX105" s="22"/>
      <c r="AY105" s="22"/>
    </row>
    <row r="106" spans="2:51" x14ac:dyDescent="0.25">
      <c r="B106" s="96" t="s">
        <v>36</v>
      </c>
      <c r="C106" s="23"/>
      <c r="D106" s="54" t="s">
        <v>29</v>
      </c>
      <c r="E106" s="23"/>
      <c r="F106" s="23"/>
      <c r="G106" s="97">
        <v>7.79E-3</v>
      </c>
      <c r="H106" s="99">
        <f>+H105</f>
        <v>772.12500000000011</v>
      </c>
      <c r="I106" s="57">
        <f>H106*G106</f>
        <v>6.0148537500000012</v>
      </c>
      <c r="J106" s="57"/>
      <c r="K106" s="97">
        <v>9.0500000000000008E-3</v>
      </c>
      <c r="L106" s="99">
        <f>+L105</f>
        <v>772.12500000000011</v>
      </c>
      <c r="M106" s="57">
        <f>L106*K106</f>
        <v>6.9877312500000013</v>
      </c>
      <c r="N106" s="59"/>
      <c r="O106" s="60">
        <f t="shared" si="25"/>
        <v>0.97287750000000006</v>
      </c>
      <c r="P106" s="61">
        <f t="shared" si="26"/>
        <v>0.16174582798459561</v>
      </c>
      <c r="Q106" s="59"/>
      <c r="R106" s="97">
        <v>9.0500000000000008E-3</v>
      </c>
      <c r="S106" s="99">
        <f>+S105</f>
        <v>772.12500000000011</v>
      </c>
      <c r="T106" s="57">
        <f>S106*R106</f>
        <v>6.9877312500000013</v>
      </c>
      <c r="U106" s="59"/>
      <c r="V106" s="60">
        <f t="shared" si="31"/>
        <v>0</v>
      </c>
      <c r="W106" s="61">
        <f t="shared" si="32"/>
        <v>0</v>
      </c>
      <c r="X106" s="59"/>
      <c r="Y106" s="97">
        <v>9.0500000000000008E-3</v>
      </c>
      <c r="Z106" s="99">
        <f>+Z105</f>
        <v>772.12500000000011</v>
      </c>
      <c r="AA106" s="57">
        <f>Z106*Y106</f>
        <v>6.9877312500000013</v>
      </c>
      <c r="AB106" s="59"/>
      <c r="AC106" s="60">
        <f t="shared" si="33"/>
        <v>0</v>
      </c>
      <c r="AD106" s="61">
        <f t="shared" si="34"/>
        <v>0</v>
      </c>
      <c r="AE106" s="59"/>
      <c r="AF106" s="97">
        <v>9.0500000000000008E-3</v>
      </c>
      <c r="AG106" s="99">
        <f>+AG105</f>
        <v>772.12500000000011</v>
      </c>
      <c r="AH106" s="57">
        <f>AG106*AF106</f>
        <v>6.9877312500000013</v>
      </c>
      <c r="AI106" s="59"/>
      <c r="AJ106" s="60">
        <f t="shared" si="35"/>
        <v>0</v>
      </c>
      <c r="AK106" s="61">
        <f t="shared" si="36"/>
        <v>0</v>
      </c>
      <c r="AL106" s="59"/>
      <c r="AM106" s="97">
        <v>9.0500000000000008E-3</v>
      </c>
      <c r="AN106" s="99">
        <f>+AN105</f>
        <v>772.12500000000011</v>
      </c>
      <c r="AO106" s="57">
        <f>AN106*AM106</f>
        <v>6.9877312500000013</v>
      </c>
      <c r="AP106" s="59"/>
      <c r="AQ106" s="60">
        <f t="shared" si="37"/>
        <v>0</v>
      </c>
      <c r="AR106" s="61">
        <f t="shared" si="38"/>
        <v>0</v>
      </c>
      <c r="AS106" s="22"/>
      <c r="AT106" s="22"/>
      <c r="AU106" s="22"/>
      <c r="AV106" s="22"/>
      <c r="AW106" s="22"/>
      <c r="AX106" s="22"/>
      <c r="AY106" s="22"/>
    </row>
    <row r="107" spans="2:51" s="70" customFormat="1" x14ac:dyDescent="0.25">
      <c r="B107" s="89" t="s">
        <v>37</v>
      </c>
      <c r="C107" s="72"/>
      <c r="D107" s="91"/>
      <c r="E107" s="72"/>
      <c r="F107" s="100"/>
      <c r="G107" s="101"/>
      <c r="H107" s="102"/>
      <c r="I107" s="94">
        <f>SUM(I104:I106)</f>
        <v>63.915425000000006</v>
      </c>
      <c r="J107" s="94"/>
      <c r="K107" s="101"/>
      <c r="L107" s="102"/>
      <c r="M107" s="94">
        <f>SUM(M104:M106)</f>
        <v>67.572375000000022</v>
      </c>
      <c r="N107" s="103"/>
      <c r="O107" s="80">
        <f t="shared" si="25"/>
        <v>3.6569500000000161</v>
      </c>
      <c r="P107" s="81">
        <f t="shared" si="26"/>
        <v>5.7215453077250379E-2</v>
      </c>
      <c r="Q107" s="79"/>
      <c r="R107" s="101"/>
      <c r="S107" s="102"/>
      <c r="T107" s="94">
        <f>SUM(T104:T106)</f>
        <v>68.762375000000006</v>
      </c>
      <c r="U107" s="103"/>
      <c r="V107" s="80">
        <f t="shared" si="31"/>
        <v>1.1899999999999835</v>
      </c>
      <c r="W107" s="81">
        <f t="shared" si="32"/>
        <v>1.7610746995351031E-2</v>
      </c>
      <c r="X107" s="79"/>
      <c r="Y107" s="101"/>
      <c r="Z107" s="102"/>
      <c r="AA107" s="94">
        <f>SUM(AA104:AA106)</f>
        <v>71.662375000000011</v>
      </c>
      <c r="AB107" s="103"/>
      <c r="AC107" s="80">
        <f t="shared" si="33"/>
        <v>2.9000000000000057</v>
      </c>
      <c r="AD107" s="81">
        <f t="shared" si="34"/>
        <v>4.2174226820990486E-2</v>
      </c>
      <c r="AE107" s="79"/>
      <c r="AF107" s="101"/>
      <c r="AG107" s="102"/>
      <c r="AH107" s="94">
        <f>SUM(AH104:AH106)</f>
        <v>75.252375000000001</v>
      </c>
      <c r="AI107" s="103"/>
      <c r="AJ107" s="80">
        <f t="shared" si="35"/>
        <v>3.5899999999999892</v>
      </c>
      <c r="AK107" s="81">
        <f t="shared" si="36"/>
        <v>5.0096023192086343E-2</v>
      </c>
      <c r="AL107" s="79"/>
      <c r="AM107" s="101"/>
      <c r="AN107" s="102"/>
      <c r="AO107" s="94">
        <f>SUM(AO104:AO106)</f>
        <v>78.292375000000007</v>
      </c>
      <c r="AP107" s="103"/>
      <c r="AQ107" s="80">
        <f t="shared" si="37"/>
        <v>3.0400000000000063</v>
      </c>
      <c r="AR107" s="81">
        <f t="shared" si="38"/>
        <v>4.0397396095472153E-2</v>
      </c>
    </row>
    <row r="108" spans="2:51" x14ac:dyDescent="0.25">
      <c r="B108" s="63" t="s">
        <v>38</v>
      </c>
      <c r="C108" s="53"/>
      <c r="D108" s="54" t="s">
        <v>29</v>
      </c>
      <c r="E108" s="53"/>
      <c r="F108" s="23"/>
      <c r="G108" s="104">
        <v>4.1000000000000003E-3</v>
      </c>
      <c r="H108" s="86">
        <f>+H105</f>
        <v>772.12500000000011</v>
      </c>
      <c r="I108" s="65">
        <f t="shared" ref="I108:I118" si="39">H108*G108</f>
        <v>3.1657125000000006</v>
      </c>
      <c r="J108" s="65"/>
      <c r="K108" s="104">
        <v>4.1000000000000003E-3</v>
      </c>
      <c r="L108" s="86">
        <f>+L105</f>
        <v>772.12500000000011</v>
      </c>
      <c r="M108" s="65">
        <f t="shared" ref="M108:M118" si="40">L108*K108</f>
        <v>3.1657125000000006</v>
      </c>
      <c r="N108" s="59"/>
      <c r="O108" s="60">
        <f t="shared" si="25"/>
        <v>0</v>
      </c>
      <c r="P108" s="61">
        <f t="shared" si="26"/>
        <v>0</v>
      </c>
      <c r="Q108" s="59"/>
      <c r="R108" s="104">
        <v>4.1000000000000003E-3</v>
      </c>
      <c r="S108" s="86">
        <f>+S105</f>
        <v>772.12500000000011</v>
      </c>
      <c r="T108" s="65">
        <f t="shared" ref="T108:T118" si="41">S108*R108</f>
        <v>3.1657125000000006</v>
      </c>
      <c r="U108" s="59"/>
      <c r="V108" s="60">
        <f t="shared" si="31"/>
        <v>0</v>
      </c>
      <c r="W108" s="61">
        <f t="shared" si="32"/>
        <v>0</v>
      </c>
      <c r="X108" s="59"/>
      <c r="Y108" s="104">
        <v>4.1000000000000003E-3</v>
      </c>
      <c r="Z108" s="86">
        <f>+Z105</f>
        <v>772.12500000000011</v>
      </c>
      <c r="AA108" s="65">
        <f t="shared" ref="AA108:AA118" si="42">Z108*Y108</f>
        <v>3.1657125000000006</v>
      </c>
      <c r="AB108" s="59"/>
      <c r="AC108" s="60">
        <f t="shared" si="33"/>
        <v>0</v>
      </c>
      <c r="AD108" s="61">
        <f t="shared" si="34"/>
        <v>0</v>
      </c>
      <c r="AE108" s="59"/>
      <c r="AF108" s="104">
        <v>4.1000000000000003E-3</v>
      </c>
      <c r="AG108" s="86">
        <f>+AG105</f>
        <v>772.12500000000011</v>
      </c>
      <c r="AH108" s="65">
        <f t="shared" ref="AH108:AH118" si="43">AG108*AF108</f>
        <v>3.1657125000000006</v>
      </c>
      <c r="AI108" s="59"/>
      <c r="AJ108" s="60">
        <f t="shared" si="35"/>
        <v>0</v>
      </c>
      <c r="AK108" s="61">
        <f t="shared" si="36"/>
        <v>0</v>
      </c>
      <c r="AL108" s="59"/>
      <c r="AM108" s="104">
        <v>4.1000000000000003E-3</v>
      </c>
      <c r="AN108" s="86">
        <f>+AN105</f>
        <v>772.12500000000011</v>
      </c>
      <c r="AO108" s="65">
        <f t="shared" ref="AO108:AO118" si="44">AN108*AM108</f>
        <v>3.1657125000000006</v>
      </c>
      <c r="AP108" s="59"/>
      <c r="AQ108" s="60">
        <f t="shared" si="37"/>
        <v>0</v>
      </c>
      <c r="AR108" s="61">
        <f t="shared" si="38"/>
        <v>0</v>
      </c>
      <c r="AS108" s="22"/>
      <c r="AT108" s="22"/>
      <c r="AU108" s="22"/>
      <c r="AV108" s="22"/>
      <c r="AW108" s="22"/>
      <c r="AX108" s="22"/>
      <c r="AY108" s="22"/>
    </row>
    <row r="109" spans="2:51" x14ac:dyDescent="0.25">
      <c r="B109" s="63" t="s">
        <v>39</v>
      </c>
      <c r="C109" s="53"/>
      <c r="D109" s="54" t="s">
        <v>29</v>
      </c>
      <c r="E109" s="53"/>
      <c r="F109" s="23"/>
      <c r="G109" s="104">
        <v>1.4E-3</v>
      </c>
      <c r="H109" s="86">
        <f>+H105</f>
        <v>772.12500000000011</v>
      </c>
      <c r="I109" s="65">
        <f t="shared" si="39"/>
        <v>1.0809750000000002</v>
      </c>
      <c r="J109" s="65"/>
      <c r="K109" s="104">
        <v>1.4E-3</v>
      </c>
      <c r="L109" s="86">
        <f>+L105</f>
        <v>772.12500000000011</v>
      </c>
      <c r="M109" s="65">
        <f t="shared" si="40"/>
        <v>1.0809750000000002</v>
      </c>
      <c r="N109" s="59"/>
      <c r="O109" s="60">
        <f t="shared" si="25"/>
        <v>0</v>
      </c>
      <c r="P109" s="61">
        <f t="shared" si="26"/>
        <v>0</v>
      </c>
      <c r="Q109" s="59"/>
      <c r="R109" s="104">
        <v>1.4E-3</v>
      </c>
      <c r="S109" s="86">
        <f>+S105</f>
        <v>772.12500000000011</v>
      </c>
      <c r="T109" s="65">
        <f t="shared" si="41"/>
        <v>1.0809750000000002</v>
      </c>
      <c r="U109" s="59"/>
      <c r="V109" s="60">
        <f t="shared" si="31"/>
        <v>0</v>
      </c>
      <c r="W109" s="61">
        <f t="shared" si="32"/>
        <v>0</v>
      </c>
      <c r="X109" s="59"/>
      <c r="Y109" s="104">
        <v>1.4E-3</v>
      </c>
      <c r="Z109" s="86">
        <f>+Z105</f>
        <v>772.12500000000011</v>
      </c>
      <c r="AA109" s="65">
        <f t="shared" si="42"/>
        <v>1.0809750000000002</v>
      </c>
      <c r="AB109" s="59"/>
      <c r="AC109" s="60">
        <f t="shared" si="33"/>
        <v>0</v>
      </c>
      <c r="AD109" s="61">
        <f t="shared" si="34"/>
        <v>0</v>
      </c>
      <c r="AE109" s="59"/>
      <c r="AF109" s="104">
        <v>1.4E-3</v>
      </c>
      <c r="AG109" s="86">
        <f>+AG105</f>
        <v>772.12500000000011</v>
      </c>
      <c r="AH109" s="65">
        <f t="shared" si="43"/>
        <v>1.0809750000000002</v>
      </c>
      <c r="AI109" s="59"/>
      <c r="AJ109" s="60">
        <f t="shared" si="35"/>
        <v>0</v>
      </c>
      <c r="AK109" s="61">
        <f t="shared" si="36"/>
        <v>0</v>
      </c>
      <c r="AL109" s="59"/>
      <c r="AM109" s="104">
        <v>1.4E-3</v>
      </c>
      <c r="AN109" s="86">
        <f>+AN105</f>
        <v>772.12500000000011</v>
      </c>
      <c r="AO109" s="65">
        <f t="shared" si="44"/>
        <v>1.0809750000000002</v>
      </c>
      <c r="AP109" s="59"/>
      <c r="AQ109" s="60">
        <f t="shared" si="37"/>
        <v>0</v>
      </c>
      <c r="AR109" s="61">
        <f t="shared" si="38"/>
        <v>0</v>
      </c>
      <c r="AS109" s="22"/>
      <c r="AT109" s="22"/>
      <c r="AU109" s="22"/>
      <c r="AV109" s="22"/>
      <c r="AW109" s="22"/>
      <c r="AX109" s="22"/>
      <c r="AY109" s="22"/>
    </row>
    <row r="110" spans="2:51" x14ac:dyDescent="0.25">
      <c r="B110" s="63" t="s">
        <v>40</v>
      </c>
      <c r="C110" s="53"/>
      <c r="D110" s="54" t="s">
        <v>29</v>
      </c>
      <c r="E110" s="53"/>
      <c r="F110" s="23"/>
      <c r="G110" s="104">
        <v>4.0000000000000002E-4</v>
      </c>
      <c r="H110" s="86">
        <f>+H105</f>
        <v>772.12500000000011</v>
      </c>
      <c r="I110" s="65">
        <f t="shared" si="39"/>
        <v>0.30885000000000007</v>
      </c>
      <c r="J110" s="65"/>
      <c r="K110" s="104">
        <v>4.0000000000000002E-4</v>
      </c>
      <c r="L110" s="86">
        <f>+L105</f>
        <v>772.12500000000011</v>
      </c>
      <c r="M110" s="65">
        <f t="shared" si="40"/>
        <v>0.30885000000000007</v>
      </c>
      <c r="N110" s="59"/>
      <c r="O110" s="60">
        <f t="shared" si="25"/>
        <v>0</v>
      </c>
      <c r="P110" s="61">
        <f t="shared" si="26"/>
        <v>0</v>
      </c>
      <c r="Q110" s="59"/>
      <c r="R110" s="104">
        <v>4.0000000000000002E-4</v>
      </c>
      <c r="S110" s="86">
        <f>+S105</f>
        <v>772.12500000000011</v>
      </c>
      <c r="T110" s="65">
        <f t="shared" si="41"/>
        <v>0.30885000000000007</v>
      </c>
      <c r="U110" s="59"/>
      <c r="V110" s="60">
        <f t="shared" si="31"/>
        <v>0</v>
      </c>
      <c r="W110" s="61">
        <f t="shared" si="32"/>
        <v>0</v>
      </c>
      <c r="X110" s="59"/>
      <c r="Y110" s="104">
        <v>4.0000000000000002E-4</v>
      </c>
      <c r="Z110" s="86">
        <f>+Z105</f>
        <v>772.12500000000011</v>
      </c>
      <c r="AA110" s="65">
        <f t="shared" si="42"/>
        <v>0.30885000000000007</v>
      </c>
      <c r="AB110" s="59"/>
      <c r="AC110" s="60">
        <f t="shared" si="33"/>
        <v>0</v>
      </c>
      <c r="AD110" s="61">
        <f t="shared" si="34"/>
        <v>0</v>
      </c>
      <c r="AE110" s="59"/>
      <c r="AF110" s="104">
        <v>4.0000000000000002E-4</v>
      </c>
      <c r="AG110" s="86">
        <f>+AG105</f>
        <v>772.12500000000011</v>
      </c>
      <c r="AH110" s="65">
        <f t="shared" si="43"/>
        <v>0.30885000000000007</v>
      </c>
      <c r="AI110" s="59"/>
      <c r="AJ110" s="60">
        <f t="shared" si="35"/>
        <v>0</v>
      </c>
      <c r="AK110" s="61">
        <f t="shared" si="36"/>
        <v>0</v>
      </c>
      <c r="AL110" s="59"/>
      <c r="AM110" s="104">
        <v>4.0000000000000002E-4</v>
      </c>
      <c r="AN110" s="86">
        <f>+AN105</f>
        <v>772.12500000000011</v>
      </c>
      <c r="AO110" s="65">
        <f t="shared" si="44"/>
        <v>0.30885000000000007</v>
      </c>
      <c r="AP110" s="59"/>
      <c r="AQ110" s="60">
        <f t="shared" si="37"/>
        <v>0</v>
      </c>
      <c r="AR110" s="61">
        <f t="shared" si="38"/>
        <v>0</v>
      </c>
      <c r="AS110" s="22"/>
      <c r="AT110" s="22"/>
      <c r="AU110" s="22"/>
      <c r="AV110" s="22"/>
      <c r="AW110" s="22"/>
      <c r="AX110" s="22"/>
      <c r="AY110" s="22"/>
    </row>
    <row r="111" spans="2:51" x14ac:dyDescent="0.25">
      <c r="B111" s="63" t="s">
        <v>41</v>
      </c>
      <c r="C111" s="53"/>
      <c r="D111" s="54" t="s">
        <v>23</v>
      </c>
      <c r="E111" s="53"/>
      <c r="F111" s="23"/>
      <c r="G111" s="105">
        <v>0.25</v>
      </c>
      <c r="H111" s="56">
        <v>1</v>
      </c>
      <c r="I111" s="57">
        <f t="shared" si="39"/>
        <v>0.25</v>
      </c>
      <c r="J111" s="57"/>
      <c r="K111" s="105">
        <v>0.25</v>
      </c>
      <c r="L111" s="56">
        <v>1</v>
      </c>
      <c r="M111" s="57">
        <f t="shared" si="40"/>
        <v>0.25</v>
      </c>
      <c r="N111" s="59"/>
      <c r="O111" s="60">
        <f t="shared" si="25"/>
        <v>0</v>
      </c>
      <c r="P111" s="61">
        <f t="shared" si="26"/>
        <v>0</v>
      </c>
      <c r="Q111" s="59"/>
      <c r="R111" s="105">
        <v>0.25</v>
      </c>
      <c r="S111" s="56">
        <v>1</v>
      </c>
      <c r="T111" s="57">
        <f t="shared" si="41"/>
        <v>0.25</v>
      </c>
      <c r="U111" s="59"/>
      <c r="V111" s="60">
        <f t="shared" si="31"/>
        <v>0</v>
      </c>
      <c r="W111" s="61">
        <f t="shared" si="32"/>
        <v>0</v>
      </c>
      <c r="X111" s="59"/>
      <c r="Y111" s="105">
        <v>0.25</v>
      </c>
      <c r="Z111" s="56">
        <v>1</v>
      </c>
      <c r="AA111" s="57">
        <f t="shared" si="42"/>
        <v>0.25</v>
      </c>
      <c r="AB111" s="59"/>
      <c r="AC111" s="60">
        <f t="shared" si="33"/>
        <v>0</v>
      </c>
      <c r="AD111" s="61">
        <f t="shared" si="34"/>
        <v>0</v>
      </c>
      <c r="AE111" s="59"/>
      <c r="AF111" s="105">
        <v>0.25</v>
      </c>
      <c r="AG111" s="56">
        <v>1</v>
      </c>
      <c r="AH111" s="57">
        <f t="shared" si="43"/>
        <v>0.25</v>
      </c>
      <c r="AI111" s="59"/>
      <c r="AJ111" s="60">
        <f t="shared" si="35"/>
        <v>0</v>
      </c>
      <c r="AK111" s="61">
        <f t="shared" si="36"/>
        <v>0</v>
      </c>
      <c r="AL111" s="59"/>
      <c r="AM111" s="105">
        <v>0.25</v>
      </c>
      <c r="AN111" s="56">
        <v>1</v>
      </c>
      <c r="AO111" s="57">
        <f t="shared" si="44"/>
        <v>0.25</v>
      </c>
      <c r="AP111" s="59"/>
      <c r="AQ111" s="60">
        <f t="shared" si="37"/>
        <v>0</v>
      </c>
      <c r="AR111" s="61">
        <f t="shared" si="38"/>
        <v>0</v>
      </c>
      <c r="AS111" s="22"/>
      <c r="AT111" s="22"/>
      <c r="AU111" s="22"/>
      <c r="AV111" s="22"/>
      <c r="AW111" s="22"/>
      <c r="AX111" s="22"/>
      <c r="AY111" s="22"/>
    </row>
    <row r="112" spans="2:51" x14ac:dyDescent="0.25">
      <c r="B112" s="63" t="s">
        <v>42</v>
      </c>
      <c r="C112" s="53"/>
      <c r="D112" s="54" t="s">
        <v>29</v>
      </c>
      <c r="E112" s="53"/>
      <c r="F112" s="23"/>
      <c r="G112" s="104">
        <v>8.6999999999999994E-2</v>
      </c>
      <c r="H112" s="106">
        <f>$D$310*$G$18</f>
        <v>472.5</v>
      </c>
      <c r="I112" s="65">
        <f t="shared" si="39"/>
        <v>41.107499999999995</v>
      </c>
      <c r="J112" s="65"/>
      <c r="K112" s="104">
        <v>8.6999999999999994E-2</v>
      </c>
      <c r="L112" s="106">
        <f>$D$310*$G$18</f>
        <v>472.5</v>
      </c>
      <c r="M112" s="65">
        <f t="shared" si="40"/>
        <v>41.107499999999995</v>
      </c>
      <c r="N112" s="59"/>
      <c r="O112" s="60">
        <f t="shared" si="25"/>
        <v>0</v>
      </c>
      <c r="P112" s="61">
        <f t="shared" si="26"/>
        <v>0</v>
      </c>
      <c r="Q112" s="59"/>
      <c r="R112" s="104">
        <v>8.6999999999999994E-2</v>
      </c>
      <c r="S112" s="106">
        <f>$D$310*$G$18</f>
        <v>472.5</v>
      </c>
      <c r="T112" s="65">
        <f t="shared" si="41"/>
        <v>41.107499999999995</v>
      </c>
      <c r="U112" s="59"/>
      <c r="V112" s="60">
        <f t="shared" si="31"/>
        <v>0</v>
      </c>
      <c r="W112" s="61">
        <f t="shared" si="32"/>
        <v>0</v>
      </c>
      <c r="X112" s="59"/>
      <c r="Y112" s="104">
        <v>8.6999999999999994E-2</v>
      </c>
      <c r="Z112" s="106">
        <f>$D$310*$G$18</f>
        <v>472.5</v>
      </c>
      <c r="AA112" s="65">
        <f t="shared" si="42"/>
        <v>41.107499999999995</v>
      </c>
      <c r="AB112" s="59"/>
      <c r="AC112" s="60">
        <f t="shared" si="33"/>
        <v>0</v>
      </c>
      <c r="AD112" s="61">
        <f t="shared" si="34"/>
        <v>0</v>
      </c>
      <c r="AE112" s="59"/>
      <c r="AF112" s="104">
        <v>8.6999999999999994E-2</v>
      </c>
      <c r="AG112" s="106">
        <f>$D$310*$G$18</f>
        <v>472.5</v>
      </c>
      <c r="AH112" s="65">
        <f t="shared" si="43"/>
        <v>41.107499999999995</v>
      </c>
      <c r="AI112" s="59"/>
      <c r="AJ112" s="60">
        <f t="shared" si="35"/>
        <v>0</v>
      </c>
      <c r="AK112" s="61">
        <f t="shared" si="36"/>
        <v>0</v>
      </c>
      <c r="AL112" s="59"/>
      <c r="AM112" s="104">
        <v>8.6999999999999994E-2</v>
      </c>
      <c r="AN112" s="106">
        <f>$D$310*$G$18</f>
        <v>472.5</v>
      </c>
      <c r="AO112" s="65">
        <f t="shared" si="44"/>
        <v>41.107499999999995</v>
      </c>
      <c r="AP112" s="59"/>
      <c r="AQ112" s="60">
        <f t="shared" si="37"/>
        <v>0</v>
      </c>
      <c r="AR112" s="61">
        <f t="shared" si="38"/>
        <v>0</v>
      </c>
      <c r="AS112" s="22"/>
      <c r="AT112" s="22"/>
      <c r="AU112" s="22"/>
      <c r="AV112" s="22"/>
      <c r="AW112" s="22"/>
      <c r="AX112" s="22"/>
      <c r="AY112" s="22"/>
    </row>
    <row r="113" spans="1:51" x14ac:dyDescent="0.25">
      <c r="B113" s="63" t="s">
        <v>43</v>
      </c>
      <c r="C113" s="53"/>
      <c r="D113" s="54" t="s">
        <v>29</v>
      </c>
      <c r="E113" s="53"/>
      <c r="F113" s="23"/>
      <c r="G113" s="104">
        <v>0.122</v>
      </c>
      <c r="H113" s="107">
        <f>$D$311*$G$18</f>
        <v>135</v>
      </c>
      <c r="I113" s="65">
        <f t="shared" si="39"/>
        <v>16.47</v>
      </c>
      <c r="J113" s="65"/>
      <c r="K113" s="104">
        <v>0.122</v>
      </c>
      <c r="L113" s="107">
        <f>$D$311*$G$18</f>
        <v>135</v>
      </c>
      <c r="M113" s="65">
        <f t="shared" si="40"/>
        <v>16.47</v>
      </c>
      <c r="N113" s="59"/>
      <c r="O113" s="60">
        <f t="shared" si="25"/>
        <v>0</v>
      </c>
      <c r="P113" s="61">
        <f t="shared" si="26"/>
        <v>0</v>
      </c>
      <c r="Q113" s="59"/>
      <c r="R113" s="104">
        <v>0.122</v>
      </c>
      <c r="S113" s="107">
        <f>$D$311*$G$18</f>
        <v>135</v>
      </c>
      <c r="T113" s="65">
        <f t="shared" si="41"/>
        <v>16.47</v>
      </c>
      <c r="U113" s="59"/>
      <c r="V113" s="60">
        <f t="shared" si="31"/>
        <v>0</v>
      </c>
      <c r="W113" s="61">
        <f t="shared" si="32"/>
        <v>0</v>
      </c>
      <c r="X113" s="59"/>
      <c r="Y113" s="104">
        <v>0.122</v>
      </c>
      <c r="Z113" s="107">
        <f>$D$311*$G$18</f>
        <v>135</v>
      </c>
      <c r="AA113" s="65">
        <f t="shared" si="42"/>
        <v>16.47</v>
      </c>
      <c r="AB113" s="59"/>
      <c r="AC113" s="60">
        <f t="shared" si="33"/>
        <v>0</v>
      </c>
      <c r="AD113" s="61">
        <f t="shared" si="34"/>
        <v>0</v>
      </c>
      <c r="AE113" s="59"/>
      <c r="AF113" s="104">
        <v>0.122</v>
      </c>
      <c r="AG113" s="107">
        <f>$D$311*$G$18</f>
        <v>135</v>
      </c>
      <c r="AH113" s="65">
        <f t="shared" si="43"/>
        <v>16.47</v>
      </c>
      <c r="AI113" s="59"/>
      <c r="AJ113" s="60">
        <f t="shared" si="35"/>
        <v>0</v>
      </c>
      <c r="AK113" s="61">
        <f t="shared" si="36"/>
        <v>0</v>
      </c>
      <c r="AL113" s="59"/>
      <c r="AM113" s="104">
        <v>0.122</v>
      </c>
      <c r="AN113" s="107">
        <f>$D$311*$G$18</f>
        <v>135</v>
      </c>
      <c r="AO113" s="65">
        <f t="shared" si="44"/>
        <v>16.47</v>
      </c>
      <c r="AP113" s="59"/>
      <c r="AQ113" s="60">
        <f t="shared" si="37"/>
        <v>0</v>
      </c>
      <c r="AR113" s="61">
        <f t="shared" si="38"/>
        <v>0</v>
      </c>
      <c r="AS113" s="22"/>
      <c r="AT113" s="22"/>
      <c r="AU113" s="22"/>
      <c r="AV113" s="22"/>
      <c r="AW113" s="22"/>
      <c r="AX113" s="22"/>
      <c r="AY113" s="22"/>
    </row>
    <row r="114" spans="1:51" x14ac:dyDescent="0.25">
      <c r="B114" s="63" t="s">
        <v>44</v>
      </c>
      <c r="C114" s="53"/>
      <c r="D114" s="54" t="s">
        <v>29</v>
      </c>
      <c r="E114" s="53"/>
      <c r="F114" s="23"/>
      <c r="G114" s="104">
        <v>0.182</v>
      </c>
      <c r="H114" s="108">
        <f>$D$312*$G$18</f>
        <v>142.5</v>
      </c>
      <c r="I114" s="65">
        <f t="shared" si="39"/>
        <v>25.934999999999999</v>
      </c>
      <c r="J114" s="65"/>
      <c r="K114" s="104">
        <v>0.182</v>
      </c>
      <c r="L114" s="106">
        <f>$D$312*$G$18</f>
        <v>142.5</v>
      </c>
      <c r="M114" s="65">
        <f t="shared" si="40"/>
        <v>25.934999999999999</v>
      </c>
      <c r="N114" s="59"/>
      <c r="O114" s="60">
        <f t="shared" si="25"/>
        <v>0</v>
      </c>
      <c r="P114" s="61">
        <f t="shared" si="26"/>
        <v>0</v>
      </c>
      <c r="Q114" s="59"/>
      <c r="R114" s="104">
        <v>0.182</v>
      </c>
      <c r="S114" s="106">
        <f>$D$312*$G$18</f>
        <v>142.5</v>
      </c>
      <c r="T114" s="65">
        <f t="shared" si="41"/>
        <v>25.934999999999999</v>
      </c>
      <c r="U114" s="59"/>
      <c r="V114" s="60">
        <f t="shared" si="31"/>
        <v>0</v>
      </c>
      <c r="W114" s="61">
        <f t="shared" si="32"/>
        <v>0</v>
      </c>
      <c r="X114" s="59"/>
      <c r="Y114" s="104">
        <v>0.182</v>
      </c>
      <c r="Z114" s="106">
        <f>$D$312*$G$18</f>
        <v>142.5</v>
      </c>
      <c r="AA114" s="65">
        <f t="shared" si="42"/>
        <v>25.934999999999999</v>
      </c>
      <c r="AB114" s="59"/>
      <c r="AC114" s="60">
        <f t="shared" si="33"/>
        <v>0</v>
      </c>
      <c r="AD114" s="61">
        <f t="shared" si="34"/>
        <v>0</v>
      </c>
      <c r="AE114" s="59"/>
      <c r="AF114" s="104">
        <v>0.182</v>
      </c>
      <c r="AG114" s="106">
        <f>$D$312*$G$18</f>
        <v>142.5</v>
      </c>
      <c r="AH114" s="65">
        <f t="shared" si="43"/>
        <v>25.934999999999999</v>
      </c>
      <c r="AI114" s="59"/>
      <c r="AJ114" s="60">
        <f t="shared" si="35"/>
        <v>0</v>
      </c>
      <c r="AK114" s="61">
        <f t="shared" si="36"/>
        <v>0</v>
      </c>
      <c r="AL114" s="59"/>
      <c r="AM114" s="104">
        <v>0.182</v>
      </c>
      <c r="AN114" s="106">
        <f>$D$312*$G$18</f>
        <v>142.5</v>
      </c>
      <c r="AO114" s="65">
        <f t="shared" si="44"/>
        <v>25.934999999999999</v>
      </c>
      <c r="AP114" s="59"/>
      <c r="AQ114" s="60">
        <f t="shared" si="37"/>
        <v>0</v>
      </c>
      <c r="AR114" s="61">
        <f t="shared" si="38"/>
        <v>0</v>
      </c>
      <c r="AS114" s="22"/>
      <c r="AT114" s="22"/>
      <c r="AU114" s="22"/>
      <c r="AV114" s="22"/>
      <c r="AW114" s="22"/>
      <c r="AX114" s="22"/>
      <c r="AY114" s="22"/>
    </row>
    <row r="115" spans="1:51" x14ac:dyDescent="0.25">
      <c r="B115" s="63" t="s">
        <v>45</v>
      </c>
      <c r="C115" s="53"/>
      <c r="D115" s="54" t="s">
        <v>29</v>
      </c>
      <c r="E115" s="53"/>
      <c r="F115" s="23"/>
      <c r="G115" s="104">
        <v>0.10299999999999999</v>
      </c>
      <c r="H115" s="108">
        <v>600</v>
      </c>
      <c r="I115" s="65">
        <f t="shared" si="39"/>
        <v>61.8</v>
      </c>
      <c r="J115" s="65"/>
      <c r="K115" s="104">
        <v>0.10299999999999999</v>
      </c>
      <c r="L115" s="86">
        <v>600</v>
      </c>
      <c r="M115" s="65">
        <f t="shared" si="40"/>
        <v>61.8</v>
      </c>
      <c r="N115" s="59"/>
      <c r="O115" s="60">
        <f t="shared" si="25"/>
        <v>0</v>
      </c>
      <c r="P115" s="61">
        <f t="shared" si="26"/>
        <v>0</v>
      </c>
      <c r="Q115" s="59"/>
      <c r="R115" s="104">
        <v>0.10299999999999999</v>
      </c>
      <c r="S115" s="86">
        <v>600</v>
      </c>
      <c r="T115" s="65">
        <f t="shared" si="41"/>
        <v>61.8</v>
      </c>
      <c r="U115" s="59"/>
      <c r="V115" s="60">
        <f t="shared" si="31"/>
        <v>0</v>
      </c>
      <c r="W115" s="61">
        <f t="shared" si="32"/>
        <v>0</v>
      </c>
      <c r="X115" s="59"/>
      <c r="Y115" s="104">
        <v>0.10299999999999999</v>
      </c>
      <c r="Z115" s="86">
        <v>600</v>
      </c>
      <c r="AA115" s="65">
        <f t="shared" si="42"/>
        <v>61.8</v>
      </c>
      <c r="AB115" s="59"/>
      <c r="AC115" s="60">
        <f t="shared" si="33"/>
        <v>0</v>
      </c>
      <c r="AD115" s="61">
        <f t="shared" si="34"/>
        <v>0</v>
      </c>
      <c r="AE115" s="59"/>
      <c r="AF115" s="104">
        <v>0.10299999999999999</v>
      </c>
      <c r="AG115" s="86">
        <v>600</v>
      </c>
      <c r="AH115" s="65">
        <f t="shared" si="43"/>
        <v>61.8</v>
      </c>
      <c r="AI115" s="59"/>
      <c r="AJ115" s="60">
        <f t="shared" si="35"/>
        <v>0</v>
      </c>
      <c r="AK115" s="61">
        <f t="shared" si="36"/>
        <v>0</v>
      </c>
      <c r="AL115" s="59"/>
      <c r="AM115" s="104">
        <v>0.10299999999999999</v>
      </c>
      <c r="AN115" s="86">
        <v>600</v>
      </c>
      <c r="AO115" s="65">
        <f t="shared" si="44"/>
        <v>61.8</v>
      </c>
      <c r="AP115" s="59"/>
      <c r="AQ115" s="60">
        <f t="shared" si="37"/>
        <v>0</v>
      </c>
      <c r="AR115" s="61">
        <f t="shared" si="38"/>
        <v>0</v>
      </c>
      <c r="AS115" s="22"/>
      <c r="AT115" s="22"/>
      <c r="AU115" s="22"/>
      <c r="AV115" s="22"/>
      <c r="AW115" s="22"/>
      <c r="AX115" s="22"/>
      <c r="AY115" s="22"/>
    </row>
    <row r="116" spans="1:51" x14ac:dyDescent="0.25">
      <c r="B116" s="63" t="s">
        <v>46</v>
      </c>
      <c r="C116" s="53"/>
      <c r="D116" s="54" t="s">
        <v>29</v>
      </c>
      <c r="E116" s="53"/>
      <c r="F116" s="23"/>
      <c r="G116" s="104">
        <v>0.125</v>
      </c>
      <c r="H116" s="108">
        <v>150</v>
      </c>
      <c r="I116" s="65">
        <f t="shared" si="39"/>
        <v>18.75</v>
      </c>
      <c r="J116" s="65"/>
      <c r="K116" s="104">
        <v>0.125</v>
      </c>
      <c r="L116" s="86">
        <v>150</v>
      </c>
      <c r="M116" s="65">
        <f t="shared" si="40"/>
        <v>18.75</v>
      </c>
      <c r="N116" s="59"/>
      <c r="O116" s="60">
        <f t="shared" si="25"/>
        <v>0</v>
      </c>
      <c r="P116" s="61">
        <f t="shared" si="26"/>
        <v>0</v>
      </c>
      <c r="Q116" s="59"/>
      <c r="R116" s="104">
        <v>0.125</v>
      </c>
      <c r="S116" s="86">
        <v>150</v>
      </c>
      <c r="T116" s="65">
        <f t="shared" si="41"/>
        <v>18.75</v>
      </c>
      <c r="U116" s="59"/>
      <c r="V116" s="60">
        <f t="shared" si="31"/>
        <v>0</v>
      </c>
      <c r="W116" s="61">
        <f t="shared" si="32"/>
        <v>0</v>
      </c>
      <c r="X116" s="59"/>
      <c r="Y116" s="104">
        <v>0.125</v>
      </c>
      <c r="Z116" s="86">
        <v>150</v>
      </c>
      <c r="AA116" s="65">
        <f t="shared" si="42"/>
        <v>18.75</v>
      </c>
      <c r="AB116" s="59"/>
      <c r="AC116" s="60">
        <f t="shared" si="33"/>
        <v>0</v>
      </c>
      <c r="AD116" s="61">
        <f t="shared" si="34"/>
        <v>0</v>
      </c>
      <c r="AE116" s="59"/>
      <c r="AF116" s="104">
        <v>0.125</v>
      </c>
      <c r="AG116" s="86">
        <v>150</v>
      </c>
      <c r="AH116" s="65">
        <f t="shared" si="43"/>
        <v>18.75</v>
      </c>
      <c r="AI116" s="59"/>
      <c r="AJ116" s="60">
        <f t="shared" si="35"/>
        <v>0</v>
      </c>
      <c r="AK116" s="61">
        <f t="shared" si="36"/>
        <v>0</v>
      </c>
      <c r="AL116" s="59"/>
      <c r="AM116" s="104">
        <v>0.125</v>
      </c>
      <c r="AN116" s="86">
        <v>150</v>
      </c>
      <c r="AO116" s="65">
        <f t="shared" si="44"/>
        <v>18.75</v>
      </c>
      <c r="AP116" s="59"/>
      <c r="AQ116" s="60">
        <f t="shared" si="37"/>
        <v>0</v>
      </c>
      <c r="AR116" s="61">
        <f t="shared" si="38"/>
        <v>0</v>
      </c>
      <c r="AS116" s="22"/>
      <c r="AT116" s="22"/>
      <c r="AU116" s="22"/>
      <c r="AV116" s="22"/>
      <c r="AW116" s="22"/>
      <c r="AX116" s="22"/>
      <c r="AY116" s="22"/>
    </row>
    <row r="117" spans="1:51" x14ac:dyDescent="0.25">
      <c r="B117" s="63" t="s">
        <v>47</v>
      </c>
      <c r="C117" s="53"/>
      <c r="D117" s="54" t="s">
        <v>29</v>
      </c>
      <c r="E117" s="53"/>
      <c r="F117" s="23"/>
      <c r="G117" s="104">
        <v>8.9169999999999999E-2</v>
      </c>
      <c r="H117" s="86">
        <v>0</v>
      </c>
      <c r="I117" s="65">
        <f t="shared" si="39"/>
        <v>0</v>
      </c>
      <c r="J117" s="65"/>
      <c r="K117" s="104">
        <v>8.9169999999999999E-2</v>
      </c>
      <c r="L117" s="86">
        <v>0</v>
      </c>
      <c r="M117" s="65">
        <f t="shared" si="40"/>
        <v>0</v>
      </c>
      <c r="N117" s="59"/>
      <c r="O117" s="60">
        <f t="shared" si="25"/>
        <v>0</v>
      </c>
      <c r="P117" s="61" t="str">
        <f t="shared" si="26"/>
        <v/>
      </c>
      <c r="Q117" s="59"/>
      <c r="R117" s="104">
        <v>8.9169999999999999E-2</v>
      </c>
      <c r="S117" s="86">
        <v>0</v>
      </c>
      <c r="T117" s="65">
        <f t="shared" si="41"/>
        <v>0</v>
      </c>
      <c r="U117" s="59"/>
      <c r="V117" s="60">
        <f t="shared" si="31"/>
        <v>0</v>
      </c>
      <c r="W117" s="61" t="str">
        <f t="shared" si="32"/>
        <v/>
      </c>
      <c r="X117" s="59"/>
      <c r="Y117" s="104">
        <v>8.9169999999999999E-2</v>
      </c>
      <c r="Z117" s="86">
        <v>0</v>
      </c>
      <c r="AA117" s="65">
        <f t="shared" si="42"/>
        <v>0</v>
      </c>
      <c r="AB117" s="59"/>
      <c r="AC117" s="60">
        <f t="shared" si="33"/>
        <v>0</v>
      </c>
      <c r="AD117" s="61" t="str">
        <f t="shared" si="34"/>
        <v/>
      </c>
      <c r="AE117" s="59"/>
      <c r="AF117" s="104">
        <v>8.9169999999999999E-2</v>
      </c>
      <c r="AG117" s="86">
        <v>0</v>
      </c>
      <c r="AH117" s="65">
        <f t="shared" si="43"/>
        <v>0</v>
      </c>
      <c r="AI117" s="59"/>
      <c r="AJ117" s="60">
        <f t="shared" si="35"/>
        <v>0</v>
      </c>
      <c r="AK117" s="61" t="str">
        <f t="shared" si="36"/>
        <v/>
      </c>
      <c r="AL117" s="59"/>
      <c r="AM117" s="104">
        <v>8.9169999999999999E-2</v>
      </c>
      <c r="AN117" s="86">
        <v>0</v>
      </c>
      <c r="AO117" s="65">
        <f t="shared" si="44"/>
        <v>0</v>
      </c>
      <c r="AP117" s="59"/>
      <c r="AQ117" s="60">
        <f t="shared" si="37"/>
        <v>0</v>
      </c>
      <c r="AR117" s="61" t="str">
        <f t="shared" si="38"/>
        <v/>
      </c>
      <c r="AS117" s="22"/>
      <c r="AT117" s="22"/>
      <c r="AU117" s="22"/>
      <c r="AV117" s="22"/>
      <c r="AW117" s="22"/>
      <c r="AX117" s="22"/>
      <c r="AY117" s="22"/>
    </row>
    <row r="118" spans="1:51" ht="15.75" thickBot="1" x14ac:dyDescent="0.3">
      <c r="B118" s="68" t="s">
        <v>48</v>
      </c>
      <c r="C118" s="53"/>
      <c r="D118" s="54" t="s">
        <v>29</v>
      </c>
      <c r="E118" s="53"/>
      <c r="F118" s="23"/>
      <c r="G118" s="104">
        <f>G117</f>
        <v>8.9169999999999999E-2</v>
      </c>
      <c r="H118" s="86">
        <v>0</v>
      </c>
      <c r="I118" s="65">
        <f t="shared" si="39"/>
        <v>0</v>
      </c>
      <c r="J118" s="65"/>
      <c r="K118" s="104">
        <f>K117</f>
        <v>8.9169999999999999E-2</v>
      </c>
      <c r="L118" s="86">
        <v>0</v>
      </c>
      <c r="M118" s="65">
        <f t="shared" si="40"/>
        <v>0</v>
      </c>
      <c r="N118" s="59"/>
      <c r="O118" s="60">
        <f t="shared" si="25"/>
        <v>0</v>
      </c>
      <c r="P118" s="61" t="str">
        <f t="shared" si="26"/>
        <v/>
      </c>
      <c r="Q118" s="59"/>
      <c r="R118" s="104">
        <f>R117</f>
        <v>8.9169999999999999E-2</v>
      </c>
      <c r="S118" s="86">
        <v>0</v>
      </c>
      <c r="T118" s="65">
        <f t="shared" si="41"/>
        <v>0</v>
      </c>
      <c r="U118" s="59"/>
      <c r="V118" s="60">
        <f t="shared" si="31"/>
        <v>0</v>
      </c>
      <c r="W118" s="61" t="str">
        <f t="shared" si="32"/>
        <v/>
      </c>
      <c r="X118" s="59"/>
      <c r="Y118" s="104">
        <f>Y117</f>
        <v>8.9169999999999999E-2</v>
      </c>
      <c r="Z118" s="86">
        <v>0</v>
      </c>
      <c r="AA118" s="65">
        <f t="shared" si="42"/>
        <v>0</v>
      </c>
      <c r="AB118" s="59"/>
      <c r="AC118" s="60">
        <f t="shared" si="33"/>
        <v>0</v>
      </c>
      <c r="AD118" s="61" t="str">
        <f t="shared" si="34"/>
        <v/>
      </c>
      <c r="AE118" s="59"/>
      <c r="AF118" s="104">
        <f>AF117</f>
        <v>8.9169999999999999E-2</v>
      </c>
      <c r="AG118" s="86">
        <v>0</v>
      </c>
      <c r="AH118" s="65">
        <f t="shared" si="43"/>
        <v>0</v>
      </c>
      <c r="AI118" s="59"/>
      <c r="AJ118" s="60">
        <f t="shared" si="35"/>
        <v>0</v>
      </c>
      <c r="AK118" s="61" t="str">
        <f t="shared" si="36"/>
        <v/>
      </c>
      <c r="AL118" s="59"/>
      <c r="AM118" s="104">
        <f>AM117</f>
        <v>8.9169999999999999E-2</v>
      </c>
      <c r="AN118" s="86">
        <v>0</v>
      </c>
      <c r="AO118" s="65">
        <f t="shared" si="44"/>
        <v>0</v>
      </c>
      <c r="AP118" s="59"/>
      <c r="AQ118" s="60">
        <f t="shared" si="37"/>
        <v>0</v>
      </c>
      <c r="AR118" s="61" t="str">
        <f t="shared" si="38"/>
        <v/>
      </c>
      <c r="AS118" s="22"/>
      <c r="AT118" s="22"/>
      <c r="AU118" s="22"/>
      <c r="AV118" s="22"/>
      <c r="AW118" s="22"/>
      <c r="AX118" s="22"/>
      <c r="AY118" s="22"/>
    </row>
    <row r="119" spans="1:51" ht="15.75" thickBot="1" x14ac:dyDescent="0.3">
      <c r="B119" s="109"/>
      <c r="C119" s="110"/>
      <c r="D119" s="111"/>
      <c r="E119" s="110"/>
      <c r="F119" s="112"/>
      <c r="G119" s="113"/>
      <c r="H119" s="114"/>
      <c r="I119" s="118"/>
      <c r="J119" s="118"/>
      <c r="K119" s="113"/>
      <c r="L119" s="114"/>
      <c r="M119" s="118"/>
      <c r="N119" s="119"/>
      <c r="O119" s="120">
        <f t="shared" si="25"/>
        <v>0</v>
      </c>
      <c r="P119" s="121" t="str">
        <f t="shared" si="26"/>
        <v/>
      </c>
      <c r="Q119" s="59"/>
      <c r="R119" s="113"/>
      <c r="S119" s="114"/>
      <c r="T119" s="118"/>
      <c r="U119" s="119"/>
      <c r="V119" s="120">
        <f t="shared" si="31"/>
        <v>0</v>
      </c>
      <c r="W119" s="121" t="str">
        <f t="shared" si="32"/>
        <v/>
      </c>
      <c r="X119" s="59"/>
      <c r="Y119" s="113"/>
      <c r="Z119" s="114"/>
      <c r="AA119" s="118"/>
      <c r="AB119" s="119"/>
      <c r="AC119" s="120">
        <f t="shared" si="33"/>
        <v>0</v>
      </c>
      <c r="AD119" s="121" t="str">
        <f t="shared" si="34"/>
        <v/>
      </c>
      <c r="AE119" s="59"/>
      <c r="AF119" s="113"/>
      <c r="AG119" s="114"/>
      <c r="AH119" s="118"/>
      <c r="AI119" s="119"/>
      <c r="AJ119" s="120">
        <f t="shared" si="35"/>
        <v>0</v>
      </c>
      <c r="AK119" s="121" t="str">
        <f t="shared" si="36"/>
        <v/>
      </c>
      <c r="AL119" s="59"/>
      <c r="AM119" s="113"/>
      <c r="AN119" s="114"/>
      <c r="AO119" s="118"/>
      <c r="AP119" s="119"/>
      <c r="AQ119" s="120">
        <f t="shared" si="37"/>
        <v>0</v>
      </c>
      <c r="AR119" s="121" t="str">
        <f t="shared" si="38"/>
        <v/>
      </c>
      <c r="AS119" s="22"/>
      <c r="AT119" s="22"/>
      <c r="AU119" s="22"/>
      <c r="AV119" s="22"/>
      <c r="AW119" s="22"/>
      <c r="AX119" s="22"/>
      <c r="AY119" s="22"/>
    </row>
    <row r="120" spans="1:51" x14ac:dyDescent="0.25">
      <c r="B120" s="122" t="s">
        <v>49</v>
      </c>
      <c r="C120" s="53"/>
      <c r="E120" s="53"/>
      <c r="F120" s="123"/>
      <c r="G120" s="124"/>
      <c r="H120" s="124"/>
      <c r="I120" s="125">
        <f>SUM(I108:I111,I107,I115:I116)</f>
        <v>149.2709625</v>
      </c>
      <c r="J120" s="128"/>
      <c r="K120" s="124"/>
      <c r="L120" s="124"/>
      <c r="M120" s="125">
        <f>SUM(M108:M111,M107,M115:M116)</f>
        <v>152.92791250000002</v>
      </c>
      <c r="N120" s="127"/>
      <c r="O120" s="128">
        <f t="shared" si="25"/>
        <v>3.6569500000000232</v>
      </c>
      <c r="P120" s="129">
        <f t="shared" si="26"/>
        <v>2.4498736651477164E-2</v>
      </c>
      <c r="Q120" s="59"/>
      <c r="R120" s="124"/>
      <c r="S120" s="124"/>
      <c r="T120" s="125">
        <f>SUM(T108:T111,T107,T115:T116)</f>
        <v>154.11791249999999</v>
      </c>
      <c r="U120" s="127"/>
      <c r="V120" s="128">
        <f t="shared" si="31"/>
        <v>1.1899999999999693</v>
      </c>
      <c r="W120" s="129">
        <f t="shared" si="32"/>
        <v>7.7814440839893712E-3</v>
      </c>
      <c r="X120" s="59"/>
      <c r="Y120" s="124"/>
      <c r="Z120" s="124"/>
      <c r="AA120" s="125">
        <f>SUM(AA108:AA111,AA107,AA115:AA116)</f>
        <v>157.01791250000002</v>
      </c>
      <c r="AB120" s="127"/>
      <c r="AC120" s="128">
        <f t="shared" si="33"/>
        <v>2.9000000000000341</v>
      </c>
      <c r="AD120" s="129">
        <f t="shared" si="34"/>
        <v>1.8816761484490224E-2</v>
      </c>
      <c r="AE120" s="59"/>
      <c r="AF120" s="124"/>
      <c r="AG120" s="124"/>
      <c r="AH120" s="125">
        <f>SUM(AH108:AH111,AH107,AH115:AH116)</f>
        <v>160.6079125</v>
      </c>
      <c r="AI120" s="127"/>
      <c r="AJ120" s="128">
        <f t="shared" si="35"/>
        <v>3.589999999999975</v>
      </c>
      <c r="AK120" s="129">
        <f t="shared" si="36"/>
        <v>2.2863633472391086E-2</v>
      </c>
      <c r="AL120" s="59"/>
      <c r="AM120" s="124"/>
      <c r="AN120" s="124"/>
      <c r="AO120" s="125">
        <f>SUM(AO108:AO111,AO107,AO115:AO116)</f>
        <v>163.64791250000002</v>
      </c>
      <c r="AP120" s="127"/>
      <c r="AQ120" s="128">
        <f t="shared" si="37"/>
        <v>3.0400000000000205</v>
      </c>
      <c r="AR120" s="129">
        <f t="shared" si="38"/>
        <v>1.8928083633488607E-2</v>
      </c>
      <c r="AS120" s="22"/>
      <c r="AT120" s="22"/>
      <c r="AU120" s="22"/>
      <c r="AV120" s="22"/>
      <c r="AW120" s="22"/>
      <c r="AX120" s="22"/>
      <c r="AY120" s="22"/>
    </row>
    <row r="121" spans="1:51" x14ac:dyDescent="0.25">
      <c r="B121" s="130" t="s">
        <v>50</v>
      </c>
      <c r="C121" s="53"/>
      <c r="E121" s="53"/>
      <c r="F121" s="123"/>
      <c r="G121" s="131">
        <v>-0.193</v>
      </c>
      <c r="H121" s="132"/>
      <c r="I121" s="60">
        <f>+I120*G121</f>
        <v>-28.8092957625</v>
      </c>
      <c r="J121" s="60"/>
      <c r="K121" s="131">
        <v>-0.193</v>
      </c>
      <c r="L121" s="132"/>
      <c r="M121" s="60">
        <f>+M120*K121</f>
        <v>-29.515087112500005</v>
      </c>
      <c r="N121" s="127"/>
      <c r="O121" s="60">
        <f t="shared" si="25"/>
        <v>-0.70579135000000548</v>
      </c>
      <c r="P121" s="61">
        <f t="shared" si="26"/>
        <v>2.4498736651477199E-2</v>
      </c>
      <c r="Q121" s="59"/>
      <c r="R121" s="131">
        <v>-0.193</v>
      </c>
      <c r="S121" s="132"/>
      <c r="T121" s="60">
        <f>+T120*R121</f>
        <v>-29.744757112499997</v>
      </c>
      <c r="U121" s="127"/>
      <c r="V121" s="60">
        <f t="shared" si="31"/>
        <v>-0.2296699999999916</v>
      </c>
      <c r="W121" s="61">
        <f t="shared" si="32"/>
        <v>7.7814440839892871E-3</v>
      </c>
      <c r="X121" s="59"/>
      <c r="Y121" s="131">
        <v>-0.193</v>
      </c>
      <c r="Z121" s="132"/>
      <c r="AA121" s="60">
        <f>+AA120*Y121</f>
        <v>-30.304457112500007</v>
      </c>
      <c r="AB121" s="127"/>
      <c r="AC121" s="60">
        <f t="shared" si="33"/>
        <v>-0.55970000000001008</v>
      </c>
      <c r="AD121" s="61">
        <f t="shared" si="34"/>
        <v>1.8816761484490341E-2</v>
      </c>
      <c r="AE121" s="59"/>
      <c r="AF121" s="131">
        <v>-0.193</v>
      </c>
      <c r="AG121" s="132"/>
      <c r="AH121" s="60">
        <f>+AH120*AF121</f>
        <v>-30.997327112499999</v>
      </c>
      <c r="AI121" s="127"/>
      <c r="AJ121" s="60">
        <f t="shared" si="35"/>
        <v>-0.6928699999999921</v>
      </c>
      <c r="AK121" s="61">
        <f t="shared" si="36"/>
        <v>2.2863633472390982E-2</v>
      </c>
      <c r="AL121" s="59"/>
      <c r="AM121" s="131">
        <v>-0.193</v>
      </c>
      <c r="AN121" s="132"/>
      <c r="AO121" s="60">
        <f>+AO120*AM121</f>
        <v>-31.584047112500006</v>
      </c>
      <c r="AP121" s="127"/>
      <c r="AQ121" s="60">
        <f t="shared" si="37"/>
        <v>-0.58672000000000679</v>
      </c>
      <c r="AR121" s="61">
        <f t="shared" si="38"/>
        <v>1.8928083633488701E-2</v>
      </c>
      <c r="AS121" s="22"/>
      <c r="AT121" s="22"/>
      <c r="AU121" s="22"/>
      <c r="AV121" s="22"/>
      <c r="AW121" s="22"/>
      <c r="AX121" s="22"/>
      <c r="AY121" s="22"/>
    </row>
    <row r="122" spans="1:51" x14ac:dyDescent="0.25">
      <c r="B122" s="134" t="s">
        <v>51</v>
      </c>
      <c r="C122" s="53"/>
      <c r="E122" s="53"/>
      <c r="F122" s="135"/>
      <c r="G122" s="136">
        <v>0.13</v>
      </c>
      <c r="H122" s="64"/>
      <c r="I122" s="60">
        <f>I120*G122</f>
        <v>19.405225125000001</v>
      </c>
      <c r="J122" s="60"/>
      <c r="K122" s="136">
        <v>0.13</v>
      </c>
      <c r="L122" s="64"/>
      <c r="M122" s="60">
        <f>M120*K122</f>
        <v>19.880628625000003</v>
      </c>
      <c r="N122" s="59"/>
      <c r="O122" s="60">
        <f t="shared" si="25"/>
        <v>0.47540350000000231</v>
      </c>
      <c r="P122" s="61">
        <f t="shared" si="26"/>
        <v>2.4498736651477126E-2</v>
      </c>
      <c r="Q122" s="59"/>
      <c r="R122" s="136">
        <v>0.13</v>
      </c>
      <c r="S122" s="64"/>
      <c r="T122" s="60">
        <f>T120*R122</f>
        <v>20.035328624999998</v>
      </c>
      <c r="U122" s="59"/>
      <c r="V122" s="60">
        <f t="shared" si="31"/>
        <v>0.15469999999999473</v>
      </c>
      <c r="W122" s="61">
        <f t="shared" si="32"/>
        <v>7.7814440839893062E-3</v>
      </c>
      <c r="X122" s="59"/>
      <c r="Y122" s="136">
        <v>0.13</v>
      </c>
      <c r="Z122" s="64"/>
      <c r="AA122" s="60">
        <f>AA120*Y122</f>
        <v>20.412328625000004</v>
      </c>
      <c r="AB122" s="59"/>
      <c r="AC122" s="60">
        <f t="shared" si="33"/>
        <v>0.377000000000006</v>
      </c>
      <c r="AD122" s="61">
        <f t="shared" si="34"/>
        <v>1.88167614844903E-2</v>
      </c>
      <c r="AE122" s="59"/>
      <c r="AF122" s="136">
        <v>0.13</v>
      </c>
      <c r="AG122" s="64"/>
      <c r="AH122" s="60">
        <f>AH120*AF122</f>
        <v>20.879028625</v>
      </c>
      <c r="AI122" s="59"/>
      <c r="AJ122" s="60">
        <f t="shared" si="35"/>
        <v>0.4666999999999959</v>
      </c>
      <c r="AK122" s="61">
        <f t="shared" si="36"/>
        <v>2.2863633472391041E-2</v>
      </c>
      <c r="AL122" s="59"/>
      <c r="AM122" s="136">
        <v>0.13</v>
      </c>
      <c r="AN122" s="64"/>
      <c r="AO122" s="60">
        <f>AO120*AM122</f>
        <v>21.274228625000003</v>
      </c>
      <c r="AP122" s="59"/>
      <c r="AQ122" s="60">
        <f t="shared" si="37"/>
        <v>0.39520000000000266</v>
      </c>
      <c r="AR122" s="61">
        <f t="shared" si="38"/>
        <v>1.8928083633488607E-2</v>
      </c>
      <c r="AS122" s="22"/>
      <c r="AT122" s="22"/>
      <c r="AU122" s="22"/>
      <c r="AV122" s="22"/>
      <c r="AW122" s="22"/>
      <c r="AX122" s="22"/>
      <c r="AY122" s="22"/>
    </row>
    <row r="123" spans="1:51" s="137" customFormat="1" ht="15.75" thickBot="1" x14ac:dyDescent="0.3">
      <c r="B123" s="481" t="s">
        <v>52</v>
      </c>
      <c r="C123" s="481"/>
      <c r="D123" s="481"/>
      <c r="E123" s="138"/>
      <c r="F123" s="139"/>
      <c r="G123" s="140"/>
      <c r="H123" s="140"/>
      <c r="I123" s="141">
        <f>SUM(I120:I122)</f>
        <v>139.86689186249998</v>
      </c>
      <c r="J123" s="141"/>
      <c r="K123" s="140"/>
      <c r="L123" s="140"/>
      <c r="M123" s="141">
        <f>SUM(M120:M122)</f>
        <v>143.29345401250004</v>
      </c>
      <c r="N123" s="143"/>
      <c r="O123" s="144">
        <f t="shared" si="25"/>
        <v>3.426562150000052</v>
      </c>
      <c r="P123" s="145">
        <f t="shared" si="26"/>
        <v>2.4498736651477383E-2</v>
      </c>
      <c r="Q123" s="127"/>
      <c r="R123" s="140"/>
      <c r="S123" s="140"/>
      <c r="T123" s="141">
        <f>SUM(T120:T122)</f>
        <v>144.4084840125</v>
      </c>
      <c r="U123" s="143"/>
      <c r="V123" s="144">
        <f t="shared" si="31"/>
        <v>1.1150299999999618</v>
      </c>
      <c r="W123" s="145">
        <f t="shared" si="32"/>
        <v>7.7814440839893036E-3</v>
      </c>
      <c r="X123" s="127"/>
      <c r="Y123" s="140"/>
      <c r="Z123" s="140"/>
      <c r="AA123" s="141">
        <f>SUM(AA120:AA122)</f>
        <v>147.12578401250002</v>
      </c>
      <c r="AB123" s="143"/>
      <c r="AC123" s="144">
        <f t="shared" si="33"/>
        <v>2.7173000000000229</v>
      </c>
      <c r="AD123" s="145">
        <f t="shared" si="34"/>
        <v>1.8816761484490161E-2</v>
      </c>
      <c r="AE123" s="127"/>
      <c r="AF123" s="140"/>
      <c r="AG123" s="140"/>
      <c r="AH123" s="141">
        <f>SUM(AH120:AH122)</f>
        <v>150.4896140125</v>
      </c>
      <c r="AI123" s="143"/>
      <c r="AJ123" s="144">
        <f t="shared" si="35"/>
        <v>3.3638299999999788</v>
      </c>
      <c r="AK123" s="145">
        <f t="shared" si="36"/>
        <v>2.28636334723911E-2</v>
      </c>
      <c r="AL123" s="127"/>
      <c r="AM123" s="140"/>
      <c r="AN123" s="140"/>
      <c r="AO123" s="141">
        <f>SUM(AO120:AO122)</f>
        <v>153.33809401250002</v>
      </c>
      <c r="AP123" s="143"/>
      <c r="AQ123" s="144">
        <f t="shared" si="37"/>
        <v>2.8484800000000234</v>
      </c>
      <c r="AR123" s="145">
        <f t="shared" si="38"/>
        <v>1.8928083633488638E-2</v>
      </c>
    </row>
    <row r="124" spans="1:51" ht="15.75" thickBot="1" x14ac:dyDescent="0.3">
      <c r="A124" s="146"/>
      <c r="B124" s="109" t="s">
        <v>53</v>
      </c>
      <c r="C124" s="147"/>
      <c r="D124" s="148"/>
      <c r="E124" s="147"/>
      <c r="F124" s="149"/>
      <c r="G124" s="150"/>
      <c r="H124" s="151"/>
      <c r="I124" s="152"/>
      <c r="J124" s="160"/>
      <c r="K124" s="150"/>
      <c r="L124" s="151"/>
      <c r="M124" s="152"/>
      <c r="N124" s="149"/>
      <c r="O124" s="155">
        <f t="shared" si="25"/>
        <v>0</v>
      </c>
      <c r="P124" s="156" t="str">
        <f t="shared" si="26"/>
        <v/>
      </c>
      <c r="R124" s="150"/>
      <c r="S124" s="151"/>
      <c r="T124" s="152"/>
      <c r="U124" s="149"/>
      <c r="V124" s="155"/>
      <c r="W124" s="156"/>
      <c r="Y124" s="150"/>
      <c r="Z124" s="151"/>
      <c r="AA124" s="152"/>
      <c r="AB124" s="149"/>
      <c r="AC124" s="155"/>
      <c r="AD124" s="156"/>
      <c r="AF124" s="150"/>
      <c r="AG124" s="151"/>
      <c r="AH124" s="152"/>
      <c r="AI124" s="149"/>
      <c r="AJ124" s="155"/>
      <c r="AK124" s="156"/>
      <c r="AM124" s="150"/>
      <c r="AN124" s="151"/>
      <c r="AO124" s="152"/>
      <c r="AP124" s="149"/>
      <c r="AQ124" s="155"/>
      <c r="AR124" s="156"/>
      <c r="AS124" s="22"/>
      <c r="AT124" s="22"/>
      <c r="AU124" s="22"/>
      <c r="AV124" s="22"/>
      <c r="AW124" s="22"/>
      <c r="AX124" s="22"/>
      <c r="AY124" s="22"/>
    </row>
    <row r="125" spans="1:51" x14ac:dyDescent="0.25">
      <c r="I125" s="37"/>
      <c r="J125" s="37"/>
      <c r="M125" s="37"/>
      <c r="T125" s="37"/>
      <c r="AA125" s="37"/>
      <c r="AH125" s="37"/>
      <c r="AO125" s="37"/>
      <c r="AS125" s="22"/>
      <c r="AT125" s="22"/>
      <c r="AU125" s="22"/>
      <c r="AV125" s="22"/>
      <c r="AW125" s="22"/>
      <c r="AX125" s="22"/>
      <c r="AY125" s="22"/>
    </row>
    <row r="126" spans="1:51" x14ac:dyDescent="0.25">
      <c r="B126" s="157" t="s">
        <v>54</v>
      </c>
      <c r="G126" s="158">
        <f>G67</f>
        <v>2.9499999999999998E-2</v>
      </c>
      <c r="K126" s="158">
        <v>2.9499999999999998E-2</v>
      </c>
      <c r="Q126" s="127"/>
      <c r="R126" s="158">
        <v>2.9499999999999998E-2</v>
      </c>
      <c r="X126" s="127"/>
      <c r="Y126" s="158">
        <v>2.9499999999999998E-2</v>
      </c>
      <c r="AE126" s="127"/>
      <c r="AF126" s="158">
        <v>2.9499999999999998E-2</v>
      </c>
      <c r="AL126" s="127"/>
      <c r="AM126" s="158">
        <v>2.9499999999999998E-2</v>
      </c>
      <c r="AS126" s="22"/>
      <c r="AT126" s="22"/>
      <c r="AU126" s="22"/>
      <c r="AV126" s="22"/>
      <c r="AW126" s="22"/>
      <c r="AX126" s="22"/>
      <c r="AY126" s="22"/>
    </row>
    <row r="127" spans="1:51" s="161" customFormat="1" x14ac:dyDescent="0.25">
      <c r="B127" s="162"/>
      <c r="D127" s="163"/>
      <c r="G127" s="164"/>
      <c r="H127" s="96"/>
      <c r="I127" s="96"/>
      <c r="J127" s="164"/>
      <c r="K127" s="96"/>
      <c r="L127" s="96"/>
      <c r="M127" s="96"/>
      <c r="N127" s="96"/>
      <c r="O127" s="96"/>
      <c r="P127" s="165"/>
      <c r="Q127" s="164"/>
      <c r="R127" s="96"/>
      <c r="S127" s="96"/>
      <c r="T127" s="96"/>
      <c r="U127" s="96"/>
      <c r="V127" s="96"/>
      <c r="W127" s="165"/>
      <c r="X127" s="164"/>
      <c r="Y127" s="96"/>
      <c r="Z127" s="96"/>
      <c r="AA127" s="96"/>
      <c r="AB127" s="96"/>
      <c r="AC127" s="96"/>
      <c r="AD127" s="165"/>
      <c r="AE127" s="164"/>
      <c r="AF127" s="96"/>
      <c r="AG127" s="96"/>
      <c r="AH127" s="96"/>
      <c r="AI127" s="96"/>
      <c r="AJ127" s="96"/>
      <c r="AK127" s="165"/>
      <c r="AL127" s="164"/>
      <c r="AM127" s="96"/>
      <c r="AN127" s="96"/>
      <c r="AO127" s="96"/>
      <c r="AP127" s="96"/>
      <c r="AQ127" s="96"/>
    </row>
    <row r="129" spans="2:51" ht="18" x14ac:dyDescent="0.25">
      <c r="B129" s="487" t="s">
        <v>0</v>
      </c>
      <c r="C129" s="487"/>
      <c r="D129" s="487"/>
      <c r="E129" s="487"/>
      <c r="F129" s="487"/>
      <c r="G129" s="487"/>
      <c r="H129" s="487"/>
      <c r="I129" s="487"/>
      <c r="J129" s="487"/>
      <c r="M129" s="12"/>
      <c r="N129" s="12"/>
      <c r="O129" s="12"/>
      <c r="P129" s="12"/>
      <c r="Q129" s="12"/>
      <c r="T129" s="12"/>
      <c r="U129" s="12"/>
      <c r="V129" s="12"/>
      <c r="W129" s="12"/>
      <c r="X129" s="12"/>
      <c r="AA129" s="12"/>
      <c r="AB129" s="12"/>
      <c r="AC129" s="12"/>
      <c r="AD129" s="12"/>
      <c r="AE129" s="12"/>
      <c r="AH129" s="12"/>
      <c r="AI129" s="12"/>
      <c r="AJ129" s="12"/>
      <c r="AK129" s="12"/>
      <c r="AL129" s="12"/>
      <c r="AO129" s="12"/>
      <c r="AP129" s="12"/>
      <c r="AQ129" s="12"/>
      <c r="AR129" s="12"/>
      <c r="AS129" s="12"/>
      <c r="AV129" s="12"/>
      <c r="AW129" s="12"/>
      <c r="AX129" s="12"/>
      <c r="AY129" s="12"/>
    </row>
    <row r="130" spans="2:51" ht="18" x14ac:dyDescent="0.25">
      <c r="B130" s="487" t="s">
        <v>1</v>
      </c>
      <c r="C130" s="487"/>
      <c r="D130" s="487"/>
      <c r="E130" s="487"/>
      <c r="F130" s="487"/>
      <c r="G130" s="487"/>
      <c r="H130" s="487"/>
      <c r="I130" s="487"/>
      <c r="J130" s="487"/>
      <c r="K130" s="24"/>
      <c r="L130" s="25"/>
      <c r="M130" s="26"/>
      <c r="N130" s="26"/>
      <c r="Q130" s="21"/>
      <c r="R130" s="24"/>
      <c r="S130" s="25"/>
      <c r="T130" s="26"/>
      <c r="U130" s="26"/>
      <c r="X130" s="21"/>
      <c r="Y130" s="24"/>
      <c r="Z130" s="25"/>
      <c r="AA130" s="26"/>
      <c r="AB130" s="26"/>
      <c r="AE130" s="21"/>
      <c r="AF130" s="24"/>
      <c r="AG130" s="25"/>
      <c r="AH130" s="26"/>
      <c r="AI130" s="26"/>
      <c r="AL130" s="21"/>
      <c r="AM130" s="24"/>
      <c r="AN130" s="25"/>
      <c r="AO130" s="26"/>
      <c r="AP130" s="26"/>
      <c r="AS130" s="21"/>
      <c r="AT130" s="24"/>
      <c r="AU130" s="25"/>
      <c r="AV130" s="26"/>
      <c r="AW130" s="26"/>
    </row>
    <row r="131" spans="2:51" x14ac:dyDescent="0.25">
      <c r="D131" s="23"/>
      <c r="E131" s="23"/>
      <c r="F131" s="23"/>
      <c r="K131" s="24"/>
      <c r="L131" s="25"/>
      <c r="M131" s="26"/>
      <c r="N131" s="26"/>
      <c r="R131" s="24"/>
      <c r="S131" s="25"/>
      <c r="T131" s="26"/>
      <c r="U131" s="26"/>
      <c r="Y131" s="24"/>
      <c r="Z131" s="25"/>
      <c r="AA131" s="26"/>
      <c r="AB131" s="26"/>
      <c r="AF131" s="24"/>
      <c r="AG131" s="25"/>
      <c r="AH131" s="26"/>
      <c r="AI131" s="26"/>
      <c r="AM131" s="24"/>
      <c r="AN131" s="25"/>
      <c r="AO131" s="26"/>
      <c r="AP131" s="26"/>
      <c r="AT131" s="24"/>
      <c r="AU131" s="25"/>
      <c r="AV131" s="26"/>
      <c r="AW131" s="26"/>
    </row>
    <row r="132" spans="2:51" x14ac:dyDescent="0.25">
      <c r="K132" s="24"/>
      <c r="L132" s="25"/>
      <c r="M132" s="26"/>
      <c r="N132" s="26"/>
      <c r="R132" s="24"/>
      <c r="S132" s="25"/>
      <c r="T132" s="26"/>
      <c r="U132" s="26"/>
      <c r="Y132" s="24"/>
      <c r="Z132" s="25"/>
      <c r="AA132" s="26"/>
      <c r="AB132" s="26"/>
      <c r="AF132" s="24"/>
      <c r="AG132" s="25"/>
      <c r="AH132" s="26"/>
      <c r="AI132" s="26"/>
      <c r="AM132" s="24"/>
      <c r="AN132" s="25"/>
      <c r="AO132" s="26"/>
      <c r="AP132" s="26"/>
      <c r="AT132" s="24"/>
      <c r="AU132" s="25"/>
      <c r="AV132" s="26"/>
      <c r="AW132" s="26"/>
    </row>
    <row r="133" spans="2:51" ht="15.75" x14ac:dyDescent="0.25">
      <c r="B133" s="28" t="s">
        <v>2</v>
      </c>
      <c r="D133" s="488" t="s">
        <v>3</v>
      </c>
      <c r="E133" s="488"/>
      <c r="F133" s="488"/>
      <c r="G133" s="488"/>
      <c r="H133" s="488"/>
      <c r="I133" s="488"/>
      <c r="J133" s="488"/>
      <c r="K133" s="24"/>
      <c r="L133" s="29"/>
      <c r="M133" s="166"/>
      <c r="N133" s="12"/>
      <c r="O133" s="12"/>
      <c r="P133" s="12"/>
      <c r="Q133" s="12"/>
      <c r="R133" s="24"/>
      <c r="S133" s="29"/>
      <c r="T133" s="12"/>
      <c r="U133" s="12"/>
      <c r="V133" s="12"/>
      <c r="W133" s="12"/>
      <c r="X133" s="12"/>
      <c r="Y133" s="24"/>
      <c r="Z133" s="29"/>
      <c r="AA133" s="12"/>
      <c r="AB133" s="12"/>
      <c r="AC133" s="12"/>
      <c r="AD133" s="12"/>
      <c r="AE133" s="12"/>
      <c r="AF133" s="24"/>
      <c r="AG133" s="29"/>
      <c r="AH133" s="12"/>
      <c r="AI133" s="12"/>
      <c r="AJ133" s="12"/>
      <c r="AK133" s="12"/>
      <c r="AL133" s="12"/>
      <c r="AM133" s="24"/>
      <c r="AN133" s="29"/>
      <c r="AO133" s="12"/>
      <c r="AP133" s="12"/>
      <c r="AQ133" s="12"/>
      <c r="AR133" s="12"/>
      <c r="AS133" s="12"/>
      <c r="AT133" s="24"/>
      <c r="AU133" s="29"/>
      <c r="AV133" s="12"/>
      <c r="AW133" s="12"/>
      <c r="AX133" s="12"/>
      <c r="AY133" s="12"/>
    </row>
    <row r="134" spans="2:51" ht="15.75" x14ac:dyDescent="0.25">
      <c r="B134" s="30"/>
      <c r="D134" s="31"/>
      <c r="E134" s="32"/>
      <c r="F134" s="32"/>
      <c r="G134" s="31"/>
      <c r="H134" s="31"/>
      <c r="I134" s="31"/>
      <c r="J134" s="31"/>
      <c r="K134" s="24"/>
      <c r="M134" s="33"/>
      <c r="N134" s="12"/>
      <c r="O134" s="12"/>
      <c r="P134" s="12"/>
      <c r="Q134" s="31"/>
      <c r="R134" s="24"/>
      <c r="T134" s="33"/>
      <c r="U134" s="12"/>
      <c r="V134" s="12"/>
      <c r="W134" s="12"/>
      <c r="X134" s="31"/>
      <c r="Y134" s="24"/>
      <c r="AA134" s="33"/>
      <c r="AB134" s="12"/>
      <c r="AC134" s="12"/>
      <c r="AD134" s="12"/>
      <c r="AE134" s="31"/>
      <c r="AF134" s="24"/>
      <c r="AH134" s="33"/>
      <c r="AI134" s="12"/>
      <c r="AJ134" s="12"/>
      <c r="AK134" s="12"/>
      <c r="AL134" s="31"/>
      <c r="AM134" s="24"/>
      <c r="AO134" s="33"/>
      <c r="AP134" s="12"/>
      <c r="AQ134" s="12"/>
      <c r="AR134" s="12"/>
      <c r="AS134" s="31"/>
      <c r="AT134" s="24"/>
      <c r="AV134" s="33"/>
      <c r="AW134" s="12"/>
      <c r="AX134" s="12"/>
      <c r="AY134" s="12"/>
    </row>
    <row r="135" spans="2:51" ht="15.75" x14ac:dyDescent="0.25">
      <c r="B135" s="28" t="s">
        <v>57</v>
      </c>
      <c r="D135" s="34" t="s">
        <v>58</v>
      </c>
      <c r="E135" s="32"/>
      <c r="F135" s="32"/>
      <c r="H135" s="31"/>
      <c r="I135" s="35"/>
      <c r="J135" s="31"/>
      <c r="K135" s="24"/>
      <c r="M135" s="35"/>
      <c r="O135" s="37"/>
      <c r="P135" s="39"/>
      <c r="Q135" s="31"/>
      <c r="R135" s="24"/>
      <c r="T135" s="35"/>
      <c r="V135" s="37"/>
      <c r="W135" s="39"/>
      <c r="X135" s="31"/>
      <c r="Y135" s="24"/>
      <c r="AA135" s="35"/>
      <c r="AC135" s="37"/>
      <c r="AD135" s="39"/>
      <c r="AE135" s="31"/>
      <c r="AF135" s="24"/>
      <c r="AH135" s="35"/>
      <c r="AJ135" s="37"/>
      <c r="AK135" s="39"/>
      <c r="AL135" s="31"/>
      <c r="AM135" s="24"/>
      <c r="AO135" s="35"/>
      <c r="AQ135" s="37"/>
      <c r="AR135" s="39"/>
      <c r="AS135" s="31"/>
      <c r="AT135" s="24"/>
      <c r="AV135" s="35"/>
      <c r="AX135" s="37"/>
      <c r="AY135" s="39"/>
    </row>
    <row r="136" spans="2:51" ht="15.75" x14ac:dyDescent="0.25">
      <c r="B136" s="30"/>
      <c r="D136" s="31"/>
      <c r="E136" s="32"/>
      <c r="F136" s="32"/>
      <c r="G136" s="31"/>
      <c r="H136" s="31"/>
      <c r="I136" s="31"/>
      <c r="J136" s="31"/>
      <c r="Q136" s="31"/>
      <c r="X136" s="31"/>
      <c r="AE136" s="31"/>
      <c r="AL136" s="31"/>
      <c r="AS136" s="31"/>
    </row>
    <row r="137" spans="2:51" x14ac:dyDescent="0.25">
      <c r="B137" s="40"/>
      <c r="D137" s="41" t="s">
        <v>6</v>
      </c>
      <c r="E137" s="42"/>
      <c r="G137" s="43">
        <v>750</v>
      </c>
      <c r="H137" s="44" t="s">
        <v>7</v>
      </c>
      <c r="O137" s="37"/>
      <c r="P137" s="37"/>
    </row>
    <row r="138" spans="2:51" x14ac:dyDescent="0.25">
      <c r="B138" s="40"/>
      <c r="I138" s="37"/>
      <c r="O138" s="37"/>
      <c r="P138" s="37"/>
      <c r="V138" s="37"/>
      <c r="W138" s="37"/>
      <c r="AC138" s="37"/>
      <c r="AD138" s="37"/>
      <c r="AJ138" s="37"/>
      <c r="AK138" s="37"/>
      <c r="AQ138" s="37"/>
      <c r="AR138" s="37"/>
      <c r="AX138" s="37"/>
      <c r="AY138" s="37"/>
    </row>
    <row r="139" spans="2:51" x14ac:dyDescent="0.25">
      <c r="B139" s="40"/>
      <c r="D139" s="41"/>
      <c r="E139" s="42"/>
      <c r="G139" s="482" t="s">
        <v>8</v>
      </c>
      <c r="H139" s="486"/>
      <c r="I139" s="483"/>
      <c r="J139" s="159"/>
      <c r="K139" s="482" t="s">
        <v>9</v>
      </c>
      <c r="L139" s="486"/>
      <c r="M139" s="483"/>
      <c r="O139" s="482" t="s">
        <v>10</v>
      </c>
      <c r="P139" s="483"/>
      <c r="R139" s="482" t="s">
        <v>11</v>
      </c>
      <c r="S139" s="486"/>
      <c r="T139" s="483"/>
      <c r="V139" s="482" t="s">
        <v>10</v>
      </c>
      <c r="W139" s="483"/>
      <c r="Y139" s="482" t="s">
        <v>12</v>
      </c>
      <c r="Z139" s="486"/>
      <c r="AA139" s="483"/>
      <c r="AC139" s="482" t="s">
        <v>10</v>
      </c>
      <c r="AD139" s="483"/>
      <c r="AF139" s="482" t="s">
        <v>13</v>
      </c>
      <c r="AG139" s="486"/>
      <c r="AH139" s="483"/>
      <c r="AJ139" s="482" t="s">
        <v>10</v>
      </c>
      <c r="AK139" s="483"/>
      <c r="AM139" s="482" t="s">
        <v>14</v>
      </c>
      <c r="AN139" s="486"/>
      <c r="AO139" s="483"/>
      <c r="AQ139" s="482" t="s">
        <v>10</v>
      </c>
      <c r="AR139" s="483"/>
      <c r="AS139" s="22"/>
      <c r="AT139" s="22"/>
      <c r="AU139" s="22"/>
      <c r="AV139" s="22"/>
      <c r="AW139" s="22"/>
      <c r="AX139" s="22"/>
      <c r="AY139" s="22"/>
    </row>
    <row r="140" spans="2:51" ht="15" customHeight="1" x14ac:dyDescent="0.25">
      <c r="B140" s="40"/>
      <c r="D140" s="484" t="s">
        <v>15</v>
      </c>
      <c r="E140" s="45"/>
      <c r="G140" s="46" t="s">
        <v>16</v>
      </c>
      <c r="H140" s="47" t="s">
        <v>17</v>
      </c>
      <c r="I140" s="48" t="s">
        <v>18</v>
      </c>
      <c r="J140" s="48"/>
      <c r="K140" s="46" t="s">
        <v>16</v>
      </c>
      <c r="L140" s="47" t="s">
        <v>17</v>
      </c>
      <c r="M140" s="48" t="s">
        <v>18</v>
      </c>
      <c r="O140" s="477" t="s">
        <v>19</v>
      </c>
      <c r="P140" s="479" t="s">
        <v>20</v>
      </c>
      <c r="R140" s="46" t="s">
        <v>16</v>
      </c>
      <c r="S140" s="47" t="s">
        <v>17</v>
      </c>
      <c r="T140" s="48" t="s">
        <v>18</v>
      </c>
      <c r="V140" s="477" t="s">
        <v>19</v>
      </c>
      <c r="W140" s="479" t="s">
        <v>20</v>
      </c>
      <c r="Y140" s="46" t="s">
        <v>16</v>
      </c>
      <c r="Z140" s="47" t="s">
        <v>17</v>
      </c>
      <c r="AA140" s="48" t="s">
        <v>18</v>
      </c>
      <c r="AC140" s="477" t="s">
        <v>19</v>
      </c>
      <c r="AD140" s="479" t="s">
        <v>20</v>
      </c>
      <c r="AF140" s="46" t="s">
        <v>16</v>
      </c>
      <c r="AG140" s="47" t="s">
        <v>17</v>
      </c>
      <c r="AH140" s="48" t="s">
        <v>18</v>
      </c>
      <c r="AJ140" s="477" t="s">
        <v>19</v>
      </c>
      <c r="AK140" s="479" t="s">
        <v>20</v>
      </c>
      <c r="AM140" s="46" t="s">
        <v>16</v>
      </c>
      <c r="AN140" s="47" t="s">
        <v>17</v>
      </c>
      <c r="AO140" s="48" t="s">
        <v>18</v>
      </c>
      <c r="AQ140" s="477" t="s">
        <v>19</v>
      </c>
      <c r="AR140" s="479" t="s">
        <v>20</v>
      </c>
      <c r="AS140" s="22"/>
      <c r="AT140" s="22"/>
      <c r="AU140" s="22"/>
      <c r="AV140" s="22"/>
      <c r="AW140" s="22"/>
      <c r="AX140" s="22"/>
      <c r="AY140" s="22"/>
    </row>
    <row r="141" spans="2:51" x14ac:dyDescent="0.25">
      <c r="B141" s="40"/>
      <c r="D141" s="485"/>
      <c r="E141" s="45"/>
      <c r="G141" s="49" t="s">
        <v>21</v>
      </c>
      <c r="H141" s="50"/>
      <c r="I141" s="50" t="s">
        <v>21</v>
      </c>
      <c r="J141" s="50"/>
      <c r="K141" s="49" t="s">
        <v>21</v>
      </c>
      <c r="L141" s="50"/>
      <c r="M141" s="50" t="s">
        <v>21</v>
      </c>
      <c r="O141" s="478"/>
      <c r="P141" s="480"/>
      <c r="R141" s="49" t="s">
        <v>21</v>
      </c>
      <c r="S141" s="50"/>
      <c r="T141" s="50" t="s">
        <v>21</v>
      </c>
      <c r="V141" s="478"/>
      <c r="W141" s="480"/>
      <c r="Y141" s="49" t="s">
        <v>21</v>
      </c>
      <c r="Z141" s="50"/>
      <c r="AA141" s="50" t="s">
        <v>21</v>
      </c>
      <c r="AC141" s="478"/>
      <c r="AD141" s="480"/>
      <c r="AF141" s="49" t="s">
        <v>21</v>
      </c>
      <c r="AG141" s="50"/>
      <c r="AH141" s="50" t="s">
        <v>21</v>
      </c>
      <c r="AJ141" s="478"/>
      <c r="AK141" s="480"/>
      <c r="AM141" s="49" t="s">
        <v>21</v>
      </c>
      <c r="AN141" s="50"/>
      <c r="AO141" s="50" t="s">
        <v>21</v>
      </c>
      <c r="AQ141" s="478"/>
      <c r="AR141" s="480"/>
      <c r="AS141" s="22"/>
      <c r="AT141" s="22"/>
      <c r="AU141" s="22"/>
      <c r="AV141" s="22"/>
      <c r="AW141" s="22"/>
      <c r="AX141" s="22"/>
      <c r="AY141" s="22"/>
    </row>
    <row r="142" spans="2:51" x14ac:dyDescent="0.25">
      <c r="B142" s="52" t="s">
        <v>22</v>
      </c>
      <c r="C142" s="53"/>
      <c r="D142" s="54" t="s">
        <v>23</v>
      </c>
      <c r="E142" s="53"/>
      <c r="F142" s="23"/>
      <c r="G142" s="55">
        <v>45.3</v>
      </c>
      <c r="H142" s="56">
        <v>1</v>
      </c>
      <c r="I142" s="57">
        <f t="shared" ref="I142:I147" si="45">H142*G142</f>
        <v>45.3</v>
      </c>
      <c r="J142" s="57"/>
      <c r="K142" s="55">
        <v>49.59</v>
      </c>
      <c r="L142" s="56">
        <v>1</v>
      </c>
      <c r="M142" s="57">
        <f>L142*K142</f>
        <v>49.59</v>
      </c>
      <c r="N142" s="59"/>
      <c r="O142" s="60">
        <f t="shared" ref="O142:O184" si="46">M142-I142</f>
        <v>4.2900000000000063</v>
      </c>
      <c r="P142" s="61">
        <f t="shared" ref="P142:P184" si="47">IF(OR(I142=0,M142=0),"",(O142/I142))</f>
        <v>9.4701986754967035E-2</v>
      </c>
      <c r="Q142" s="59"/>
      <c r="R142" s="55">
        <v>51.3</v>
      </c>
      <c r="S142" s="56">
        <v>1</v>
      </c>
      <c r="T142" s="57">
        <f t="shared" ref="T142:T157" si="48">S142*R142</f>
        <v>51.3</v>
      </c>
      <c r="U142" s="59"/>
      <c r="V142" s="60">
        <f>T142-M142</f>
        <v>1.7099999999999937</v>
      </c>
      <c r="W142" s="61">
        <f>IF(OR(M142=0,T142=0),"",(V142/M142))</f>
        <v>3.448275862068953E-2</v>
      </c>
      <c r="X142" s="59"/>
      <c r="Y142" s="55">
        <v>52.63</v>
      </c>
      <c r="Z142" s="56">
        <v>1</v>
      </c>
      <c r="AA142" s="57">
        <f t="shared" ref="AA142:AA157" si="49">Z142*Y142</f>
        <v>52.63</v>
      </c>
      <c r="AB142" s="59"/>
      <c r="AC142" s="60">
        <f>AA142-T142</f>
        <v>1.3300000000000054</v>
      </c>
      <c r="AD142" s="61">
        <f>IF(OR(T142=0,AA142=0),"",(AC142/T142))</f>
        <v>2.5925925925926033E-2</v>
      </c>
      <c r="AE142" s="59"/>
      <c r="AF142" s="55">
        <v>56.22</v>
      </c>
      <c r="AG142" s="56">
        <v>1</v>
      </c>
      <c r="AH142" s="57">
        <f t="shared" ref="AH142:AH157" si="50">AG142*AF142</f>
        <v>56.22</v>
      </c>
      <c r="AI142" s="59"/>
      <c r="AJ142" s="60">
        <f>AH142-AA142</f>
        <v>3.5899999999999963</v>
      </c>
      <c r="AK142" s="61">
        <f>IF(OR(AA142=0,AH142=0),"",(AJ142/AA142))</f>
        <v>6.8212046361390763E-2</v>
      </c>
      <c r="AL142" s="59"/>
      <c r="AM142" s="55">
        <v>57.64</v>
      </c>
      <c r="AN142" s="56">
        <v>1</v>
      </c>
      <c r="AO142" s="57">
        <f t="shared" ref="AO142:AO157" si="51">AN142*AM142</f>
        <v>57.64</v>
      </c>
      <c r="AP142" s="59"/>
      <c r="AQ142" s="60">
        <f>AO142-AH142</f>
        <v>1.4200000000000017</v>
      </c>
      <c r="AR142" s="61">
        <f>IF(OR(AH142=0,AO142=0),"",(AQ142/AH142))</f>
        <v>2.5257915332621873E-2</v>
      </c>
      <c r="AS142" s="22"/>
      <c r="AT142" s="22"/>
      <c r="AU142" s="22"/>
      <c r="AV142" s="22"/>
      <c r="AW142" s="22"/>
      <c r="AX142" s="22"/>
      <c r="AY142" s="22"/>
    </row>
    <row r="143" spans="2:51" x14ac:dyDescent="0.25">
      <c r="B143" s="63" t="s">
        <v>24</v>
      </c>
      <c r="C143" s="53"/>
      <c r="D143" s="54" t="s">
        <v>23</v>
      </c>
      <c r="E143" s="53"/>
      <c r="F143" s="23"/>
      <c r="G143" s="55">
        <v>-0.02</v>
      </c>
      <c r="H143" s="64">
        <v>1</v>
      </c>
      <c r="I143" s="65">
        <f t="shared" si="45"/>
        <v>-0.02</v>
      </c>
      <c r="J143" s="65"/>
      <c r="K143" s="55"/>
      <c r="L143" s="64">
        <v>1</v>
      </c>
      <c r="M143" s="57">
        <f t="shared" ref="M143:M157" si="52">L143*K143</f>
        <v>0</v>
      </c>
      <c r="N143" s="59"/>
      <c r="O143" s="60">
        <f t="shared" si="46"/>
        <v>0.02</v>
      </c>
      <c r="P143" s="61" t="str">
        <f t="shared" si="47"/>
        <v/>
      </c>
      <c r="Q143" s="59"/>
      <c r="R143" s="55"/>
      <c r="S143" s="64">
        <v>1</v>
      </c>
      <c r="T143" s="65">
        <f t="shared" si="48"/>
        <v>0</v>
      </c>
      <c r="U143" s="59"/>
      <c r="V143" s="60">
        <f t="shared" ref="V143:V184" si="53">T143-M143</f>
        <v>0</v>
      </c>
      <c r="W143" s="61" t="str">
        <f t="shared" ref="W143:W184" si="54">IF(OR(M143=0,T143=0),"",(V143/M143))</f>
        <v/>
      </c>
      <c r="X143" s="59"/>
      <c r="Y143" s="55"/>
      <c r="Z143" s="64">
        <v>1</v>
      </c>
      <c r="AA143" s="65">
        <f t="shared" si="49"/>
        <v>0</v>
      </c>
      <c r="AB143" s="59"/>
      <c r="AC143" s="60">
        <f t="shared" ref="AC143:AC184" si="55">AA143-T143</f>
        <v>0</v>
      </c>
      <c r="AD143" s="61" t="str">
        <f t="shared" ref="AD143:AD184" si="56">IF(OR(T143=0,AA143=0),"",(AC143/T143))</f>
        <v/>
      </c>
      <c r="AE143" s="59"/>
      <c r="AF143" s="55"/>
      <c r="AG143" s="64">
        <v>1</v>
      </c>
      <c r="AH143" s="65">
        <f t="shared" si="50"/>
        <v>0</v>
      </c>
      <c r="AI143" s="59"/>
      <c r="AJ143" s="60">
        <f t="shared" ref="AJ143:AJ184" si="57">AH143-AA143</f>
        <v>0</v>
      </c>
      <c r="AK143" s="61" t="str">
        <f t="shared" ref="AK143:AK184" si="58">IF(OR(AA143=0,AH143=0),"",(AJ143/AA143))</f>
        <v/>
      </c>
      <c r="AL143" s="59"/>
      <c r="AM143" s="55"/>
      <c r="AN143" s="64">
        <v>1</v>
      </c>
      <c r="AO143" s="65">
        <f t="shared" si="51"/>
        <v>0</v>
      </c>
      <c r="AP143" s="59"/>
      <c r="AQ143" s="60">
        <f t="shared" ref="AQ143:AQ184" si="59">AO143-AH143</f>
        <v>0</v>
      </c>
      <c r="AR143" s="61" t="str">
        <f t="shared" ref="AR143:AR184" si="60">IF(OR(AH143=0,AO143=0),"",(AQ143/AH143))</f>
        <v/>
      </c>
      <c r="AS143" s="22"/>
      <c r="AT143" s="22"/>
      <c r="AU143" s="22"/>
      <c r="AV143" s="22"/>
      <c r="AW143" s="22"/>
      <c r="AX143" s="22"/>
      <c r="AY143" s="22"/>
    </row>
    <row r="144" spans="2:51" x14ac:dyDescent="0.25">
      <c r="B144" s="67" t="s">
        <v>102</v>
      </c>
      <c r="C144" s="53"/>
      <c r="D144" s="54" t="s">
        <v>23</v>
      </c>
      <c r="E144" s="53"/>
      <c r="F144" s="23"/>
      <c r="G144" s="55">
        <v>-0.01</v>
      </c>
      <c r="H144" s="56">
        <v>1</v>
      </c>
      <c r="I144" s="65">
        <f t="shared" si="45"/>
        <v>-0.01</v>
      </c>
      <c r="J144" s="65"/>
      <c r="K144" s="55">
        <v>0.04</v>
      </c>
      <c r="L144" s="56">
        <v>1</v>
      </c>
      <c r="M144" s="57">
        <f t="shared" si="52"/>
        <v>0.04</v>
      </c>
      <c r="N144" s="59"/>
      <c r="O144" s="60">
        <f t="shared" si="46"/>
        <v>0.05</v>
      </c>
      <c r="P144" s="61">
        <f t="shared" si="47"/>
        <v>-5</v>
      </c>
      <c r="Q144" s="59"/>
      <c r="R144" s="55">
        <v>0.04</v>
      </c>
      <c r="S144" s="56">
        <v>1</v>
      </c>
      <c r="T144" s="65">
        <f t="shared" si="48"/>
        <v>0.04</v>
      </c>
      <c r="U144" s="59"/>
      <c r="V144" s="60">
        <f t="shared" si="53"/>
        <v>0</v>
      </c>
      <c r="W144" s="61">
        <f t="shared" si="54"/>
        <v>0</v>
      </c>
      <c r="X144" s="59"/>
      <c r="Y144" s="55">
        <v>0.04</v>
      </c>
      <c r="Z144" s="56">
        <v>1</v>
      </c>
      <c r="AA144" s="65">
        <f t="shared" si="49"/>
        <v>0.04</v>
      </c>
      <c r="AB144" s="59"/>
      <c r="AC144" s="60">
        <f t="shared" si="55"/>
        <v>0</v>
      </c>
      <c r="AD144" s="61">
        <f t="shared" si="56"/>
        <v>0</v>
      </c>
      <c r="AE144" s="59"/>
      <c r="AF144" s="55">
        <v>0.04</v>
      </c>
      <c r="AG144" s="56">
        <v>1</v>
      </c>
      <c r="AH144" s="65">
        <f t="shared" si="50"/>
        <v>0.04</v>
      </c>
      <c r="AI144" s="59"/>
      <c r="AJ144" s="60">
        <f t="shared" si="57"/>
        <v>0</v>
      </c>
      <c r="AK144" s="61">
        <f t="shared" si="58"/>
        <v>0</v>
      </c>
      <c r="AL144" s="59"/>
      <c r="AM144" s="55">
        <v>0.04</v>
      </c>
      <c r="AN144" s="56">
        <v>1</v>
      </c>
      <c r="AO144" s="65">
        <f t="shared" si="51"/>
        <v>0.04</v>
      </c>
      <c r="AP144" s="59"/>
      <c r="AQ144" s="60">
        <f t="shared" si="59"/>
        <v>0</v>
      </c>
      <c r="AR144" s="61">
        <f t="shared" si="60"/>
        <v>0</v>
      </c>
      <c r="AS144" s="22"/>
      <c r="AT144" s="22"/>
      <c r="AU144" s="22"/>
      <c r="AV144" s="22"/>
      <c r="AW144" s="22"/>
      <c r="AX144" s="22"/>
      <c r="AY144" s="22"/>
    </row>
    <row r="145" spans="2:51" x14ac:dyDescent="0.25">
      <c r="B145" s="67" t="s">
        <v>25</v>
      </c>
      <c r="C145" s="53"/>
      <c r="D145" s="54" t="s">
        <v>23</v>
      </c>
      <c r="E145" s="53"/>
      <c r="F145" s="23"/>
      <c r="G145" s="55">
        <v>-2.17</v>
      </c>
      <c r="H145" s="64">
        <v>1</v>
      </c>
      <c r="I145" s="65">
        <f t="shared" si="45"/>
        <v>-2.17</v>
      </c>
      <c r="J145" s="65"/>
      <c r="K145" s="55"/>
      <c r="L145" s="64">
        <v>1</v>
      </c>
      <c r="M145" s="57">
        <f t="shared" si="52"/>
        <v>0</v>
      </c>
      <c r="N145" s="59"/>
      <c r="O145" s="60">
        <f t="shared" si="46"/>
        <v>2.17</v>
      </c>
      <c r="P145" s="61" t="str">
        <f t="shared" si="47"/>
        <v/>
      </c>
      <c r="Q145" s="59"/>
      <c r="R145" s="55"/>
      <c r="S145" s="64">
        <v>1</v>
      </c>
      <c r="T145" s="65">
        <f t="shared" si="48"/>
        <v>0</v>
      </c>
      <c r="U145" s="59"/>
      <c r="V145" s="60">
        <f t="shared" si="53"/>
        <v>0</v>
      </c>
      <c r="W145" s="61" t="str">
        <f t="shared" si="54"/>
        <v/>
      </c>
      <c r="X145" s="59"/>
      <c r="Y145" s="55"/>
      <c r="Z145" s="64">
        <v>1</v>
      </c>
      <c r="AA145" s="65">
        <f t="shared" si="49"/>
        <v>0</v>
      </c>
      <c r="AB145" s="59"/>
      <c r="AC145" s="60">
        <f t="shared" si="55"/>
        <v>0</v>
      </c>
      <c r="AD145" s="61" t="str">
        <f t="shared" si="56"/>
        <v/>
      </c>
      <c r="AE145" s="59"/>
      <c r="AF145" s="55"/>
      <c r="AG145" s="64">
        <v>1</v>
      </c>
      <c r="AH145" s="65">
        <f t="shared" si="50"/>
        <v>0</v>
      </c>
      <c r="AI145" s="59"/>
      <c r="AJ145" s="60">
        <f t="shared" si="57"/>
        <v>0</v>
      </c>
      <c r="AK145" s="61" t="str">
        <f t="shared" si="58"/>
        <v/>
      </c>
      <c r="AL145" s="59"/>
      <c r="AM145" s="55"/>
      <c r="AN145" s="64">
        <v>1</v>
      </c>
      <c r="AO145" s="65">
        <f t="shared" si="51"/>
        <v>0</v>
      </c>
      <c r="AP145" s="59"/>
      <c r="AQ145" s="60">
        <f t="shared" si="59"/>
        <v>0</v>
      </c>
      <c r="AR145" s="61" t="str">
        <f t="shared" si="60"/>
        <v/>
      </c>
      <c r="AS145" s="22"/>
      <c r="AT145" s="22"/>
      <c r="AU145" s="22"/>
      <c r="AV145" s="22"/>
      <c r="AW145" s="22"/>
      <c r="AX145" s="22"/>
      <c r="AY145" s="22"/>
    </row>
    <row r="146" spans="2:51" x14ac:dyDescent="0.25">
      <c r="B146" s="67" t="s">
        <v>103</v>
      </c>
      <c r="C146" s="53"/>
      <c r="D146" s="54" t="s">
        <v>23</v>
      </c>
      <c r="E146" s="53"/>
      <c r="F146" s="23"/>
      <c r="G146" s="55">
        <v>-0.31</v>
      </c>
      <c r="H146" s="64">
        <v>1</v>
      </c>
      <c r="I146" s="65">
        <f t="shared" si="45"/>
        <v>-0.31</v>
      </c>
      <c r="J146" s="65"/>
      <c r="K146" s="55">
        <v>-0.09</v>
      </c>
      <c r="L146" s="64">
        <v>1</v>
      </c>
      <c r="M146" s="57">
        <f t="shared" si="52"/>
        <v>-0.09</v>
      </c>
      <c r="N146" s="59"/>
      <c r="O146" s="60">
        <f t="shared" si="46"/>
        <v>0.22</v>
      </c>
      <c r="P146" s="61">
        <f t="shared" si="47"/>
        <v>-0.70967741935483875</v>
      </c>
      <c r="Q146" s="59"/>
      <c r="R146" s="55">
        <v>0</v>
      </c>
      <c r="S146" s="64">
        <v>1</v>
      </c>
      <c r="T146" s="65">
        <f t="shared" si="48"/>
        <v>0</v>
      </c>
      <c r="U146" s="59"/>
      <c r="V146" s="60">
        <f t="shared" si="53"/>
        <v>0.09</v>
      </c>
      <c r="W146" s="61" t="str">
        <f t="shared" si="54"/>
        <v/>
      </c>
      <c r="X146" s="59"/>
      <c r="Y146" s="55">
        <v>0</v>
      </c>
      <c r="Z146" s="64">
        <v>1</v>
      </c>
      <c r="AA146" s="65">
        <f t="shared" si="49"/>
        <v>0</v>
      </c>
      <c r="AB146" s="59"/>
      <c r="AC146" s="60">
        <f t="shared" si="55"/>
        <v>0</v>
      </c>
      <c r="AD146" s="61" t="str">
        <f t="shared" si="56"/>
        <v/>
      </c>
      <c r="AE146" s="59"/>
      <c r="AF146" s="55">
        <v>0</v>
      </c>
      <c r="AG146" s="64">
        <v>1</v>
      </c>
      <c r="AH146" s="65">
        <f t="shared" si="50"/>
        <v>0</v>
      </c>
      <c r="AI146" s="59"/>
      <c r="AJ146" s="60">
        <f t="shared" si="57"/>
        <v>0</v>
      </c>
      <c r="AK146" s="61" t="str">
        <f t="shared" si="58"/>
        <v/>
      </c>
      <c r="AL146" s="59"/>
      <c r="AM146" s="55">
        <v>0</v>
      </c>
      <c r="AN146" s="64">
        <v>1</v>
      </c>
      <c r="AO146" s="65">
        <f t="shared" si="51"/>
        <v>0</v>
      </c>
      <c r="AP146" s="59"/>
      <c r="AQ146" s="60">
        <f t="shared" si="59"/>
        <v>0</v>
      </c>
      <c r="AR146" s="61" t="str">
        <f t="shared" si="60"/>
        <v/>
      </c>
      <c r="AS146" s="22"/>
      <c r="AT146" s="22"/>
      <c r="AU146" s="22"/>
      <c r="AV146" s="22"/>
      <c r="AW146" s="22"/>
      <c r="AX146" s="22"/>
      <c r="AY146" s="22"/>
    </row>
    <row r="147" spans="2:51" x14ac:dyDescent="0.25">
      <c r="B147" s="67" t="s">
        <v>26</v>
      </c>
      <c r="C147" s="53"/>
      <c r="D147" s="54" t="s">
        <v>23</v>
      </c>
      <c r="E147" s="53"/>
      <c r="F147" s="23"/>
      <c r="G147" s="55">
        <v>-0.1</v>
      </c>
      <c r="H147" s="64">
        <v>1</v>
      </c>
      <c r="I147" s="65">
        <f t="shared" si="45"/>
        <v>-0.1</v>
      </c>
      <c r="J147" s="65"/>
      <c r="K147" s="55"/>
      <c r="L147" s="64">
        <v>1</v>
      </c>
      <c r="M147" s="57">
        <f t="shared" si="52"/>
        <v>0</v>
      </c>
      <c r="N147" s="59"/>
      <c r="O147" s="60">
        <f t="shared" si="46"/>
        <v>0.1</v>
      </c>
      <c r="P147" s="61" t="str">
        <f t="shared" si="47"/>
        <v/>
      </c>
      <c r="Q147" s="59"/>
      <c r="R147" s="55"/>
      <c r="S147" s="64">
        <v>1</v>
      </c>
      <c r="T147" s="65">
        <f t="shared" si="48"/>
        <v>0</v>
      </c>
      <c r="U147" s="59"/>
      <c r="V147" s="60">
        <f t="shared" si="53"/>
        <v>0</v>
      </c>
      <c r="W147" s="61" t="str">
        <f t="shared" si="54"/>
        <v/>
      </c>
      <c r="X147" s="59"/>
      <c r="Y147" s="55"/>
      <c r="Z147" s="64">
        <v>1</v>
      </c>
      <c r="AA147" s="65">
        <f t="shared" si="49"/>
        <v>0</v>
      </c>
      <c r="AB147" s="59"/>
      <c r="AC147" s="60">
        <f t="shared" si="55"/>
        <v>0</v>
      </c>
      <c r="AD147" s="61" t="str">
        <f t="shared" si="56"/>
        <v/>
      </c>
      <c r="AE147" s="59"/>
      <c r="AF147" s="55"/>
      <c r="AG147" s="64">
        <v>1</v>
      </c>
      <c r="AH147" s="65">
        <f t="shared" si="50"/>
        <v>0</v>
      </c>
      <c r="AI147" s="59"/>
      <c r="AJ147" s="60">
        <f t="shared" si="57"/>
        <v>0</v>
      </c>
      <c r="AK147" s="61" t="str">
        <f t="shared" si="58"/>
        <v/>
      </c>
      <c r="AL147" s="59"/>
      <c r="AM147" s="55"/>
      <c r="AN147" s="64">
        <v>1</v>
      </c>
      <c r="AO147" s="65">
        <f t="shared" si="51"/>
        <v>0</v>
      </c>
      <c r="AP147" s="59"/>
      <c r="AQ147" s="60">
        <f t="shared" si="59"/>
        <v>0</v>
      </c>
      <c r="AR147" s="61" t="str">
        <f t="shared" si="60"/>
        <v/>
      </c>
      <c r="AS147" s="22"/>
      <c r="AT147" s="22"/>
      <c r="AU147" s="22"/>
      <c r="AV147" s="22"/>
      <c r="AW147" s="22"/>
      <c r="AX147" s="22"/>
      <c r="AY147" s="22"/>
    </row>
    <row r="148" spans="2:51" x14ac:dyDescent="0.25">
      <c r="B148" s="67" t="s">
        <v>104</v>
      </c>
      <c r="C148" s="53"/>
      <c r="D148" s="54" t="s">
        <v>23</v>
      </c>
      <c r="E148" s="53"/>
      <c r="F148" s="23"/>
      <c r="G148" s="55"/>
      <c r="H148" s="64"/>
      <c r="I148" s="65"/>
      <c r="J148" s="65"/>
      <c r="K148" s="55">
        <v>-0.65</v>
      </c>
      <c r="L148" s="64">
        <v>1</v>
      </c>
      <c r="M148" s="57">
        <f t="shared" si="52"/>
        <v>-0.65</v>
      </c>
      <c r="N148" s="59"/>
      <c r="O148" s="60">
        <f t="shared" si="46"/>
        <v>-0.65</v>
      </c>
      <c r="P148" s="61" t="str">
        <f t="shared" si="47"/>
        <v/>
      </c>
      <c r="Q148" s="59"/>
      <c r="R148" s="55">
        <v>0</v>
      </c>
      <c r="S148" s="64">
        <v>1</v>
      </c>
      <c r="T148" s="65">
        <f t="shared" si="48"/>
        <v>0</v>
      </c>
      <c r="U148" s="59"/>
      <c r="V148" s="60">
        <f t="shared" si="53"/>
        <v>0.65</v>
      </c>
      <c r="W148" s="61" t="str">
        <f t="shared" si="54"/>
        <v/>
      </c>
      <c r="X148" s="59"/>
      <c r="Y148" s="55">
        <v>0</v>
      </c>
      <c r="Z148" s="64">
        <v>1</v>
      </c>
      <c r="AA148" s="65">
        <f t="shared" si="49"/>
        <v>0</v>
      </c>
      <c r="AB148" s="59"/>
      <c r="AC148" s="60">
        <f t="shared" si="55"/>
        <v>0</v>
      </c>
      <c r="AD148" s="61" t="str">
        <f t="shared" si="56"/>
        <v/>
      </c>
      <c r="AE148" s="59"/>
      <c r="AF148" s="55">
        <v>0</v>
      </c>
      <c r="AG148" s="64">
        <v>1</v>
      </c>
      <c r="AH148" s="65">
        <f t="shared" si="50"/>
        <v>0</v>
      </c>
      <c r="AI148" s="59"/>
      <c r="AJ148" s="60">
        <f t="shared" si="57"/>
        <v>0</v>
      </c>
      <c r="AK148" s="61" t="str">
        <f t="shared" si="58"/>
        <v/>
      </c>
      <c r="AL148" s="59"/>
      <c r="AM148" s="55">
        <v>0</v>
      </c>
      <c r="AN148" s="64">
        <v>1</v>
      </c>
      <c r="AO148" s="65">
        <f t="shared" si="51"/>
        <v>0</v>
      </c>
      <c r="AP148" s="59"/>
      <c r="AQ148" s="60">
        <f t="shared" si="59"/>
        <v>0</v>
      </c>
      <c r="AR148" s="61" t="str">
        <f t="shared" si="60"/>
        <v/>
      </c>
      <c r="AS148" s="22"/>
      <c r="AT148" s="22"/>
      <c r="AU148" s="22"/>
      <c r="AV148" s="22"/>
      <c r="AW148" s="22"/>
      <c r="AX148" s="22"/>
      <c r="AY148" s="22"/>
    </row>
    <row r="149" spans="2:51" x14ac:dyDescent="0.25">
      <c r="B149" s="67" t="s">
        <v>105</v>
      </c>
      <c r="C149" s="53"/>
      <c r="D149" s="54" t="s">
        <v>23</v>
      </c>
      <c r="E149" s="53"/>
      <c r="F149" s="23"/>
      <c r="G149" s="55"/>
      <c r="H149" s="64"/>
      <c r="I149" s="65"/>
      <c r="J149" s="65"/>
      <c r="K149" s="55">
        <v>-1.79</v>
      </c>
      <c r="L149" s="64">
        <v>1</v>
      </c>
      <c r="M149" s="57">
        <f t="shared" si="52"/>
        <v>-1.79</v>
      </c>
      <c r="N149" s="59"/>
      <c r="O149" s="60">
        <f t="shared" si="46"/>
        <v>-1.79</v>
      </c>
      <c r="P149" s="61" t="str">
        <f t="shared" si="47"/>
        <v/>
      </c>
      <c r="Q149" s="59"/>
      <c r="R149" s="55">
        <v>0</v>
      </c>
      <c r="S149" s="64">
        <v>1</v>
      </c>
      <c r="T149" s="65">
        <f t="shared" si="48"/>
        <v>0</v>
      </c>
      <c r="U149" s="59"/>
      <c r="V149" s="60">
        <f t="shared" si="53"/>
        <v>1.79</v>
      </c>
      <c r="W149" s="61" t="str">
        <f t="shared" si="54"/>
        <v/>
      </c>
      <c r="X149" s="59"/>
      <c r="Y149" s="55">
        <v>0</v>
      </c>
      <c r="Z149" s="64">
        <v>1</v>
      </c>
      <c r="AA149" s="65">
        <f t="shared" si="49"/>
        <v>0</v>
      </c>
      <c r="AB149" s="59"/>
      <c r="AC149" s="60">
        <f t="shared" si="55"/>
        <v>0</v>
      </c>
      <c r="AD149" s="61" t="str">
        <f t="shared" si="56"/>
        <v/>
      </c>
      <c r="AE149" s="59"/>
      <c r="AF149" s="55">
        <v>0</v>
      </c>
      <c r="AG149" s="64">
        <v>1</v>
      </c>
      <c r="AH149" s="65">
        <f t="shared" si="50"/>
        <v>0</v>
      </c>
      <c r="AI149" s="59"/>
      <c r="AJ149" s="60">
        <f t="shared" si="57"/>
        <v>0</v>
      </c>
      <c r="AK149" s="61" t="str">
        <f t="shared" si="58"/>
        <v/>
      </c>
      <c r="AL149" s="59"/>
      <c r="AM149" s="55">
        <v>0</v>
      </c>
      <c r="AN149" s="64">
        <v>1</v>
      </c>
      <c r="AO149" s="65">
        <f t="shared" si="51"/>
        <v>0</v>
      </c>
      <c r="AP149" s="59"/>
      <c r="AQ149" s="60">
        <f t="shared" si="59"/>
        <v>0</v>
      </c>
      <c r="AR149" s="61" t="str">
        <f t="shared" si="60"/>
        <v/>
      </c>
      <c r="AS149" s="22"/>
      <c r="AT149" s="22"/>
      <c r="AU149" s="22"/>
      <c r="AV149" s="22"/>
      <c r="AW149" s="22"/>
      <c r="AX149" s="22"/>
      <c r="AY149" s="22"/>
    </row>
    <row r="150" spans="2:51" x14ac:dyDescent="0.25">
      <c r="B150" s="67" t="s">
        <v>106</v>
      </c>
      <c r="C150" s="53"/>
      <c r="D150" s="54" t="s">
        <v>23</v>
      </c>
      <c r="E150" s="53"/>
      <c r="F150" s="23"/>
      <c r="G150" s="55"/>
      <c r="H150" s="64"/>
      <c r="I150" s="65"/>
      <c r="J150" s="65"/>
      <c r="K150" s="55">
        <v>0</v>
      </c>
      <c r="L150" s="64">
        <v>1</v>
      </c>
      <c r="M150" s="57">
        <f t="shared" si="52"/>
        <v>0</v>
      </c>
      <c r="N150" s="59"/>
      <c r="O150" s="60">
        <f t="shared" si="46"/>
        <v>0</v>
      </c>
      <c r="P150" s="61" t="str">
        <f t="shared" si="47"/>
        <v/>
      </c>
      <c r="Q150" s="59"/>
      <c r="R150" s="55">
        <v>0</v>
      </c>
      <c r="S150" s="64">
        <v>1</v>
      </c>
      <c r="T150" s="65">
        <f t="shared" si="48"/>
        <v>0</v>
      </c>
      <c r="U150" s="59"/>
      <c r="V150" s="60">
        <f t="shared" si="53"/>
        <v>0</v>
      </c>
      <c r="W150" s="61" t="str">
        <f t="shared" si="54"/>
        <v/>
      </c>
      <c r="X150" s="59"/>
      <c r="Y150" s="55">
        <v>0.16</v>
      </c>
      <c r="Z150" s="64">
        <v>1</v>
      </c>
      <c r="AA150" s="65">
        <f t="shared" si="49"/>
        <v>0.16</v>
      </c>
      <c r="AB150" s="59"/>
      <c r="AC150" s="60">
        <f t="shared" si="55"/>
        <v>0.16</v>
      </c>
      <c r="AD150" s="61" t="str">
        <f t="shared" si="56"/>
        <v/>
      </c>
      <c r="AE150" s="59"/>
      <c r="AF150" s="55">
        <v>0.16</v>
      </c>
      <c r="AG150" s="64">
        <v>1</v>
      </c>
      <c r="AH150" s="65">
        <f t="shared" si="50"/>
        <v>0.16</v>
      </c>
      <c r="AI150" s="59"/>
      <c r="AJ150" s="60">
        <f t="shared" si="57"/>
        <v>0</v>
      </c>
      <c r="AK150" s="61">
        <f t="shared" si="58"/>
        <v>0</v>
      </c>
      <c r="AL150" s="59"/>
      <c r="AM150" s="55">
        <v>0.16</v>
      </c>
      <c r="AN150" s="64">
        <v>1</v>
      </c>
      <c r="AO150" s="65">
        <f t="shared" si="51"/>
        <v>0.16</v>
      </c>
      <c r="AP150" s="59"/>
      <c r="AQ150" s="60">
        <f t="shared" si="59"/>
        <v>0</v>
      </c>
      <c r="AR150" s="61">
        <f t="shared" si="60"/>
        <v>0</v>
      </c>
      <c r="AS150" s="22"/>
      <c r="AT150" s="22"/>
      <c r="AU150" s="22"/>
      <c r="AV150" s="22"/>
      <c r="AW150" s="22"/>
      <c r="AX150" s="22"/>
      <c r="AY150" s="22"/>
    </row>
    <row r="151" spans="2:51" x14ac:dyDescent="0.25">
      <c r="B151" s="67" t="s">
        <v>107</v>
      </c>
      <c r="C151" s="53"/>
      <c r="D151" s="54" t="s">
        <v>23</v>
      </c>
      <c r="E151" s="53"/>
      <c r="F151" s="23"/>
      <c r="G151" s="55"/>
      <c r="H151" s="64"/>
      <c r="I151" s="65"/>
      <c r="J151" s="65"/>
      <c r="K151" s="55">
        <v>-0.03</v>
      </c>
      <c r="L151" s="64">
        <v>1</v>
      </c>
      <c r="M151" s="65">
        <f t="shared" si="52"/>
        <v>-0.03</v>
      </c>
      <c r="N151" s="59"/>
      <c r="O151" s="60">
        <f t="shared" si="46"/>
        <v>-0.03</v>
      </c>
      <c r="P151" s="61" t="str">
        <f t="shared" si="47"/>
        <v/>
      </c>
      <c r="Q151" s="59"/>
      <c r="R151" s="55">
        <v>-0.03</v>
      </c>
      <c r="S151" s="64">
        <v>1</v>
      </c>
      <c r="T151" s="65">
        <f t="shared" si="48"/>
        <v>-0.03</v>
      </c>
      <c r="U151" s="59"/>
      <c r="V151" s="60">
        <f t="shared" si="53"/>
        <v>0</v>
      </c>
      <c r="W151" s="61">
        <f t="shared" si="54"/>
        <v>0</v>
      </c>
      <c r="X151" s="59"/>
      <c r="Y151" s="55">
        <v>-0.03</v>
      </c>
      <c r="Z151" s="64">
        <v>1</v>
      </c>
      <c r="AA151" s="65">
        <f t="shared" si="49"/>
        <v>-0.03</v>
      </c>
      <c r="AB151" s="59"/>
      <c r="AC151" s="60">
        <f t="shared" si="55"/>
        <v>0</v>
      </c>
      <c r="AD151" s="61">
        <f t="shared" si="56"/>
        <v>0</v>
      </c>
      <c r="AE151" s="59"/>
      <c r="AF151" s="55">
        <v>-0.03</v>
      </c>
      <c r="AG151" s="64">
        <v>1</v>
      </c>
      <c r="AH151" s="65">
        <f t="shared" si="50"/>
        <v>-0.03</v>
      </c>
      <c r="AI151" s="59"/>
      <c r="AJ151" s="60">
        <f t="shared" si="57"/>
        <v>0</v>
      </c>
      <c r="AK151" s="61">
        <f t="shared" si="58"/>
        <v>0</v>
      </c>
      <c r="AL151" s="59"/>
      <c r="AM151" s="55">
        <v>-0.03</v>
      </c>
      <c r="AN151" s="64">
        <v>1</v>
      </c>
      <c r="AO151" s="65">
        <f t="shared" si="51"/>
        <v>-0.03</v>
      </c>
      <c r="AP151" s="59"/>
      <c r="AQ151" s="60">
        <f t="shared" si="59"/>
        <v>0</v>
      </c>
      <c r="AR151" s="61">
        <f t="shared" si="60"/>
        <v>0</v>
      </c>
      <c r="AS151" s="22"/>
      <c r="AT151" s="22"/>
      <c r="AU151" s="22"/>
      <c r="AV151" s="22"/>
      <c r="AW151" s="22"/>
      <c r="AX151" s="22"/>
      <c r="AY151" s="22"/>
    </row>
    <row r="152" spans="2:51" x14ac:dyDescent="0.25">
      <c r="B152" s="63" t="s">
        <v>108</v>
      </c>
      <c r="C152" s="53"/>
      <c r="D152" s="54" t="s">
        <v>23</v>
      </c>
      <c r="E152" s="53"/>
      <c r="F152" s="23"/>
      <c r="G152" s="55"/>
      <c r="H152" s="64"/>
      <c r="I152" s="65"/>
      <c r="J152" s="65"/>
      <c r="K152" s="55">
        <v>-1.41</v>
      </c>
      <c r="L152" s="64">
        <v>1</v>
      </c>
      <c r="M152" s="57">
        <f>L152*K152</f>
        <v>-1.41</v>
      </c>
      <c r="N152" s="59"/>
      <c r="O152" s="60">
        <f t="shared" si="46"/>
        <v>-1.41</v>
      </c>
      <c r="P152" s="61" t="str">
        <f t="shared" si="47"/>
        <v/>
      </c>
      <c r="Q152" s="59"/>
      <c r="R152" s="55">
        <v>-1.41</v>
      </c>
      <c r="S152" s="64">
        <v>1</v>
      </c>
      <c r="T152" s="65">
        <f>S152*R152</f>
        <v>-1.41</v>
      </c>
      <c r="U152" s="59"/>
      <c r="V152" s="60">
        <f>T152-M152</f>
        <v>0</v>
      </c>
      <c r="W152" s="61">
        <f>IF(OR(M152=0,T152=0),"",(V152/M152))</f>
        <v>0</v>
      </c>
      <c r="X152" s="59"/>
      <c r="Y152" s="55">
        <v>0</v>
      </c>
      <c r="Z152" s="64">
        <v>1</v>
      </c>
      <c r="AA152" s="65">
        <f>Z152*Y152</f>
        <v>0</v>
      </c>
      <c r="AB152" s="59"/>
      <c r="AC152" s="60">
        <f>AA152-T152</f>
        <v>1.41</v>
      </c>
      <c r="AD152" s="61" t="str">
        <f>IF(OR(T152=0,AA152=0),"",(AC152/T152))</f>
        <v/>
      </c>
      <c r="AE152" s="59"/>
      <c r="AF152" s="55">
        <v>0</v>
      </c>
      <c r="AG152" s="64">
        <v>1</v>
      </c>
      <c r="AH152" s="65">
        <f>AG152*AF152</f>
        <v>0</v>
      </c>
      <c r="AI152" s="59"/>
      <c r="AJ152" s="60">
        <f>AH152-AA152</f>
        <v>0</v>
      </c>
      <c r="AK152" s="61" t="str">
        <f>IF(OR(AA152=0,AH152=0),"",(AJ152/AA152))</f>
        <v/>
      </c>
      <c r="AL152" s="59"/>
      <c r="AM152" s="55">
        <v>0</v>
      </c>
      <c r="AN152" s="64">
        <v>1</v>
      </c>
      <c r="AO152" s="65">
        <f>AN152*AM152</f>
        <v>0</v>
      </c>
      <c r="AP152" s="59"/>
      <c r="AQ152" s="60">
        <f>AO152-AH152</f>
        <v>0</v>
      </c>
      <c r="AR152" s="61" t="str">
        <f>IF(OR(AH152=0,AO152=0),"",(AQ152/AH152))</f>
        <v/>
      </c>
      <c r="AS152" s="22"/>
      <c r="AT152" s="22"/>
      <c r="AU152" s="22"/>
      <c r="AV152" s="22"/>
      <c r="AW152" s="22"/>
      <c r="AX152" s="22"/>
      <c r="AY152" s="22"/>
    </row>
    <row r="153" spans="2:51" x14ac:dyDescent="0.25">
      <c r="B153" s="63" t="s">
        <v>109</v>
      </c>
      <c r="C153" s="53"/>
      <c r="D153" s="54" t="s">
        <v>23</v>
      </c>
      <c r="E153" s="53"/>
      <c r="F153" s="23"/>
      <c r="G153" s="55"/>
      <c r="H153" s="64"/>
      <c r="I153" s="65"/>
      <c r="J153" s="65"/>
      <c r="K153" s="55">
        <v>-0.34</v>
      </c>
      <c r="L153" s="64">
        <v>1</v>
      </c>
      <c r="M153" s="65">
        <f>L153*K153</f>
        <v>-0.34</v>
      </c>
      <c r="N153" s="59"/>
      <c r="O153" s="60">
        <f t="shared" si="46"/>
        <v>-0.34</v>
      </c>
      <c r="P153" s="61" t="str">
        <f t="shared" si="47"/>
        <v/>
      </c>
      <c r="Q153" s="59"/>
      <c r="R153" s="55">
        <v>-0.34</v>
      </c>
      <c r="S153" s="64">
        <v>1</v>
      </c>
      <c r="T153" s="65">
        <f>S153*R153</f>
        <v>-0.34</v>
      </c>
      <c r="U153" s="59"/>
      <c r="V153" s="60">
        <f>T153-M153</f>
        <v>0</v>
      </c>
      <c r="W153" s="61">
        <f>IF(OR(M153=0,T153=0),"",(V153/M153))</f>
        <v>0</v>
      </c>
      <c r="X153" s="59"/>
      <c r="Y153" s="55">
        <v>-0.34</v>
      </c>
      <c r="Z153" s="64">
        <v>1</v>
      </c>
      <c r="AA153" s="65">
        <f>Z153*Y153</f>
        <v>-0.34</v>
      </c>
      <c r="AB153" s="59"/>
      <c r="AC153" s="60">
        <f>AA153-T153</f>
        <v>0</v>
      </c>
      <c r="AD153" s="61">
        <f>IF(OR(T153=0,AA153=0),"",(AC153/T153))</f>
        <v>0</v>
      </c>
      <c r="AE153" s="59"/>
      <c r="AF153" s="55">
        <v>-0.34</v>
      </c>
      <c r="AG153" s="64">
        <v>1</v>
      </c>
      <c r="AH153" s="65">
        <f>AG153*AF153</f>
        <v>-0.34</v>
      </c>
      <c r="AI153" s="59"/>
      <c r="AJ153" s="60">
        <f>AH153-AA153</f>
        <v>0</v>
      </c>
      <c r="AK153" s="61">
        <f>IF(OR(AA153=0,AH153=0),"",(AJ153/AA153))</f>
        <v>0</v>
      </c>
      <c r="AL153" s="59"/>
      <c r="AM153" s="55">
        <v>0</v>
      </c>
      <c r="AN153" s="64">
        <v>1</v>
      </c>
      <c r="AO153" s="65">
        <f>AN153*AM153</f>
        <v>0</v>
      </c>
      <c r="AP153" s="59"/>
      <c r="AQ153" s="60">
        <f>AO153-AH153</f>
        <v>0.34</v>
      </c>
      <c r="AR153" s="61" t="str">
        <f>IF(OR(AH153=0,AO153=0),"",(AQ153/AH153))</f>
        <v/>
      </c>
      <c r="AS153" s="22"/>
      <c r="AT153" s="22"/>
      <c r="AU153" s="22"/>
      <c r="AV153" s="22"/>
      <c r="AW153" s="22"/>
      <c r="AX153" s="22"/>
      <c r="AY153" s="22"/>
    </row>
    <row r="154" spans="2:51" x14ac:dyDescent="0.25">
      <c r="B154" s="68" t="s">
        <v>110</v>
      </c>
      <c r="C154" s="53"/>
      <c r="D154" s="54" t="s">
        <v>23</v>
      </c>
      <c r="E154" s="53"/>
      <c r="F154" s="23"/>
      <c r="G154" s="55"/>
      <c r="H154" s="64"/>
      <c r="I154" s="65"/>
      <c r="J154" s="65"/>
      <c r="K154" s="55">
        <v>0</v>
      </c>
      <c r="L154" s="64">
        <v>1</v>
      </c>
      <c r="M154" s="65">
        <f t="shared" si="52"/>
        <v>0</v>
      </c>
      <c r="N154" s="59"/>
      <c r="O154" s="60">
        <f t="shared" si="46"/>
        <v>0</v>
      </c>
      <c r="P154" s="61" t="str">
        <f t="shared" si="47"/>
        <v/>
      </c>
      <c r="Q154" s="59"/>
      <c r="R154" s="55">
        <v>-0.99</v>
      </c>
      <c r="S154" s="64">
        <v>1</v>
      </c>
      <c r="T154" s="65">
        <f t="shared" si="48"/>
        <v>-0.99</v>
      </c>
      <c r="U154" s="59"/>
      <c r="V154" s="60">
        <f t="shared" si="53"/>
        <v>-0.99</v>
      </c>
      <c r="W154" s="61" t="str">
        <f t="shared" si="54"/>
        <v/>
      </c>
      <c r="X154" s="59"/>
      <c r="Y154" s="55">
        <v>-0.99</v>
      </c>
      <c r="Z154" s="64">
        <v>1</v>
      </c>
      <c r="AA154" s="65">
        <f t="shared" si="49"/>
        <v>-0.99</v>
      </c>
      <c r="AB154" s="59"/>
      <c r="AC154" s="60">
        <f t="shared" si="55"/>
        <v>0</v>
      </c>
      <c r="AD154" s="61">
        <f t="shared" si="56"/>
        <v>0</v>
      </c>
      <c r="AE154" s="59"/>
      <c r="AF154" s="55">
        <v>-0.99</v>
      </c>
      <c r="AG154" s="64">
        <v>1</v>
      </c>
      <c r="AH154" s="65">
        <f t="shared" si="50"/>
        <v>-0.99</v>
      </c>
      <c r="AI154" s="59"/>
      <c r="AJ154" s="60">
        <f t="shared" si="57"/>
        <v>0</v>
      </c>
      <c r="AK154" s="61">
        <f t="shared" si="58"/>
        <v>0</v>
      </c>
      <c r="AL154" s="59"/>
      <c r="AM154" s="55">
        <v>0</v>
      </c>
      <c r="AN154" s="64">
        <v>1</v>
      </c>
      <c r="AO154" s="65">
        <f t="shared" si="51"/>
        <v>0</v>
      </c>
      <c r="AP154" s="59"/>
      <c r="AQ154" s="60">
        <f t="shared" si="59"/>
        <v>0.99</v>
      </c>
      <c r="AR154" s="61" t="str">
        <f t="shared" si="60"/>
        <v/>
      </c>
      <c r="AS154" s="22"/>
      <c r="AT154" s="22"/>
      <c r="AU154" s="22"/>
      <c r="AV154" s="22"/>
      <c r="AW154" s="22"/>
      <c r="AX154" s="22"/>
      <c r="AY154" s="22"/>
    </row>
    <row r="155" spans="2:51" x14ac:dyDescent="0.25">
      <c r="B155" s="69" t="s">
        <v>111</v>
      </c>
      <c r="C155" s="53"/>
      <c r="D155" s="54" t="s">
        <v>23</v>
      </c>
      <c r="E155" s="53"/>
      <c r="F155" s="23"/>
      <c r="G155" s="55"/>
      <c r="H155" s="56"/>
      <c r="I155" s="65"/>
      <c r="J155" s="66"/>
      <c r="K155" s="55">
        <v>0.2</v>
      </c>
      <c r="L155" s="56">
        <v>1</v>
      </c>
      <c r="M155" s="65">
        <f t="shared" si="52"/>
        <v>0.2</v>
      </c>
      <c r="N155" s="59"/>
      <c r="O155" s="60">
        <f t="shared" si="46"/>
        <v>0.2</v>
      </c>
      <c r="P155" s="61" t="str">
        <f t="shared" si="47"/>
        <v/>
      </c>
      <c r="Q155" s="59"/>
      <c r="R155" s="55">
        <v>0</v>
      </c>
      <c r="S155" s="64">
        <v>1</v>
      </c>
      <c r="T155" s="65">
        <f t="shared" si="48"/>
        <v>0</v>
      </c>
      <c r="U155" s="59"/>
      <c r="V155" s="60">
        <f t="shared" si="53"/>
        <v>-0.2</v>
      </c>
      <c r="W155" s="61" t="str">
        <f t="shared" si="54"/>
        <v/>
      </c>
      <c r="X155" s="59"/>
      <c r="Y155" s="55">
        <v>0</v>
      </c>
      <c r="Z155" s="64">
        <v>1</v>
      </c>
      <c r="AA155" s="65">
        <f t="shared" si="49"/>
        <v>0</v>
      </c>
      <c r="AB155" s="59"/>
      <c r="AC155" s="60">
        <f t="shared" si="55"/>
        <v>0</v>
      </c>
      <c r="AD155" s="61" t="str">
        <f t="shared" si="56"/>
        <v/>
      </c>
      <c r="AE155" s="59"/>
      <c r="AF155" s="55">
        <v>0</v>
      </c>
      <c r="AG155" s="64">
        <v>1</v>
      </c>
      <c r="AH155" s="65">
        <f t="shared" si="50"/>
        <v>0</v>
      </c>
      <c r="AI155" s="59"/>
      <c r="AJ155" s="60">
        <f t="shared" si="57"/>
        <v>0</v>
      </c>
      <c r="AK155" s="61" t="str">
        <f t="shared" si="58"/>
        <v/>
      </c>
      <c r="AL155" s="59"/>
      <c r="AM155" s="55">
        <v>0</v>
      </c>
      <c r="AN155" s="64">
        <v>1</v>
      </c>
      <c r="AO155" s="65">
        <f t="shared" si="51"/>
        <v>0</v>
      </c>
      <c r="AP155" s="59"/>
      <c r="AQ155" s="60">
        <f t="shared" si="59"/>
        <v>0</v>
      </c>
      <c r="AR155" s="61" t="str">
        <f t="shared" si="60"/>
        <v/>
      </c>
      <c r="AS155" s="22"/>
      <c r="AT155" s="22"/>
      <c r="AU155" s="22"/>
      <c r="AV155" s="22"/>
      <c r="AW155" s="22"/>
      <c r="AX155" s="22"/>
      <c r="AY155" s="22"/>
    </row>
    <row r="156" spans="2:51" x14ac:dyDescent="0.25">
      <c r="B156" s="69" t="s">
        <v>112</v>
      </c>
      <c r="C156" s="53"/>
      <c r="D156" s="54" t="s">
        <v>23</v>
      </c>
      <c r="E156" s="53"/>
      <c r="F156" s="23"/>
      <c r="G156" s="55"/>
      <c r="H156" s="56"/>
      <c r="I156" s="65"/>
      <c r="J156" s="66"/>
      <c r="K156" s="55">
        <v>0</v>
      </c>
      <c r="L156" s="56">
        <v>1</v>
      </c>
      <c r="M156" s="65">
        <f t="shared" si="52"/>
        <v>0</v>
      </c>
      <c r="N156" s="59"/>
      <c r="O156" s="60">
        <f t="shared" si="46"/>
        <v>0</v>
      </c>
      <c r="P156" s="61" t="str">
        <f t="shared" si="47"/>
        <v/>
      </c>
      <c r="Q156" s="59"/>
      <c r="R156" s="55">
        <v>0</v>
      </c>
      <c r="S156" s="64">
        <v>1</v>
      </c>
      <c r="T156" s="65">
        <f t="shared" si="48"/>
        <v>0</v>
      </c>
      <c r="U156" s="59"/>
      <c r="V156" s="60">
        <f t="shared" si="53"/>
        <v>0</v>
      </c>
      <c r="W156" s="61" t="str">
        <f t="shared" si="54"/>
        <v/>
      </c>
      <c r="X156" s="59"/>
      <c r="Y156" s="55">
        <v>0</v>
      </c>
      <c r="Z156" s="64">
        <v>1</v>
      </c>
      <c r="AA156" s="65">
        <f t="shared" si="49"/>
        <v>0</v>
      </c>
      <c r="AB156" s="59"/>
      <c r="AC156" s="60">
        <f t="shared" si="55"/>
        <v>0</v>
      </c>
      <c r="AD156" s="61" t="str">
        <f t="shared" si="56"/>
        <v/>
      </c>
      <c r="AE156" s="59"/>
      <c r="AF156" s="55">
        <v>0</v>
      </c>
      <c r="AG156" s="64">
        <v>1</v>
      </c>
      <c r="AH156" s="65">
        <f t="shared" si="50"/>
        <v>0</v>
      </c>
      <c r="AI156" s="59"/>
      <c r="AJ156" s="60">
        <f t="shared" si="57"/>
        <v>0</v>
      </c>
      <c r="AK156" s="61" t="str">
        <f t="shared" si="58"/>
        <v/>
      </c>
      <c r="AL156" s="59"/>
      <c r="AM156" s="55">
        <v>0.16</v>
      </c>
      <c r="AN156" s="64">
        <v>1</v>
      </c>
      <c r="AO156" s="65">
        <f t="shared" si="51"/>
        <v>0.16</v>
      </c>
      <c r="AP156" s="59"/>
      <c r="AQ156" s="60">
        <f t="shared" si="59"/>
        <v>0.16</v>
      </c>
      <c r="AR156" s="61" t="str">
        <f t="shared" si="60"/>
        <v/>
      </c>
      <c r="AS156" s="22"/>
      <c r="AT156" s="22"/>
      <c r="AU156" s="22"/>
      <c r="AV156" s="22"/>
      <c r="AW156" s="22"/>
      <c r="AX156" s="22"/>
      <c r="AY156" s="22"/>
    </row>
    <row r="157" spans="2:51" x14ac:dyDescent="0.25">
      <c r="B157" s="69" t="s">
        <v>113</v>
      </c>
      <c r="C157" s="53"/>
      <c r="D157" s="54" t="s">
        <v>23</v>
      </c>
      <c r="E157" s="53"/>
      <c r="F157" s="23"/>
      <c r="G157" s="55"/>
      <c r="H157" s="56"/>
      <c r="I157" s="65"/>
      <c r="J157" s="66"/>
      <c r="K157" s="55">
        <v>0</v>
      </c>
      <c r="L157" s="56">
        <v>1</v>
      </c>
      <c r="M157" s="65">
        <f t="shared" si="52"/>
        <v>0</v>
      </c>
      <c r="N157" s="59"/>
      <c r="O157" s="60">
        <f t="shared" si="46"/>
        <v>0</v>
      </c>
      <c r="P157" s="61" t="str">
        <f t="shared" si="47"/>
        <v/>
      </c>
      <c r="Q157" s="59"/>
      <c r="R157" s="55">
        <v>0</v>
      </c>
      <c r="S157" s="64">
        <v>1</v>
      </c>
      <c r="T157" s="65">
        <f t="shared" si="48"/>
        <v>0</v>
      </c>
      <c r="U157" s="59"/>
      <c r="V157" s="60">
        <f t="shared" si="53"/>
        <v>0</v>
      </c>
      <c r="W157" s="61" t="str">
        <f t="shared" si="54"/>
        <v/>
      </c>
      <c r="X157" s="59"/>
      <c r="Y157" s="55">
        <v>0</v>
      </c>
      <c r="Z157" s="64">
        <v>1</v>
      </c>
      <c r="AA157" s="65">
        <f t="shared" si="49"/>
        <v>0</v>
      </c>
      <c r="AB157" s="59"/>
      <c r="AC157" s="60">
        <f t="shared" si="55"/>
        <v>0</v>
      </c>
      <c r="AD157" s="61" t="str">
        <f t="shared" si="56"/>
        <v/>
      </c>
      <c r="AE157" s="59"/>
      <c r="AF157" s="55">
        <v>0</v>
      </c>
      <c r="AG157" s="64">
        <v>1</v>
      </c>
      <c r="AH157" s="65">
        <f t="shared" si="50"/>
        <v>0</v>
      </c>
      <c r="AI157" s="59"/>
      <c r="AJ157" s="60">
        <f t="shared" si="57"/>
        <v>0</v>
      </c>
      <c r="AK157" s="61" t="str">
        <f t="shared" si="58"/>
        <v/>
      </c>
      <c r="AL157" s="59"/>
      <c r="AM157" s="55">
        <v>0.13</v>
      </c>
      <c r="AN157" s="64">
        <v>1</v>
      </c>
      <c r="AO157" s="65">
        <f t="shared" si="51"/>
        <v>0.13</v>
      </c>
      <c r="AP157" s="59"/>
      <c r="AQ157" s="60">
        <f t="shared" si="59"/>
        <v>0.13</v>
      </c>
      <c r="AR157" s="61" t="str">
        <f t="shared" si="60"/>
        <v/>
      </c>
      <c r="AS157" s="22"/>
      <c r="AT157" s="22"/>
      <c r="AU157" s="22"/>
      <c r="AV157" s="22"/>
      <c r="AW157" s="22"/>
      <c r="AX157" s="22"/>
      <c r="AY157" s="22"/>
    </row>
    <row r="158" spans="2:51" s="70" customFormat="1" x14ac:dyDescent="0.25">
      <c r="B158" s="71" t="s">
        <v>27</v>
      </c>
      <c r="C158" s="72"/>
      <c r="D158" s="73"/>
      <c r="E158" s="72"/>
      <c r="F158" s="74"/>
      <c r="G158" s="75"/>
      <c r="H158" s="76"/>
      <c r="I158" s="77">
        <f>SUM(I142:I157)</f>
        <v>42.689999999999991</v>
      </c>
      <c r="J158" s="77"/>
      <c r="K158" s="75"/>
      <c r="L158" s="76"/>
      <c r="M158" s="77">
        <f>SUM(M142:M157)</f>
        <v>45.52</v>
      </c>
      <c r="N158" s="79"/>
      <c r="O158" s="80">
        <f t="shared" si="46"/>
        <v>2.8300000000000125</v>
      </c>
      <c r="P158" s="81">
        <f t="shared" si="47"/>
        <v>6.6291871632701171E-2</v>
      </c>
      <c r="Q158" s="79"/>
      <c r="R158" s="75"/>
      <c r="S158" s="76"/>
      <c r="T158" s="77">
        <f>SUM(T142:T157)</f>
        <v>48.569999999999993</v>
      </c>
      <c r="U158" s="79"/>
      <c r="V158" s="80">
        <f t="shared" si="53"/>
        <v>3.0499999999999901</v>
      </c>
      <c r="W158" s="81">
        <f t="shared" si="54"/>
        <v>6.7003514938488357E-2</v>
      </c>
      <c r="X158" s="79"/>
      <c r="Y158" s="75"/>
      <c r="Z158" s="76"/>
      <c r="AA158" s="77">
        <f>SUM(AA142:AA157)</f>
        <v>51.469999999999992</v>
      </c>
      <c r="AB158" s="79"/>
      <c r="AC158" s="80">
        <f t="shared" si="55"/>
        <v>2.8999999999999986</v>
      </c>
      <c r="AD158" s="81">
        <f t="shared" si="56"/>
        <v>5.9707638459954686E-2</v>
      </c>
      <c r="AE158" s="79"/>
      <c r="AF158" s="75"/>
      <c r="AG158" s="76"/>
      <c r="AH158" s="77">
        <f>SUM(AH142:AH157)</f>
        <v>55.059999999999988</v>
      </c>
      <c r="AI158" s="79"/>
      <c r="AJ158" s="80">
        <f t="shared" si="57"/>
        <v>3.5899999999999963</v>
      </c>
      <c r="AK158" s="81">
        <f t="shared" si="58"/>
        <v>6.97493685642121E-2</v>
      </c>
      <c r="AL158" s="79"/>
      <c r="AM158" s="75"/>
      <c r="AN158" s="76"/>
      <c r="AO158" s="77">
        <f>SUM(AO142:AO157)</f>
        <v>58.099999999999994</v>
      </c>
      <c r="AP158" s="79"/>
      <c r="AQ158" s="80">
        <f t="shared" si="59"/>
        <v>3.0400000000000063</v>
      </c>
      <c r="AR158" s="81">
        <f t="shared" si="60"/>
        <v>5.5212495459498856E-2</v>
      </c>
    </row>
    <row r="159" spans="2:51" ht="15.75" customHeight="1" x14ac:dyDescent="0.25">
      <c r="B159" s="82" t="s">
        <v>28</v>
      </c>
      <c r="C159" s="53"/>
      <c r="D159" s="54" t="s">
        <v>29</v>
      </c>
      <c r="E159" s="53"/>
      <c r="F159" s="23"/>
      <c r="G159" s="83">
        <f>IF(ISBLANK($D135)=TRUE, 0, IF($D135="ULO", $I$310*G172+$I$311*G173+$I$312*G174+$I$313*G175, IF(AND($D135="non-ULO", H177&gt;0), G177,G176)))</f>
        <v>0.11021999999999998</v>
      </c>
      <c r="H159" s="84">
        <f>$G$137*(1+G187)-$G$137</f>
        <v>22.125000000000114</v>
      </c>
      <c r="I159" s="65">
        <f>H159*G159</f>
        <v>2.4386175000000123</v>
      </c>
      <c r="J159" s="65"/>
      <c r="K159" s="83">
        <f>IF(ISBLANK($D135)=TRUE, 0, IF($D135="ULO", $I$310*K172+$I$311*K173+$I$312*K174+$I$313*$K$175, IF(AND($D135="non-ULO", L177&gt;0), K177,K176)))</f>
        <v>0.11021999999999998</v>
      </c>
      <c r="L159" s="84">
        <f>$G$137*(1+K187)-$G$137</f>
        <v>22.125000000000114</v>
      </c>
      <c r="M159" s="65">
        <f>L159*K159</f>
        <v>2.4386175000000123</v>
      </c>
      <c r="N159" s="59"/>
      <c r="O159" s="60">
        <f t="shared" si="46"/>
        <v>0</v>
      </c>
      <c r="P159" s="61">
        <f t="shared" si="47"/>
        <v>0</v>
      </c>
      <c r="Q159" s="59"/>
      <c r="R159" s="83">
        <f>IF(ISBLANK($D135)=TRUE, 0, IF($D135="ULO", $I$310*R172+$I$311*R173+$I$312*R174+$I$313*R175, IF(AND($D135="non-ULO", S177&gt;0), R177,R176)))</f>
        <v>0.11021999999999998</v>
      </c>
      <c r="S159" s="84">
        <f>$G$137*(1+R187)-$G$137</f>
        <v>22.125000000000114</v>
      </c>
      <c r="T159" s="65">
        <f>S159*R159</f>
        <v>2.4386175000000123</v>
      </c>
      <c r="U159" s="59"/>
      <c r="V159" s="60">
        <f t="shared" si="53"/>
        <v>0</v>
      </c>
      <c r="W159" s="61">
        <f t="shared" si="54"/>
        <v>0</v>
      </c>
      <c r="X159" s="59"/>
      <c r="Y159" s="83">
        <f>IF(ISBLANK($D135)=TRUE, 0, IF($D135="ULO", $I$310*Y172+$I$311*Y173+$I$312*Y174+$I$313*Y175, IF(AND($D135="non-ULO", Z177&gt;0), Y177,Y176)))</f>
        <v>0.11021999999999998</v>
      </c>
      <c r="Z159" s="84">
        <f>$G$137*(1+Y187)-$G$137</f>
        <v>22.125000000000114</v>
      </c>
      <c r="AA159" s="65">
        <f>Z159*Y159</f>
        <v>2.4386175000000123</v>
      </c>
      <c r="AB159" s="59"/>
      <c r="AC159" s="60">
        <f t="shared" si="55"/>
        <v>0</v>
      </c>
      <c r="AD159" s="61">
        <f t="shared" si="56"/>
        <v>0</v>
      </c>
      <c r="AE159" s="59"/>
      <c r="AF159" s="83">
        <f>IF(ISBLANK($D135)=TRUE, 0, IF($D135="ULO", $I$310*AF172+$I$311*AF173+$I$312*AF174+$I$313*AF175, IF(AND($D135="non-ULO", AG177&gt;0), AF177,AF176)))</f>
        <v>0.11021999999999998</v>
      </c>
      <c r="AG159" s="84">
        <f>$G$137*(1+AF187)-$G$137</f>
        <v>22.125000000000114</v>
      </c>
      <c r="AH159" s="65">
        <f>AG159*AF159</f>
        <v>2.4386175000000123</v>
      </c>
      <c r="AI159" s="59"/>
      <c r="AJ159" s="60">
        <f t="shared" si="57"/>
        <v>0</v>
      </c>
      <c r="AK159" s="61">
        <f t="shared" si="58"/>
        <v>0</v>
      </c>
      <c r="AL159" s="59"/>
      <c r="AM159" s="83">
        <f>IF(ISBLANK($D135)=TRUE, 0, IF($D135="ULO", $I$310*AM172+$I$311*AM173+$I$312*AM174+$I$313*AM175, IF(AND($D135="non-ULO", AN177&gt;0), AM177,AM176)))</f>
        <v>0.11021999999999998</v>
      </c>
      <c r="AN159" s="84">
        <f>$G$137*(1+AM187)-$G$137</f>
        <v>22.125000000000114</v>
      </c>
      <c r="AO159" s="65">
        <f>AN159*AM159</f>
        <v>2.4386175000000123</v>
      </c>
      <c r="AP159" s="59"/>
      <c r="AQ159" s="60">
        <f t="shared" si="59"/>
        <v>0</v>
      </c>
      <c r="AR159" s="61">
        <f t="shared" si="60"/>
        <v>0</v>
      </c>
      <c r="AS159" s="22"/>
      <c r="AT159" s="22"/>
      <c r="AU159" s="22"/>
      <c r="AV159" s="22"/>
      <c r="AW159" s="22"/>
      <c r="AX159" s="22"/>
      <c r="AY159" s="22"/>
    </row>
    <row r="160" spans="2:51" x14ac:dyDescent="0.25">
      <c r="B160" s="82" t="s">
        <v>30</v>
      </c>
      <c r="C160" s="53"/>
      <c r="D160" s="54" t="s">
        <v>29</v>
      </c>
      <c r="E160" s="53"/>
      <c r="F160" s="23"/>
      <c r="G160" s="85">
        <v>4.4299999999999999E-3</v>
      </c>
      <c r="H160" s="84">
        <f>+$G$18</f>
        <v>750</v>
      </c>
      <c r="I160" s="65">
        <f>H160*G160</f>
        <v>3.3224999999999998</v>
      </c>
      <c r="J160" s="65"/>
      <c r="K160" s="85">
        <v>2.3E-3</v>
      </c>
      <c r="L160" s="84">
        <f>+$G$18</f>
        <v>750</v>
      </c>
      <c r="M160" s="65">
        <f>L160*K160</f>
        <v>1.7249999999999999</v>
      </c>
      <c r="N160" s="59"/>
      <c r="O160" s="60">
        <f t="shared" si="46"/>
        <v>-1.5974999999999999</v>
      </c>
      <c r="P160" s="61">
        <f t="shared" si="47"/>
        <v>-0.48081264108352145</v>
      </c>
      <c r="Q160" s="59"/>
      <c r="R160" s="85">
        <v>0</v>
      </c>
      <c r="S160" s="84">
        <f>+$G$18</f>
        <v>750</v>
      </c>
      <c r="T160" s="65">
        <f>S160*R160</f>
        <v>0</v>
      </c>
      <c r="U160" s="59"/>
      <c r="V160" s="60">
        <f t="shared" si="53"/>
        <v>-1.7249999999999999</v>
      </c>
      <c r="W160" s="61" t="str">
        <f t="shared" si="54"/>
        <v/>
      </c>
      <c r="X160" s="59"/>
      <c r="Y160" s="85">
        <v>0</v>
      </c>
      <c r="Z160" s="84">
        <f>+$G$18</f>
        <v>750</v>
      </c>
      <c r="AA160" s="65">
        <f>Z160*Y160</f>
        <v>0</v>
      </c>
      <c r="AB160" s="59"/>
      <c r="AC160" s="60">
        <f t="shared" si="55"/>
        <v>0</v>
      </c>
      <c r="AD160" s="61" t="str">
        <f t="shared" si="56"/>
        <v/>
      </c>
      <c r="AE160" s="59"/>
      <c r="AF160" s="85">
        <v>0</v>
      </c>
      <c r="AG160" s="84">
        <f>+$G$18</f>
        <v>750</v>
      </c>
      <c r="AH160" s="65">
        <f>AG160*AF160</f>
        <v>0</v>
      </c>
      <c r="AI160" s="59"/>
      <c r="AJ160" s="60">
        <f t="shared" si="57"/>
        <v>0</v>
      </c>
      <c r="AK160" s="61" t="str">
        <f t="shared" si="58"/>
        <v/>
      </c>
      <c r="AL160" s="59"/>
      <c r="AM160" s="85">
        <v>0</v>
      </c>
      <c r="AN160" s="84">
        <f>+$G$18</f>
        <v>750</v>
      </c>
      <c r="AO160" s="65">
        <f>AN160*AM160</f>
        <v>0</v>
      </c>
      <c r="AP160" s="59"/>
      <c r="AQ160" s="60">
        <f t="shared" si="59"/>
        <v>0</v>
      </c>
      <c r="AR160" s="61" t="str">
        <f t="shared" si="60"/>
        <v/>
      </c>
      <c r="AS160" s="22"/>
      <c r="AT160" s="22"/>
      <c r="AU160" s="22"/>
      <c r="AV160" s="22"/>
      <c r="AW160" s="22"/>
      <c r="AX160" s="22"/>
      <c r="AY160" s="22"/>
    </row>
    <row r="161" spans="2:51" ht="17.25" customHeight="1" x14ac:dyDescent="0.25">
      <c r="B161" s="82" t="s">
        <v>31</v>
      </c>
      <c r="C161" s="53"/>
      <c r="D161" s="54" t="s">
        <v>29</v>
      </c>
      <c r="E161" s="53"/>
      <c r="F161" s="23"/>
      <c r="G161" s="85">
        <v>-1.2999999999999999E-4</v>
      </c>
      <c r="H161" s="84">
        <f>+$G$18</f>
        <v>750</v>
      </c>
      <c r="I161" s="65">
        <f>H161*G161</f>
        <v>-9.7499999999999989E-2</v>
      </c>
      <c r="J161" s="65"/>
      <c r="K161" s="85">
        <v>1.8000000000000001E-4</v>
      </c>
      <c r="L161" s="84">
        <f>+$G$18</f>
        <v>750</v>
      </c>
      <c r="M161" s="65">
        <f>L161*K161</f>
        <v>0.13500000000000001</v>
      </c>
      <c r="N161" s="59"/>
      <c r="O161" s="60">
        <f t="shared" si="46"/>
        <v>0.23249999999999998</v>
      </c>
      <c r="P161" s="61">
        <f t="shared" si="47"/>
        <v>-2.3846153846153846</v>
      </c>
      <c r="Q161" s="59"/>
      <c r="R161" s="85">
        <v>0</v>
      </c>
      <c r="S161" s="84">
        <f>+$G$18</f>
        <v>750</v>
      </c>
      <c r="T161" s="65">
        <f>S161*R161</f>
        <v>0</v>
      </c>
      <c r="U161" s="59"/>
      <c r="V161" s="60">
        <f t="shared" si="53"/>
        <v>-0.13500000000000001</v>
      </c>
      <c r="W161" s="61" t="str">
        <f t="shared" si="54"/>
        <v/>
      </c>
      <c r="X161" s="59"/>
      <c r="Y161" s="85">
        <v>0</v>
      </c>
      <c r="Z161" s="84">
        <f>+$G$18</f>
        <v>750</v>
      </c>
      <c r="AA161" s="65">
        <f>Z161*Y161</f>
        <v>0</v>
      </c>
      <c r="AB161" s="59"/>
      <c r="AC161" s="60">
        <f t="shared" si="55"/>
        <v>0</v>
      </c>
      <c r="AD161" s="61" t="str">
        <f t="shared" si="56"/>
        <v/>
      </c>
      <c r="AE161" s="59"/>
      <c r="AF161" s="85">
        <v>0</v>
      </c>
      <c r="AG161" s="84">
        <f>+$G$18</f>
        <v>750</v>
      </c>
      <c r="AH161" s="65">
        <f>AG161*AF161</f>
        <v>0</v>
      </c>
      <c r="AI161" s="59"/>
      <c r="AJ161" s="60">
        <f t="shared" si="57"/>
        <v>0</v>
      </c>
      <c r="AK161" s="61" t="str">
        <f t="shared" si="58"/>
        <v/>
      </c>
      <c r="AL161" s="59"/>
      <c r="AM161" s="85">
        <v>0</v>
      </c>
      <c r="AN161" s="84">
        <f>+$G$18</f>
        <v>750</v>
      </c>
      <c r="AO161" s="65">
        <f>AN161*AM161</f>
        <v>0</v>
      </c>
      <c r="AP161" s="59"/>
      <c r="AQ161" s="60">
        <f t="shared" si="59"/>
        <v>0</v>
      </c>
      <c r="AR161" s="61" t="str">
        <f t="shared" si="60"/>
        <v/>
      </c>
      <c r="AS161" s="22"/>
      <c r="AT161" s="22"/>
      <c r="AU161" s="22"/>
      <c r="AV161" s="22"/>
      <c r="AW161" s="22"/>
      <c r="AX161" s="22"/>
      <c r="AY161" s="22"/>
    </row>
    <row r="162" spans="2:51" ht="15.75" customHeight="1" x14ac:dyDescent="0.25">
      <c r="B162" s="82" t="s">
        <v>32</v>
      </c>
      <c r="C162" s="53"/>
      <c r="D162" s="54" t="s">
        <v>29</v>
      </c>
      <c r="E162" s="53"/>
      <c r="F162" s="23"/>
      <c r="G162" s="85">
        <v>0</v>
      </c>
      <c r="H162" s="86"/>
      <c r="I162" s="65">
        <f>H162*G162</f>
        <v>0</v>
      </c>
      <c r="J162" s="65"/>
      <c r="K162" s="85">
        <v>1.24E-3</v>
      </c>
      <c r="L162" s="86"/>
      <c r="M162" s="65">
        <f>L162*K162</f>
        <v>0</v>
      </c>
      <c r="N162" s="59"/>
      <c r="O162" s="60">
        <f t="shared" si="46"/>
        <v>0</v>
      </c>
      <c r="P162" s="61" t="str">
        <f t="shared" si="47"/>
        <v/>
      </c>
      <c r="Q162" s="59"/>
      <c r="R162" s="85">
        <v>0</v>
      </c>
      <c r="S162" s="86"/>
      <c r="T162" s="65">
        <f>S162*R162</f>
        <v>0</v>
      </c>
      <c r="U162" s="59"/>
      <c r="V162" s="60">
        <f t="shared" si="53"/>
        <v>0</v>
      </c>
      <c r="W162" s="61" t="str">
        <f t="shared" si="54"/>
        <v/>
      </c>
      <c r="X162" s="59"/>
      <c r="Y162" s="85">
        <v>0</v>
      </c>
      <c r="Z162" s="86"/>
      <c r="AA162" s="65">
        <f>Z162*Y162</f>
        <v>0</v>
      </c>
      <c r="AB162" s="59"/>
      <c r="AC162" s="60">
        <f t="shared" si="55"/>
        <v>0</v>
      </c>
      <c r="AD162" s="61" t="str">
        <f t="shared" si="56"/>
        <v/>
      </c>
      <c r="AE162" s="59"/>
      <c r="AF162" s="85">
        <v>0</v>
      </c>
      <c r="AG162" s="86"/>
      <c r="AH162" s="65">
        <f>AG162*AF162</f>
        <v>0</v>
      </c>
      <c r="AI162" s="59"/>
      <c r="AJ162" s="60">
        <f t="shared" si="57"/>
        <v>0</v>
      </c>
      <c r="AK162" s="61" t="str">
        <f t="shared" si="58"/>
        <v/>
      </c>
      <c r="AL162" s="59"/>
      <c r="AM162" s="85">
        <v>0</v>
      </c>
      <c r="AN162" s="86"/>
      <c r="AO162" s="65">
        <f>AN162*AM162</f>
        <v>0</v>
      </c>
      <c r="AP162" s="59"/>
      <c r="AQ162" s="60">
        <f t="shared" si="59"/>
        <v>0</v>
      </c>
      <c r="AR162" s="61" t="str">
        <f t="shared" si="60"/>
        <v/>
      </c>
      <c r="AS162" s="22"/>
      <c r="AT162" s="22"/>
      <c r="AU162" s="22"/>
      <c r="AV162" s="22"/>
      <c r="AW162" s="22"/>
      <c r="AX162" s="22"/>
      <c r="AY162" s="22"/>
    </row>
    <row r="163" spans="2:51" x14ac:dyDescent="0.25">
      <c r="B163" s="87" t="s">
        <v>33</v>
      </c>
      <c r="C163" s="53"/>
      <c r="D163" s="54" t="s">
        <v>23</v>
      </c>
      <c r="E163" s="53"/>
      <c r="F163" s="23"/>
      <c r="G163" s="88">
        <v>0.41</v>
      </c>
      <c r="H163" s="56">
        <v>1</v>
      </c>
      <c r="I163" s="65">
        <f>H163*G163</f>
        <v>0.41</v>
      </c>
      <c r="J163" s="65"/>
      <c r="K163" s="88">
        <v>0.41</v>
      </c>
      <c r="L163" s="56">
        <v>1</v>
      </c>
      <c r="M163" s="65">
        <f>L163*K163</f>
        <v>0.41</v>
      </c>
      <c r="N163" s="59"/>
      <c r="O163" s="60">
        <f t="shared" si="46"/>
        <v>0</v>
      </c>
      <c r="P163" s="61">
        <f t="shared" si="47"/>
        <v>0</v>
      </c>
      <c r="Q163" s="59"/>
      <c r="R163" s="88">
        <v>0.41</v>
      </c>
      <c r="S163" s="56">
        <v>1</v>
      </c>
      <c r="T163" s="65">
        <f>S163*R163</f>
        <v>0.41</v>
      </c>
      <c r="U163" s="59"/>
      <c r="V163" s="60">
        <f t="shared" si="53"/>
        <v>0</v>
      </c>
      <c r="W163" s="61">
        <f t="shared" si="54"/>
        <v>0</v>
      </c>
      <c r="X163" s="59"/>
      <c r="Y163" s="88">
        <v>0.41</v>
      </c>
      <c r="Z163" s="56">
        <v>1</v>
      </c>
      <c r="AA163" s="65">
        <f>Z163*Y163</f>
        <v>0.41</v>
      </c>
      <c r="AB163" s="59"/>
      <c r="AC163" s="60">
        <f t="shared" si="55"/>
        <v>0</v>
      </c>
      <c r="AD163" s="61">
        <f t="shared" si="56"/>
        <v>0</v>
      </c>
      <c r="AE163" s="59"/>
      <c r="AF163" s="88">
        <v>0.41</v>
      </c>
      <c r="AG163" s="56">
        <v>1</v>
      </c>
      <c r="AH163" s="65">
        <f>AG163*AF163</f>
        <v>0.41</v>
      </c>
      <c r="AI163" s="59"/>
      <c r="AJ163" s="60">
        <f t="shared" si="57"/>
        <v>0</v>
      </c>
      <c r="AK163" s="61">
        <f t="shared" si="58"/>
        <v>0</v>
      </c>
      <c r="AL163" s="59"/>
      <c r="AM163" s="88">
        <v>0.41</v>
      </c>
      <c r="AN163" s="56">
        <v>1</v>
      </c>
      <c r="AO163" s="65">
        <f>AN163*AM163</f>
        <v>0.41</v>
      </c>
      <c r="AP163" s="59"/>
      <c r="AQ163" s="60">
        <f t="shared" si="59"/>
        <v>0</v>
      </c>
      <c r="AR163" s="61">
        <f t="shared" si="60"/>
        <v>0</v>
      </c>
      <c r="AS163" s="22"/>
      <c r="AT163" s="22"/>
      <c r="AU163" s="22"/>
      <c r="AV163" s="22"/>
      <c r="AW163" s="22"/>
      <c r="AX163" s="22"/>
      <c r="AY163" s="22"/>
    </row>
    <row r="164" spans="2:51" s="70" customFormat="1" x14ac:dyDescent="0.25">
      <c r="B164" s="89" t="s">
        <v>34</v>
      </c>
      <c r="C164" s="90"/>
      <c r="D164" s="91"/>
      <c r="E164" s="90"/>
      <c r="F164" s="74"/>
      <c r="G164" s="92"/>
      <c r="H164" s="93"/>
      <c r="I164" s="94">
        <f>SUM(I159:I163)+I158</f>
        <v>48.763617500000002</v>
      </c>
      <c r="J164" s="94"/>
      <c r="K164" s="92"/>
      <c r="L164" s="93"/>
      <c r="M164" s="94">
        <f>SUM(M159:M163)+M158</f>
        <v>50.228617500000013</v>
      </c>
      <c r="N164" s="79"/>
      <c r="O164" s="80">
        <f t="shared" si="46"/>
        <v>1.4650000000000105</v>
      </c>
      <c r="P164" s="81">
        <f t="shared" si="47"/>
        <v>3.0042890070655862E-2</v>
      </c>
      <c r="Q164" s="79"/>
      <c r="R164" s="92"/>
      <c r="S164" s="93"/>
      <c r="T164" s="94">
        <f>SUM(T159:T163)+T158</f>
        <v>51.418617500000003</v>
      </c>
      <c r="U164" s="79"/>
      <c r="V164" s="80">
        <f t="shared" si="53"/>
        <v>1.1899999999999906</v>
      </c>
      <c r="W164" s="81">
        <f t="shared" si="54"/>
        <v>2.3691673377233415E-2</v>
      </c>
      <c r="X164" s="79"/>
      <c r="Y164" s="92"/>
      <c r="Z164" s="93"/>
      <c r="AA164" s="94">
        <f>SUM(AA159:AA163)+AA158</f>
        <v>54.318617500000002</v>
      </c>
      <c r="AB164" s="79"/>
      <c r="AC164" s="80">
        <f t="shared" si="55"/>
        <v>2.8999999999999986</v>
      </c>
      <c r="AD164" s="81">
        <f t="shared" si="56"/>
        <v>5.6399804992812157E-2</v>
      </c>
      <c r="AE164" s="79"/>
      <c r="AF164" s="92"/>
      <c r="AG164" s="93"/>
      <c r="AH164" s="94">
        <f>SUM(AH159:AH163)+AH158</f>
        <v>57.908617499999998</v>
      </c>
      <c r="AI164" s="79"/>
      <c r="AJ164" s="80">
        <f t="shared" si="57"/>
        <v>3.5899999999999963</v>
      </c>
      <c r="AK164" s="81">
        <f t="shared" si="58"/>
        <v>6.609152009437641E-2</v>
      </c>
      <c r="AL164" s="79"/>
      <c r="AM164" s="92"/>
      <c r="AN164" s="93"/>
      <c r="AO164" s="94">
        <f>SUM(AO159:AO163)+AO158</f>
        <v>60.948617500000005</v>
      </c>
      <c r="AP164" s="79"/>
      <c r="AQ164" s="80">
        <f t="shared" si="59"/>
        <v>3.0400000000000063</v>
      </c>
      <c r="AR164" s="81">
        <f t="shared" si="60"/>
        <v>5.2496504514203027E-2</v>
      </c>
    </row>
    <row r="165" spans="2:51" x14ac:dyDescent="0.25">
      <c r="B165" s="96" t="s">
        <v>35</v>
      </c>
      <c r="C165" s="23"/>
      <c r="D165" s="54" t="s">
        <v>29</v>
      </c>
      <c r="E165" s="23"/>
      <c r="F165" s="23"/>
      <c r="G165" s="97">
        <v>1.141E-2</v>
      </c>
      <c r="H165" s="98">
        <f>$G$18*(1+G187)</f>
        <v>772.12500000000011</v>
      </c>
      <c r="I165" s="57">
        <f>H165*G165</f>
        <v>8.8099462500000012</v>
      </c>
      <c r="J165" s="57"/>
      <c r="K165" s="97">
        <v>1.295E-2</v>
      </c>
      <c r="L165" s="98">
        <f>$G$18*(1+K187)</f>
        <v>772.12500000000011</v>
      </c>
      <c r="M165" s="57">
        <f>L165*K165</f>
        <v>9.9990187500000012</v>
      </c>
      <c r="N165" s="59"/>
      <c r="O165" s="60">
        <f t="shared" si="46"/>
        <v>1.1890725</v>
      </c>
      <c r="P165" s="61">
        <f t="shared" si="47"/>
        <v>0.1349693251533742</v>
      </c>
      <c r="Q165" s="59"/>
      <c r="R165" s="97">
        <v>1.295E-2</v>
      </c>
      <c r="S165" s="98">
        <f>$G$18*(1+R187)</f>
        <v>772.12500000000011</v>
      </c>
      <c r="T165" s="57">
        <f>S165*R165</f>
        <v>9.9990187500000012</v>
      </c>
      <c r="U165" s="59"/>
      <c r="V165" s="60">
        <f t="shared" si="53"/>
        <v>0</v>
      </c>
      <c r="W165" s="61">
        <f t="shared" si="54"/>
        <v>0</v>
      </c>
      <c r="X165" s="59"/>
      <c r="Y165" s="97">
        <v>1.295E-2</v>
      </c>
      <c r="Z165" s="98">
        <f>$G$18*(1+Y187)</f>
        <v>772.12500000000011</v>
      </c>
      <c r="AA165" s="57">
        <f>Z165*Y165</f>
        <v>9.9990187500000012</v>
      </c>
      <c r="AB165" s="59"/>
      <c r="AC165" s="60">
        <f t="shared" si="55"/>
        <v>0</v>
      </c>
      <c r="AD165" s="61">
        <f t="shared" si="56"/>
        <v>0</v>
      </c>
      <c r="AE165" s="59"/>
      <c r="AF165" s="97">
        <v>1.295E-2</v>
      </c>
      <c r="AG165" s="98">
        <f>$G$18*(1+AF187)</f>
        <v>772.12500000000011</v>
      </c>
      <c r="AH165" s="57">
        <f>AG165*AF165</f>
        <v>9.9990187500000012</v>
      </c>
      <c r="AI165" s="59"/>
      <c r="AJ165" s="60">
        <f t="shared" si="57"/>
        <v>0</v>
      </c>
      <c r="AK165" s="61">
        <f t="shared" si="58"/>
        <v>0</v>
      </c>
      <c r="AL165" s="59"/>
      <c r="AM165" s="97">
        <v>1.295E-2</v>
      </c>
      <c r="AN165" s="98">
        <f>$G$18*(1+AM187)</f>
        <v>772.12500000000011</v>
      </c>
      <c r="AO165" s="57">
        <f>AN165*AM165</f>
        <v>9.9990187500000012</v>
      </c>
      <c r="AP165" s="59"/>
      <c r="AQ165" s="60">
        <f t="shared" si="59"/>
        <v>0</v>
      </c>
      <c r="AR165" s="61">
        <f t="shared" si="60"/>
        <v>0</v>
      </c>
      <c r="AS165" s="22"/>
      <c r="AT165" s="22"/>
      <c r="AU165" s="22"/>
      <c r="AV165" s="22"/>
      <c r="AW165" s="22"/>
      <c r="AX165" s="22"/>
      <c r="AY165" s="22"/>
    </row>
    <row r="166" spans="2:51" x14ac:dyDescent="0.25">
      <c r="B166" s="96" t="s">
        <v>36</v>
      </c>
      <c r="C166" s="23"/>
      <c r="D166" s="54" t="s">
        <v>29</v>
      </c>
      <c r="E166" s="23"/>
      <c r="F166" s="23"/>
      <c r="G166" s="97">
        <v>7.79E-3</v>
      </c>
      <c r="H166" s="99">
        <f>+H165</f>
        <v>772.12500000000011</v>
      </c>
      <c r="I166" s="57">
        <f>H166*G166</f>
        <v>6.0148537500000012</v>
      </c>
      <c r="J166" s="57"/>
      <c r="K166" s="97">
        <v>9.0500000000000008E-3</v>
      </c>
      <c r="L166" s="99">
        <f>+L165</f>
        <v>772.12500000000011</v>
      </c>
      <c r="M166" s="57">
        <f>L166*K166</f>
        <v>6.9877312500000013</v>
      </c>
      <c r="N166" s="59"/>
      <c r="O166" s="60">
        <f t="shared" si="46"/>
        <v>0.97287750000000006</v>
      </c>
      <c r="P166" s="61">
        <f t="shared" si="47"/>
        <v>0.16174582798459561</v>
      </c>
      <c r="Q166" s="59"/>
      <c r="R166" s="97">
        <v>9.0500000000000008E-3</v>
      </c>
      <c r="S166" s="99">
        <f>+S165</f>
        <v>772.12500000000011</v>
      </c>
      <c r="T166" s="57">
        <f>S166*R166</f>
        <v>6.9877312500000013</v>
      </c>
      <c r="U166" s="59"/>
      <c r="V166" s="60">
        <f t="shared" si="53"/>
        <v>0</v>
      </c>
      <c r="W166" s="61">
        <f t="shared" si="54"/>
        <v>0</v>
      </c>
      <c r="X166" s="59"/>
      <c r="Y166" s="97">
        <v>9.0500000000000008E-3</v>
      </c>
      <c r="Z166" s="99">
        <f>+Z165</f>
        <v>772.12500000000011</v>
      </c>
      <c r="AA166" s="57">
        <f>Z166*Y166</f>
        <v>6.9877312500000013</v>
      </c>
      <c r="AB166" s="59"/>
      <c r="AC166" s="60">
        <f t="shared" si="55"/>
        <v>0</v>
      </c>
      <c r="AD166" s="61">
        <f t="shared" si="56"/>
        <v>0</v>
      </c>
      <c r="AE166" s="59"/>
      <c r="AF166" s="97">
        <v>9.0500000000000008E-3</v>
      </c>
      <c r="AG166" s="99">
        <f>+AG165</f>
        <v>772.12500000000011</v>
      </c>
      <c r="AH166" s="57">
        <f>AG166*AF166</f>
        <v>6.9877312500000013</v>
      </c>
      <c r="AI166" s="59"/>
      <c r="AJ166" s="60">
        <f t="shared" si="57"/>
        <v>0</v>
      </c>
      <c r="AK166" s="61">
        <f t="shared" si="58"/>
        <v>0</v>
      </c>
      <c r="AL166" s="59"/>
      <c r="AM166" s="97">
        <v>9.0500000000000008E-3</v>
      </c>
      <c r="AN166" s="99">
        <f>+AN165</f>
        <v>772.12500000000011</v>
      </c>
      <c r="AO166" s="57">
        <f>AN166*AM166</f>
        <v>6.9877312500000013</v>
      </c>
      <c r="AP166" s="59"/>
      <c r="AQ166" s="60">
        <f t="shared" si="59"/>
        <v>0</v>
      </c>
      <c r="AR166" s="61">
        <f t="shared" si="60"/>
        <v>0</v>
      </c>
      <c r="AS166" s="22"/>
      <c r="AT166" s="22"/>
      <c r="AU166" s="22"/>
      <c r="AV166" s="22"/>
      <c r="AW166" s="22"/>
      <c r="AX166" s="22"/>
      <c r="AY166" s="22"/>
    </row>
    <row r="167" spans="2:51" s="70" customFormat="1" x14ac:dyDescent="0.25">
      <c r="B167" s="89" t="s">
        <v>37</v>
      </c>
      <c r="C167" s="72"/>
      <c r="D167" s="91"/>
      <c r="E167" s="72"/>
      <c r="F167" s="100"/>
      <c r="G167" s="101"/>
      <c r="H167" s="102"/>
      <c r="I167" s="94">
        <f>SUM(I164:I166)</f>
        <v>63.588417500000006</v>
      </c>
      <c r="J167" s="94"/>
      <c r="K167" s="101"/>
      <c r="L167" s="102"/>
      <c r="M167" s="94">
        <f>SUM(M164:M166)</f>
        <v>67.215367500000013</v>
      </c>
      <c r="N167" s="103"/>
      <c r="O167" s="80">
        <f t="shared" si="46"/>
        <v>3.6269500000000079</v>
      </c>
      <c r="P167" s="81">
        <f t="shared" si="47"/>
        <v>5.7037903168450567E-2</v>
      </c>
      <c r="Q167" s="79"/>
      <c r="R167" s="101"/>
      <c r="S167" s="102"/>
      <c r="T167" s="94">
        <f>SUM(T164:T166)</f>
        <v>68.405367499999997</v>
      </c>
      <c r="U167" s="103"/>
      <c r="V167" s="80">
        <f t="shared" si="53"/>
        <v>1.1899999999999835</v>
      </c>
      <c r="W167" s="81">
        <f t="shared" si="54"/>
        <v>1.7704284663771025E-2</v>
      </c>
      <c r="X167" s="79"/>
      <c r="Y167" s="101"/>
      <c r="Z167" s="102"/>
      <c r="AA167" s="94">
        <f>SUM(AA164:AA166)</f>
        <v>71.305367500000003</v>
      </c>
      <c r="AB167" s="103"/>
      <c r="AC167" s="80">
        <f t="shared" si="55"/>
        <v>2.9000000000000057</v>
      </c>
      <c r="AD167" s="81">
        <f t="shared" si="56"/>
        <v>4.2394334041111696E-2</v>
      </c>
      <c r="AE167" s="79"/>
      <c r="AF167" s="101"/>
      <c r="AG167" s="102"/>
      <c r="AH167" s="94">
        <f>SUM(AH164:AH166)</f>
        <v>74.895367499999992</v>
      </c>
      <c r="AI167" s="103"/>
      <c r="AJ167" s="80">
        <f t="shared" si="57"/>
        <v>3.5899999999999892</v>
      </c>
      <c r="AK167" s="81">
        <f t="shared" si="58"/>
        <v>5.0346841000433649E-2</v>
      </c>
      <c r="AL167" s="79"/>
      <c r="AM167" s="101"/>
      <c r="AN167" s="102"/>
      <c r="AO167" s="94">
        <f>SUM(AO164:AO166)</f>
        <v>77.935367499999998</v>
      </c>
      <c r="AP167" s="103"/>
      <c r="AQ167" s="80">
        <f t="shared" si="59"/>
        <v>3.0400000000000063</v>
      </c>
      <c r="AR167" s="81">
        <f t="shared" si="60"/>
        <v>4.058996038706942E-2</v>
      </c>
    </row>
    <row r="168" spans="2:51" x14ac:dyDescent="0.25">
      <c r="B168" s="63" t="s">
        <v>38</v>
      </c>
      <c r="C168" s="53"/>
      <c r="D168" s="54" t="s">
        <v>29</v>
      </c>
      <c r="E168" s="53"/>
      <c r="F168" s="23"/>
      <c r="G168" s="104">
        <v>4.1000000000000003E-3</v>
      </c>
      <c r="H168" s="86">
        <f>+H165</f>
        <v>772.12500000000011</v>
      </c>
      <c r="I168" s="65">
        <f t="shared" ref="I168:I179" si="61">H168*G168</f>
        <v>3.1657125000000006</v>
      </c>
      <c r="J168" s="65"/>
      <c r="K168" s="104">
        <v>4.1000000000000003E-3</v>
      </c>
      <c r="L168" s="86">
        <f>+L165</f>
        <v>772.12500000000011</v>
      </c>
      <c r="M168" s="65">
        <f t="shared" ref="M168:M179" si="62">L168*K168</f>
        <v>3.1657125000000006</v>
      </c>
      <c r="N168" s="59"/>
      <c r="O168" s="60">
        <f t="shared" si="46"/>
        <v>0</v>
      </c>
      <c r="P168" s="61">
        <f t="shared" si="47"/>
        <v>0</v>
      </c>
      <c r="Q168" s="59"/>
      <c r="R168" s="104">
        <v>4.1000000000000003E-3</v>
      </c>
      <c r="S168" s="86">
        <f>+S165</f>
        <v>772.12500000000011</v>
      </c>
      <c r="T168" s="65">
        <f t="shared" ref="T168:T179" si="63">S168*R168</f>
        <v>3.1657125000000006</v>
      </c>
      <c r="U168" s="59"/>
      <c r="V168" s="60">
        <f t="shared" si="53"/>
        <v>0</v>
      </c>
      <c r="W168" s="61">
        <f t="shared" si="54"/>
        <v>0</v>
      </c>
      <c r="X168" s="59"/>
      <c r="Y168" s="104">
        <v>4.1000000000000003E-3</v>
      </c>
      <c r="Z168" s="86">
        <f>+Z165</f>
        <v>772.12500000000011</v>
      </c>
      <c r="AA168" s="65">
        <f t="shared" ref="AA168:AA179" si="64">Z168*Y168</f>
        <v>3.1657125000000006</v>
      </c>
      <c r="AB168" s="59"/>
      <c r="AC168" s="60">
        <f t="shared" si="55"/>
        <v>0</v>
      </c>
      <c r="AD168" s="61">
        <f t="shared" si="56"/>
        <v>0</v>
      </c>
      <c r="AE168" s="59"/>
      <c r="AF168" s="104">
        <v>4.1000000000000003E-3</v>
      </c>
      <c r="AG168" s="86">
        <f>+AG165</f>
        <v>772.12500000000011</v>
      </c>
      <c r="AH168" s="65">
        <f t="shared" ref="AH168:AH179" si="65">AG168*AF168</f>
        <v>3.1657125000000006</v>
      </c>
      <c r="AI168" s="59"/>
      <c r="AJ168" s="60">
        <f t="shared" si="57"/>
        <v>0</v>
      </c>
      <c r="AK168" s="61">
        <f t="shared" si="58"/>
        <v>0</v>
      </c>
      <c r="AL168" s="59"/>
      <c r="AM168" s="104">
        <v>4.1000000000000003E-3</v>
      </c>
      <c r="AN168" s="86">
        <f>+AN165</f>
        <v>772.12500000000011</v>
      </c>
      <c r="AO168" s="65">
        <f t="shared" ref="AO168:AO179" si="66">AN168*AM168</f>
        <v>3.1657125000000006</v>
      </c>
      <c r="AP168" s="59"/>
      <c r="AQ168" s="60">
        <f t="shared" si="59"/>
        <v>0</v>
      </c>
      <c r="AR168" s="61">
        <f t="shared" si="60"/>
        <v>0</v>
      </c>
      <c r="AS168" s="22"/>
      <c r="AT168" s="22"/>
      <c r="AU168" s="22"/>
      <c r="AV168" s="22"/>
      <c r="AW168" s="22"/>
      <c r="AX168" s="22"/>
      <c r="AY168" s="22"/>
    </row>
    <row r="169" spans="2:51" x14ac:dyDescent="0.25">
      <c r="B169" s="63" t="s">
        <v>39</v>
      </c>
      <c r="C169" s="53"/>
      <c r="D169" s="54" t="s">
        <v>29</v>
      </c>
      <c r="E169" s="53"/>
      <c r="F169" s="23"/>
      <c r="G169" s="104">
        <v>1.4E-3</v>
      </c>
      <c r="H169" s="86">
        <f>+H165</f>
        <v>772.12500000000011</v>
      </c>
      <c r="I169" s="65">
        <f t="shared" si="61"/>
        <v>1.0809750000000002</v>
      </c>
      <c r="J169" s="65"/>
      <c r="K169" s="104">
        <v>1.4E-3</v>
      </c>
      <c r="L169" s="86">
        <f>+L165</f>
        <v>772.12500000000011</v>
      </c>
      <c r="M169" s="65">
        <f t="shared" si="62"/>
        <v>1.0809750000000002</v>
      </c>
      <c r="N169" s="59"/>
      <c r="O169" s="60">
        <f t="shared" si="46"/>
        <v>0</v>
      </c>
      <c r="P169" s="61">
        <f t="shared" si="47"/>
        <v>0</v>
      </c>
      <c r="Q169" s="59"/>
      <c r="R169" s="104">
        <v>1.4E-3</v>
      </c>
      <c r="S169" s="86">
        <f>+S165</f>
        <v>772.12500000000011</v>
      </c>
      <c r="T169" s="65">
        <f t="shared" si="63"/>
        <v>1.0809750000000002</v>
      </c>
      <c r="U169" s="59"/>
      <c r="V169" s="60">
        <f t="shared" si="53"/>
        <v>0</v>
      </c>
      <c r="W169" s="61">
        <f t="shared" si="54"/>
        <v>0</v>
      </c>
      <c r="X169" s="59"/>
      <c r="Y169" s="104">
        <v>1.4E-3</v>
      </c>
      <c r="Z169" s="86">
        <f>+Z165</f>
        <v>772.12500000000011</v>
      </c>
      <c r="AA169" s="65">
        <f t="shared" si="64"/>
        <v>1.0809750000000002</v>
      </c>
      <c r="AB169" s="59"/>
      <c r="AC169" s="60">
        <f t="shared" si="55"/>
        <v>0</v>
      </c>
      <c r="AD169" s="61">
        <f t="shared" si="56"/>
        <v>0</v>
      </c>
      <c r="AE169" s="59"/>
      <c r="AF169" s="104">
        <v>1.4E-3</v>
      </c>
      <c r="AG169" s="86">
        <f>+AG165</f>
        <v>772.12500000000011</v>
      </c>
      <c r="AH169" s="65">
        <f t="shared" si="65"/>
        <v>1.0809750000000002</v>
      </c>
      <c r="AI169" s="59"/>
      <c r="AJ169" s="60">
        <f t="shared" si="57"/>
        <v>0</v>
      </c>
      <c r="AK169" s="61">
        <f t="shared" si="58"/>
        <v>0</v>
      </c>
      <c r="AL169" s="59"/>
      <c r="AM169" s="104">
        <v>1.4E-3</v>
      </c>
      <c r="AN169" s="86">
        <f>+AN165</f>
        <v>772.12500000000011</v>
      </c>
      <c r="AO169" s="65">
        <f t="shared" si="66"/>
        <v>1.0809750000000002</v>
      </c>
      <c r="AP169" s="59"/>
      <c r="AQ169" s="60">
        <f t="shared" si="59"/>
        <v>0</v>
      </c>
      <c r="AR169" s="61">
        <f t="shared" si="60"/>
        <v>0</v>
      </c>
      <c r="AS169" s="22"/>
      <c r="AT169" s="22"/>
      <c r="AU169" s="22"/>
      <c r="AV169" s="22"/>
      <c r="AW169" s="22"/>
      <c r="AX169" s="22"/>
      <c r="AY169" s="22"/>
    </row>
    <row r="170" spans="2:51" x14ac:dyDescent="0.25">
      <c r="B170" s="63" t="s">
        <v>40</v>
      </c>
      <c r="C170" s="53"/>
      <c r="D170" s="54" t="s">
        <v>29</v>
      </c>
      <c r="E170" s="53"/>
      <c r="F170" s="23"/>
      <c r="G170" s="104">
        <v>4.0000000000000002E-4</v>
      </c>
      <c r="H170" s="86">
        <f>+H165</f>
        <v>772.12500000000011</v>
      </c>
      <c r="I170" s="65">
        <f t="shared" si="61"/>
        <v>0.30885000000000007</v>
      </c>
      <c r="J170" s="65"/>
      <c r="K170" s="104">
        <v>4.0000000000000002E-4</v>
      </c>
      <c r="L170" s="86">
        <f>+L165</f>
        <v>772.12500000000011</v>
      </c>
      <c r="M170" s="65">
        <f t="shared" si="62"/>
        <v>0.30885000000000007</v>
      </c>
      <c r="N170" s="59"/>
      <c r="O170" s="60">
        <f t="shared" si="46"/>
        <v>0</v>
      </c>
      <c r="P170" s="61">
        <f t="shared" si="47"/>
        <v>0</v>
      </c>
      <c r="Q170" s="59"/>
      <c r="R170" s="104">
        <v>4.0000000000000002E-4</v>
      </c>
      <c r="S170" s="86">
        <f>+S165</f>
        <v>772.12500000000011</v>
      </c>
      <c r="T170" s="65">
        <f t="shared" si="63"/>
        <v>0.30885000000000007</v>
      </c>
      <c r="U170" s="59"/>
      <c r="V170" s="60">
        <f t="shared" si="53"/>
        <v>0</v>
      </c>
      <c r="W170" s="61">
        <f t="shared" si="54"/>
        <v>0</v>
      </c>
      <c r="X170" s="59"/>
      <c r="Y170" s="104">
        <v>4.0000000000000002E-4</v>
      </c>
      <c r="Z170" s="86">
        <f>+Z165</f>
        <v>772.12500000000011</v>
      </c>
      <c r="AA170" s="65">
        <f t="shared" si="64"/>
        <v>0.30885000000000007</v>
      </c>
      <c r="AB170" s="59"/>
      <c r="AC170" s="60">
        <f t="shared" si="55"/>
        <v>0</v>
      </c>
      <c r="AD170" s="61">
        <f t="shared" si="56"/>
        <v>0</v>
      </c>
      <c r="AE170" s="59"/>
      <c r="AF170" s="104">
        <v>4.0000000000000002E-4</v>
      </c>
      <c r="AG170" s="86">
        <f>+AG165</f>
        <v>772.12500000000011</v>
      </c>
      <c r="AH170" s="65">
        <f t="shared" si="65"/>
        <v>0.30885000000000007</v>
      </c>
      <c r="AI170" s="59"/>
      <c r="AJ170" s="60">
        <f t="shared" si="57"/>
        <v>0</v>
      </c>
      <c r="AK170" s="61">
        <f t="shared" si="58"/>
        <v>0</v>
      </c>
      <c r="AL170" s="59"/>
      <c r="AM170" s="104">
        <v>4.0000000000000002E-4</v>
      </c>
      <c r="AN170" s="86">
        <f>+AN165</f>
        <v>772.12500000000011</v>
      </c>
      <c r="AO170" s="65">
        <f t="shared" si="66"/>
        <v>0.30885000000000007</v>
      </c>
      <c r="AP170" s="59"/>
      <c r="AQ170" s="60">
        <f t="shared" si="59"/>
        <v>0</v>
      </c>
      <c r="AR170" s="61">
        <f t="shared" si="60"/>
        <v>0</v>
      </c>
      <c r="AS170" s="22"/>
      <c r="AT170" s="22"/>
      <c r="AU170" s="22"/>
      <c r="AV170" s="22"/>
      <c r="AW170" s="22"/>
      <c r="AX170" s="22"/>
      <c r="AY170" s="22"/>
    </row>
    <row r="171" spans="2:51" x14ac:dyDescent="0.25">
      <c r="B171" s="63" t="s">
        <v>41</v>
      </c>
      <c r="C171" s="53"/>
      <c r="D171" s="54" t="s">
        <v>23</v>
      </c>
      <c r="E171" s="53"/>
      <c r="F171" s="23"/>
      <c r="G171" s="105">
        <v>0.25</v>
      </c>
      <c r="H171" s="167">
        <v>1</v>
      </c>
      <c r="I171" s="57">
        <f t="shared" si="61"/>
        <v>0.25</v>
      </c>
      <c r="J171" s="57"/>
      <c r="K171" s="105">
        <v>0.25</v>
      </c>
      <c r="L171" s="167">
        <v>1</v>
      </c>
      <c r="M171" s="57">
        <f t="shared" si="62"/>
        <v>0.25</v>
      </c>
      <c r="N171" s="59"/>
      <c r="O171" s="60">
        <f t="shared" si="46"/>
        <v>0</v>
      </c>
      <c r="P171" s="61">
        <f t="shared" si="47"/>
        <v>0</v>
      </c>
      <c r="Q171" s="59"/>
      <c r="R171" s="105">
        <v>0.25</v>
      </c>
      <c r="S171" s="167">
        <v>1</v>
      </c>
      <c r="T171" s="57">
        <f t="shared" si="63"/>
        <v>0.25</v>
      </c>
      <c r="U171" s="59"/>
      <c r="V171" s="60">
        <f t="shared" si="53"/>
        <v>0</v>
      </c>
      <c r="W171" s="61">
        <f t="shared" si="54"/>
        <v>0</v>
      </c>
      <c r="X171" s="59"/>
      <c r="Y171" s="105">
        <v>0.25</v>
      </c>
      <c r="Z171" s="56">
        <v>1</v>
      </c>
      <c r="AA171" s="57">
        <f t="shared" si="64"/>
        <v>0.25</v>
      </c>
      <c r="AB171" s="59"/>
      <c r="AC171" s="60">
        <f t="shared" si="55"/>
        <v>0</v>
      </c>
      <c r="AD171" s="61">
        <f t="shared" si="56"/>
        <v>0</v>
      </c>
      <c r="AE171" s="59"/>
      <c r="AF171" s="105">
        <v>0.25</v>
      </c>
      <c r="AG171" s="167">
        <v>1</v>
      </c>
      <c r="AH171" s="57">
        <f t="shared" si="65"/>
        <v>0.25</v>
      </c>
      <c r="AI171" s="59"/>
      <c r="AJ171" s="60">
        <f t="shared" si="57"/>
        <v>0</v>
      </c>
      <c r="AK171" s="61">
        <f t="shared" si="58"/>
        <v>0</v>
      </c>
      <c r="AL171" s="59"/>
      <c r="AM171" s="105">
        <v>0.25</v>
      </c>
      <c r="AN171" s="56">
        <v>1</v>
      </c>
      <c r="AO171" s="57">
        <f t="shared" si="66"/>
        <v>0.25</v>
      </c>
      <c r="AP171" s="59"/>
      <c r="AQ171" s="60">
        <f t="shared" si="59"/>
        <v>0</v>
      </c>
      <c r="AR171" s="61">
        <f t="shared" si="60"/>
        <v>0</v>
      </c>
      <c r="AS171" s="22"/>
      <c r="AT171" s="22"/>
      <c r="AU171" s="22"/>
      <c r="AV171" s="22"/>
      <c r="AW171" s="22"/>
      <c r="AX171" s="22"/>
      <c r="AY171" s="22"/>
    </row>
    <row r="172" spans="2:51" x14ac:dyDescent="0.25">
      <c r="B172" s="63" t="s">
        <v>59</v>
      </c>
      <c r="C172" s="53"/>
      <c r="D172" s="54" t="s">
        <v>29</v>
      </c>
      <c r="E172" s="53"/>
      <c r="F172" s="23"/>
      <c r="G172" s="104">
        <v>2.8000000000000001E-2</v>
      </c>
      <c r="H172" s="108">
        <f>$I$310*$G$137</f>
        <v>247.5</v>
      </c>
      <c r="I172" s="65">
        <f t="shared" si="61"/>
        <v>6.93</v>
      </c>
      <c r="J172" s="65"/>
      <c r="K172" s="104">
        <v>2.8000000000000001E-2</v>
      </c>
      <c r="L172" s="108">
        <f>$I$310*$G$137</f>
        <v>247.5</v>
      </c>
      <c r="M172" s="65">
        <f t="shared" si="62"/>
        <v>6.93</v>
      </c>
      <c r="N172" s="59"/>
      <c r="O172" s="60">
        <f t="shared" si="46"/>
        <v>0</v>
      </c>
      <c r="P172" s="61">
        <f t="shared" si="47"/>
        <v>0</v>
      </c>
      <c r="Q172" s="59"/>
      <c r="R172" s="104">
        <v>2.8000000000000001E-2</v>
      </c>
      <c r="S172" s="108">
        <f>$I$310*$G$137</f>
        <v>247.5</v>
      </c>
      <c r="T172" s="65">
        <f t="shared" si="63"/>
        <v>6.93</v>
      </c>
      <c r="U172" s="59"/>
      <c r="V172" s="60">
        <f t="shared" si="53"/>
        <v>0</v>
      </c>
      <c r="W172" s="61">
        <f t="shared" si="54"/>
        <v>0</v>
      </c>
      <c r="X172" s="59"/>
      <c r="Y172" s="104">
        <v>2.8000000000000001E-2</v>
      </c>
      <c r="Z172" s="108">
        <f>$I$310*$G$137</f>
        <v>247.5</v>
      </c>
      <c r="AA172" s="65">
        <f t="shared" si="64"/>
        <v>6.93</v>
      </c>
      <c r="AB172" s="59"/>
      <c r="AC172" s="60">
        <f t="shared" si="55"/>
        <v>0</v>
      </c>
      <c r="AD172" s="61">
        <f t="shared" si="56"/>
        <v>0</v>
      </c>
      <c r="AE172" s="59"/>
      <c r="AF172" s="104">
        <v>2.8000000000000001E-2</v>
      </c>
      <c r="AG172" s="108">
        <f>$I$310*$G$137</f>
        <v>247.5</v>
      </c>
      <c r="AH172" s="65">
        <f t="shared" si="65"/>
        <v>6.93</v>
      </c>
      <c r="AI172" s="59"/>
      <c r="AJ172" s="60">
        <f t="shared" si="57"/>
        <v>0</v>
      </c>
      <c r="AK172" s="61">
        <f t="shared" si="58"/>
        <v>0</v>
      </c>
      <c r="AL172" s="59"/>
      <c r="AM172" s="104">
        <v>2.8000000000000001E-2</v>
      </c>
      <c r="AN172" s="108">
        <f>$I$310*$G$137</f>
        <v>247.5</v>
      </c>
      <c r="AO172" s="65">
        <f t="shared" si="66"/>
        <v>6.93</v>
      </c>
      <c r="AP172" s="59"/>
      <c r="AQ172" s="60">
        <f t="shared" si="59"/>
        <v>0</v>
      </c>
      <c r="AR172" s="61">
        <f t="shared" si="60"/>
        <v>0</v>
      </c>
      <c r="AS172" s="22"/>
      <c r="AT172" s="22"/>
      <c r="AU172" s="22"/>
      <c r="AV172" s="22"/>
      <c r="AW172" s="22"/>
      <c r="AX172" s="22"/>
      <c r="AY172" s="22"/>
    </row>
    <row r="173" spans="2:51" x14ac:dyDescent="0.25">
      <c r="B173" s="63" t="s">
        <v>60</v>
      </c>
      <c r="C173" s="53"/>
      <c r="D173" s="54" t="s">
        <v>29</v>
      </c>
      <c r="E173" s="53"/>
      <c r="F173" s="23"/>
      <c r="G173" s="104">
        <v>8.6999999999999994E-2</v>
      </c>
      <c r="H173" s="107">
        <f>$I$311*$G$137</f>
        <v>150</v>
      </c>
      <c r="I173" s="65">
        <f t="shared" si="61"/>
        <v>13.049999999999999</v>
      </c>
      <c r="J173" s="65"/>
      <c r="K173" s="104">
        <v>8.6999999999999994E-2</v>
      </c>
      <c r="L173" s="107">
        <f>$I$311*$G$137</f>
        <v>150</v>
      </c>
      <c r="M173" s="65">
        <f t="shared" si="62"/>
        <v>13.049999999999999</v>
      </c>
      <c r="N173" s="59"/>
      <c r="O173" s="60">
        <f t="shared" si="46"/>
        <v>0</v>
      </c>
      <c r="P173" s="61">
        <f t="shared" si="47"/>
        <v>0</v>
      </c>
      <c r="Q173" s="59"/>
      <c r="R173" s="104">
        <v>8.6999999999999994E-2</v>
      </c>
      <c r="S173" s="107">
        <f>$I$311*$G$137</f>
        <v>150</v>
      </c>
      <c r="T173" s="65">
        <f t="shared" si="63"/>
        <v>13.049999999999999</v>
      </c>
      <c r="U173" s="59"/>
      <c r="V173" s="60">
        <f t="shared" si="53"/>
        <v>0</v>
      </c>
      <c r="W173" s="61">
        <f t="shared" si="54"/>
        <v>0</v>
      </c>
      <c r="X173" s="59"/>
      <c r="Y173" s="104">
        <v>8.6999999999999994E-2</v>
      </c>
      <c r="Z173" s="107">
        <f>$I$311*$G$137</f>
        <v>150</v>
      </c>
      <c r="AA173" s="65">
        <f t="shared" si="64"/>
        <v>13.049999999999999</v>
      </c>
      <c r="AB173" s="59"/>
      <c r="AC173" s="60">
        <f t="shared" si="55"/>
        <v>0</v>
      </c>
      <c r="AD173" s="61">
        <f t="shared" si="56"/>
        <v>0</v>
      </c>
      <c r="AE173" s="59"/>
      <c r="AF173" s="104">
        <v>8.6999999999999994E-2</v>
      </c>
      <c r="AG173" s="107">
        <f>$I$311*$G$137</f>
        <v>150</v>
      </c>
      <c r="AH173" s="65">
        <f t="shared" si="65"/>
        <v>13.049999999999999</v>
      </c>
      <c r="AI173" s="59"/>
      <c r="AJ173" s="60">
        <f t="shared" si="57"/>
        <v>0</v>
      </c>
      <c r="AK173" s="61">
        <f t="shared" si="58"/>
        <v>0</v>
      </c>
      <c r="AL173" s="59"/>
      <c r="AM173" s="104">
        <v>8.6999999999999994E-2</v>
      </c>
      <c r="AN173" s="107">
        <f>$I$311*$G$137</f>
        <v>150</v>
      </c>
      <c r="AO173" s="65">
        <f t="shared" si="66"/>
        <v>13.049999999999999</v>
      </c>
      <c r="AP173" s="59"/>
      <c r="AQ173" s="60">
        <f t="shared" si="59"/>
        <v>0</v>
      </c>
      <c r="AR173" s="61">
        <f t="shared" si="60"/>
        <v>0</v>
      </c>
      <c r="AS173" s="22"/>
      <c r="AT173" s="22"/>
      <c r="AU173" s="22"/>
      <c r="AV173" s="22"/>
      <c r="AW173" s="22"/>
      <c r="AX173" s="22"/>
      <c r="AY173" s="22"/>
    </row>
    <row r="174" spans="2:51" x14ac:dyDescent="0.25">
      <c r="B174" s="63" t="s">
        <v>61</v>
      </c>
      <c r="C174" s="53"/>
      <c r="D174" s="54" t="s">
        <v>29</v>
      </c>
      <c r="E174" s="53"/>
      <c r="F174" s="23"/>
      <c r="G174" s="104">
        <v>0.122</v>
      </c>
      <c r="H174" s="108">
        <f>$I$312*$G$137</f>
        <v>232.5</v>
      </c>
      <c r="I174" s="65">
        <f t="shared" si="61"/>
        <v>28.364999999999998</v>
      </c>
      <c r="J174" s="65"/>
      <c r="K174" s="104">
        <v>0.122</v>
      </c>
      <c r="L174" s="108">
        <f>$I$312*$G$137</f>
        <v>232.5</v>
      </c>
      <c r="M174" s="65">
        <f t="shared" si="62"/>
        <v>28.364999999999998</v>
      </c>
      <c r="N174" s="59"/>
      <c r="O174" s="60">
        <f t="shared" si="46"/>
        <v>0</v>
      </c>
      <c r="P174" s="61">
        <f t="shared" si="47"/>
        <v>0</v>
      </c>
      <c r="Q174" s="59"/>
      <c r="R174" s="104">
        <v>0.122</v>
      </c>
      <c r="S174" s="108">
        <f>$I$312*$G$137</f>
        <v>232.5</v>
      </c>
      <c r="T174" s="65">
        <f t="shared" si="63"/>
        <v>28.364999999999998</v>
      </c>
      <c r="U174" s="59"/>
      <c r="V174" s="60">
        <f t="shared" si="53"/>
        <v>0</v>
      </c>
      <c r="W174" s="61">
        <f t="shared" si="54"/>
        <v>0</v>
      </c>
      <c r="X174" s="59"/>
      <c r="Y174" s="104">
        <v>0.122</v>
      </c>
      <c r="Z174" s="108">
        <f>$I$312*$G$137</f>
        <v>232.5</v>
      </c>
      <c r="AA174" s="65">
        <f t="shared" si="64"/>
        <v>28.364999999999998</v>
      </c>
      <c r="AB174" s="59"/>
      <c r="AC174" s="60">
        <f t="shared" si="55"/>
        <v>0</v>
      </c>
      <c r="AD174" s="61">
        <f t="shared" si="56"/>
        <v>0</v>
      </c>
      <c r="AE174" s="59"/>
      <c r="AF174" s="104">
        <v>0.122</v>
      </c>
      <c r="AG174" s="108">
        <f>$I$312*$G$137</f>
        <v>232.5</v>
      </c>
      <c r="AH174" s="65">
        <f t="shared" si="65"/>
        <v>28.364999999999998</v>
      </c>
      <c r="AI174" s="59"/>
      <c r="AJ174" s="60">
        <f t="shared" si="57"/>
        <v>0</v>
      </c>
      <c r="AK174" s="61">
        <f t="shared" si="58"/>
        <v>0</v>
      </c>
      <c r="AL174" s="59"/>
      <c r="AM174" s="104">
        <v>0.122</v>
      </c>
      <c r="AN174" s="108">
        <f>$I$312*$G$137</f>
        <v>232.5</v>
      </c>
      <c r="AO174" s="65">
        <f t="shared" si="66"/>
        <v>28.364999999999998</v>
      </c>
      <c r="AP174" s="59"/>
      <c r="AQ174" s="60">
        <f t="shared" si="59"/>
        <v>0</v>
      </c>
      <c r="AR174" s="61">
        <f t="shared" si="60"/>
        <v>0</v>
      </c>
      <c r="AS174" s="22"/>
      <c r="AT174" s="22"/>
      <c r="AU174" s="22"/>
      <c r="AV174" s="22"/>
      <c r="AW174" s="22"/>
      <c r="AX174" s="22"/>
      <c r="AY174" s="22"/>
    </row>
    <row r="175" spans="2:51" x14ac:dyDescent="0.25">
      <c r="B175" s="63" t="s">
        <v>62</v>
      </c>
      <c r="C175" s="53"/>
      <c r="D175" s="54" t="s">
        <v>29</v>
      </c>
      <c r="E175" s="53"/>
      <c r="F175" s="23"/>
      <c r="G175" s="104">
        <v>0.28599999999999998</v>
      </c>
      <c r="H175" s="108">
        <f>$I$313*$G$137</f>
        <v>120</v>
      </c>
      <c r="I175" s="65">
        <f>H175*G175</f>
        <v>34.32</v>
      </c>
      <c r="J175" s="65"/>
      <c r="K175" s="104">
        <v>0.28599999999999998</v>
      </c>
      <c r="L175" s="108">
        <f>$I$313*$G$137</f>
        <v>120</v>
      </c>
      <c r="M175" s="65">
        <f>L175*K175</f>
        <v>34.32</v>
      </c>
      <c r="N175" s="59"/>
      <c r="O175" s="60">
        <f t="shared" si="46"/>
        <v>0</v>
      </c>
      <c r="P175" s="61">
        <f t="shared" si="47"/>
        <v>0</v>
      </c>
      <c r="Q175" s="59"/>
      <c r="R175" s="104">
        <v>0.28599999999999998</v>
      </c>
      <c r="S175" s="108">
        <f>$I$313*$G$137</f>
        <v>120</v>
      </c>
      <c r="T175" s="65">
        <f>S175*R175</f>
        <v>34.32</v>
      </c>
      <c r="U175" s="59"/>
      <c r="V175" s="60">
        <f>T175-M175</f>
        <v>0</v>
      </c>
      <c r="W175" s="61">
        <f>IF(OR(M175=0,T175=0),"",(V175/M175))</f>
        <v>0</v>
      </c>
      <c r="X175" s="59"/>
      <c r="Y175" s="104">
        <v>0.28599999999999998</v>
      </c>
      <c r="Z175" s="106">
        <f>$I$313*$G$137</f>
        <v>120</v>
      </c>
      <c r="AA175" s="65">
        <f>Z175*Y175</f>
        <v>34.32</v>
      </c>
      <c r="AB175" s="59"/>
      <c r="AC175" s="60">
        <f>AA175-T175</f>
        <v>0</v>
      </c>
      <c r="AD175" s="61">
        <f>IF(OR(T175=0,AA175=0),"",(AC175/T175))</f>
        <v>0</v>
      </c>
      <c r="AE175" s="59"/>
      <c r="AF175" s="104">
        <v>0.28599999999999998</v>
      </c>
      <c r="AG175" s="108">
        <f>$I$313*$G$137</f>
        <v>120</v>
      </c>
      <c r="AH175" s="65">
        <f>AG175*AF175</f>
        <v>34.32</v>
      </c>
      <c r="AI175" s="59"/>
      <c r="AJ175" s="60">
        <f>AH175-AA175</f>
        <v>0</v>
      </c>
      <c r="AK175" s="61">
        <f>IF(OR(AA175=0,AH175=0),"",(AJ175/AA175))</f>
        <v>0</v>
      </c>
      <c r="AL175" s="59"/>
      <c r="AM175" s="104">
        <v>0.28599999999999998</v>
      </c>
      <c r="AN175" s="108">
        <f>$I$313*$G$137</f>
        <v>120</v>
      </c>
      <c r="AO175" s="65">
        <f>AN175*AM175</f>
        <v>34.32</v>
      </c>
      <c r="AP175" s="59"/>
      <c r="AQ175" s="60">
        <f>AO175-AH175</f>
        <v>0</v>
      </c>
      <c r="AR175" s="61">
        <f>IF(OR(AH175=0,AO175=0),"",(AQ175/AH175))</f>
        <v>0</v>
      </c>
      <c r="AS175" s="22"/>
      <c r="AT175" s="22"/>
      <c r="AU175" s="22"/>
      <c r="AV175" s="22"/>
      <c r="AW175" s="22"/>
      <c r="AX175" s="22"/>
      <c r="AY175" s="22"/>
    </row>
    <row r="176" spans="2:51" x14ac:dyDescent="0.25">
      <c r="B176" s="63" t="s">
        <v>45</v>
      </c>
      <c r="C176" s="53"/>
      <c r="D176" s="54" t="s">
        <v>29</v>
      </c>
      <c r="E176" s="53"/>
      <c r="F176" s="23"/>
      <c r="G176" s="104">
        <v>0.10299999999999999</v>
      </c>
      <c r="H176" s="108">
        <v>600</v>
      </c>
      <c r="I176" s="65">
        <f t="shared" si="61"/>
        <v>61.8</v>
      </c>
      <c r="J176" s="65"/>
      <c r="K176" s="104">
        <v>0.10299999999999999</v>
      </c>
      <c r="L176" s="86">
        <v>600</v>
      </c>
      <c r="M176" s="65">
        <f t="shared" si="62"/>
        <v>61.8</v>
      </c>
      <c r="N176" s="59"/>
      <c r="O176" s="60">
        <f t="shared" si="46"/>
        <v>0</v>
      </c>
      <c r="P176" s="61">
        <f t="shared" si="47"/>
        <v>0</v>
      </c>
      <c r="Q176" s="59"/>
      <c r="R176" s="104">
        <v>0.10299999999999999</v>
      </c>
      <c r="S176" s="168">
        <v>600</v>
      </c>
      <c r="T176" s="65">
        <f t="shared" si="63"/>
        <v>61.8</v>
      </c>
      <c r="U176" s="59"/>
      <c r="V176" s="60">
        <f t="shared" si="53"/>
        <v>0</v>
      </c>
      <c r="W176" s="61">
        <f t="shared" si="54"/>
        <v>0</v>
      </c>
      <c r="X176" s="59"/>
      <c r="Y176" s="104">
        <v>0.10299999999999999</v>
      </c>
      <c r="Z176" s="86">
        <v>600</v>
      </c>
      <c r="AA176" s="65">
        <f t="shared" si="64"/>
        <v>61.8</v>
      </c>
      <c r="AB176" s="59"/>
      <c r="AC176" s="60">
        <f t="shared" si="55"/>
        <v>0</v>
      </c>
      <c r="AD176" s="61">
        <f t="shared" si="56"/>
        <v>0</v>
      </c>
      <c r="AE176" s="59"/>
      <c r="AF176" s="104">
        <v>0.10299999999999999</v>
      </c>
      <c r="AG176" s="86">
        <v>600</v>
      </c>
      <c r="AH176" s="65">
        <f t="shared" si="65"/>
        <v>61.8</v>
      </c>
      <c r="AI176" s="59"/>
      <c r="AJ176" s="60">
        <f t="shared" si="57"/>
        <v>0</v>
      </c>
      <c r="AK176" s="61">
        <f t="shared" si="58"/>
        <v>0</v>
      </c>
      <c r="AL176" s="59"/>
      <c r="AM176" s="104">
        <v>0.10299999999999999</v>
      </c>
      <c r="AN176" s="168">
        <v>600</v>
      </c>
      <c r="AO176" s="65">
        <f t="shared" si="66"/>
        <v>61.8</v>
      </c>
      <c r="AP176" s="59"/>
      <c r="AQ176" s="60">
        <f t="shared" si="59"/>
        <v>0</v>
      </c>
      <c r="AR176" s="61">
        <f t="shared" si="60"/>
        <v>0</v>
      </c>
      <c r="AS176" s="22"/>
      <c r="AT176" s="22"/>
      <c r="AU176" s="22"/>
      <c r="AV176" s="22"/>
      <c r="AW176" s="22"/>
      <c r="AX176" s="22"/>
      <c r="AY176" s="22"/>
    </row>
    <row r="177" spans="1:51" x14ac:dyDescent="0.25">
      <c r="B177" s="63" t="s">
        <v>46</v>
      </c>
      <c r="C177" s="53"/>
      <c r="D177" s="54" t="s">
        <v>29</v>
      </c>
      <c r="E177" s="53"/>
      <c r="F177" s="23"/>
      <c r="G177" s="104">
        <v>0.125</v>
      </c>
      <c r="H177" s="108">
        <v>150</v>
      </c>
      <c r="I177" s="65">
        <f t="shared" si="61"/>
        <v>18.75</v>
      </c>
      <c r="J177" s="65"/>
      <c r="K177" s="104">
        <v>0.125</v>
      </c>
      <c r="L177" s="86">
        <v>150</v>
      </c>
      <c r="M177" s="65">
        <f t="shared" si="62"/>
        <v>18.75</v>
      </c>
      <c r="N177" s="59"/>
      <c r="O177" s="60">
        <f t="shared" si="46"/>
        <v>0</v>
      </c>
      <c r="P177" s="61">
        <f t="shared" si="47"/>
        <v>0</v>
      </c>
      <c r="Q177" s="59"/>
      <c r="R177" s="104">
        <v>0.125</v>
      </c>
      <c r="S177" s="86">
        <v>150</v>
      </c>
      <c r="T177" s="65">
        <f t="shared" si="63"/>
        <v>18.75</v>
      </c>
      <c r="U177" s="59"/>
      <c r="V177" s="60">
        <f t="shared" si="53"/>
        <v>0</v>
      </c>
      <c r="W177" s="61">
        <f t="shared" si="54"/>
        <v>0</v>
      </c>
      <c r="X177" s="59"/>
      <c r="Y177" s="104">
        <v>0.125</v>
      </c>
      <c r="Z177" s="86">
        <v>150</v>
      </c>
      <c r="AA177" s="65">
        <f t="shared" si="64"/>
        <v>18.75</v>
      </c>
      <c r="AB177" s="59"/>
      <c r="AC177" s="60">
        <f t="shared" si="55"/>
        <v>0</v>
      </c>
      <c r="AD177" s="61">
        <f t="shared" si="56"/>
        <v>0</v>
      </c>
      <c r="AE177" s="59"/>
      <c r="AF177" s="104">
        <v>0.125</v>
      </c>
      <c r="AG177" s="86">
        <v>150</v>
      </c>
      <c r="AH177" s="65">
        <f t="shared" si="65"/>
        <v>18.75</v>
      </c>
      <c r="AI177" s="59"/>
      <c r="AJ177" s="60">
        <f t="shared" si="57"/>
        <v>0</v>
      </c>
      <c r="AK177" s="61">
        <f t="shared" si="58"/>
        <v>0</v>
      </c>
      <c r="AL177" s="59"/>
      <c r="AM177" s="104">
        <v>0.125</v>
      </c>
      <c r="AN177" s="86">
        <v>150</v>
      </c>
      <c r="AO177" s="65">
        <f t="shared" si="66"/>
        <v>18.75</v>
      </c>
      <c r="AP177" s="59"/>
      <c r="AQ177" s="60">
        <f t="shared" si="59"/>
        <v>0</v>
      </c>
      <c r="AR177" s="61">
        <f t="shared" si="60"/>
        <v>0</v>
      </c>
      <c r="AS177" s="22"/>
      <c r="AT177" s="22"/>
      <c r="AU177" s="22"/>
      <c r="AV177" s="22"/>
      <c r="AW177" s="22"/>
      <c r="AX177" s="22"/>
      <c r="AY177" s="22"/>
    </row>
    <row r="178" spans="1:51" x14ac:dyDescent="0.25">
      <c r="B178" s="63" t="s">
        <v>47</v>
      </c>
      <c r="C178" s="53"/>
      <c r="D178" s="54" t="s">
        <v>29</v>
      </c>
      <c r="E178" s="53"/>
      <c r="F178" s="23"/>
      <c r="G178" s="104">
        <v>8.9169999999999999E-2</v>
      </c>
      <c r="H178" s="86">
        <v>0</v>
      </c>
      <c r="I178" s="65">
        <f t="shared" si="61"/>
        <v>0</v>
      </c>
      <c r="J178" s="65"/>
      <c r="K178" s="104">
        <v>8.9169999999999999E-2</v>
      </c>
      <c r="L178" s="86">
        <v>0</v>
      </c>
      <c r="M178" s="65">
        <f t="shared" si="62"/>
        <v>0</v>
      </c>
      <c r="N178" s="59"/>
      <c r="O178" s="60">
        <f t="shared" si="46"/>
        <v>0</v>
      </c>
      <c r="P178" s="61" t="str">
        <f t="shared" si="47"/>
        <v/>
      </c>
      <c r="Q178" s="59"/>
      <c r="R178" s="104">
        <v>8.9169999999999999E-2</v>
      </c>
      <c r="S178" s="86">
        <v>0</v>
      </c>
      <c r="T178" s="65">
        <f t="shared" si="63"/>
        <v>0</v>
      </c>
      <c r="U178" s="59"/>
      <c r="V178" s="60">
        <f t="shared" si="53"/>
        <v>0</v>
      </c>
      <c r="W178" s="61" t="str">
        <f t="shared" si="54"/>
        <v/>
      </c>
      <c r="X178" s="59"/>
      <c r="Y178" s="104">
        <v>8.9169999999999999E-2</v>
      </c>
      <c r="Z178" s="86">
        <v>0</v>
      </c>
      <c r="AA178" s="65">
        <f t="shared" si="64"/>
        <v>0</v>
      </c>
      <c r="AB178" s="59"/>
      <c r="AC178" s="60">
        <f t="shared" si="55"/>
        <v>0</v>
      </c>
      <c r="AD178" s="61" t="str">
        <f t="shared" si="56"/>
        <v/>
      </c>
      <c r="AE178" s="59"/>
      <c r="AF178" s="104">
        <v>8.9169999999999999E-2</v>
      </c>
      <c r="AG178" s="86">
        <v>0</v>
      </c>
      <c r="AH178" s="65">
        <f t="shared" si="65"/>
        <v>0</v>
      </c>
      <c r="AI178" s="59"/>
      <c r="AJ178" s="60">
        <f t="shared" si="57"/>
        <v>0</v>
      </c>
      <c r="AK178" s="61" t="str">
        <f t="shared" si="58"/>
        <v/>
      </c>
      <c r="AL178" s="59"/>
      <c r="AM178" s="104">
        <v>8.9169999999999999E-2</v>
      </c>
      <c r="AN178" s="86">
        <v>0</v>
      </c>
      <c r="AO178" s="65">
        <f t="shared" si="66"/>
        <v>0</v>
      </c>
      <c r="AP178" s="59"/>
      <c r="AQ178" s="60">
        <f t="shared" si="59"/>
        <v>0</v>
      </c>
      <c r="AR178" s="61" t="str">
        <f t="shared" si="60"/>
        <v/>
      </c>
      <c r="AS178" s="22"/>
      <c r="AT178" s="22"/>
      <c r="AU178" s="22"/>
      <c r="AV178" s="22"/>
      <c r="AW178" s="22"/>
      <c r="AX178" s="22"/>
      <c r="AY178" s="22"/>
    </row>
    <row r="179" spans="1:51" ht="15.75" thickBot="1" x14ac:dyDescent="0.3">
      <c r="B179" s="68" t="s">
        <v>48</v>
      </c>
      <c r="C179" s="53"/>
      <c r="D179" s="54" t="s">
        <v>29</v>
      </c>
      <c r="E179" s="53"/>
      <c r="F179" s="23"/>
      <c r="G179" s="104">
        <f>G178</f>
        <v>8.9169999999999999E-2</v>
      </c>
      <c r="H179" s="86">
        <v>0</v>
      </c>
      <c r="I179" s="65">
        <f t="shared" si="61"/>
        <v>0</v>
      </c>
      <c r="J179" s="65"/>
      <c r="K179" s="104">
        <f>K178</f>
        <v>8.9169999999999999E-2</v>
      </c>
      <c r="L179" s="86">
        <v>0</v>
      </c>
      <c r="M179" s="65">
        <f t="shared" si="62"/>
        <v>0</v>
      </c>
      <c r="N179" s="59"/>
      <c r="O179" s="60">
        <f t="shared" si="46"/>
        <v>0</v>
      </c>
      <c r="P179" s="61" t="str">
        <f t="shared" si="47"/>
        <v/>
      </c>
      <c r="Q179" s="59"/>
      <c r="R179" s="104">
        <f>R178</f>
        <v>8.9169999999999999E-2</v>
      </c>
      <c r="S179" s="86">
        <v>0</v>
      </c>
      <c r="T179" s="65">
        <f t="shared" si="63"/>
        <v>0</v>
      </c>
      <c r="U179" s="59"/>
      <c r="V179" s="60">
        <f t="shared" si="53"/>
        <v>0</v>
      </c>
      <c r="W179" s="61" t="str">
        <f t="shared" si="54"/>
        <v/>
      </c>
      <c r="X179" s="59"/>
      <c r="Y179" s="104">
        <f>Y178</f>
        <v>8.9169999999999999E-2</v>
      </c>
      <c r="Z179" s="86">
        <v>0</v>
      </c>
      <c r="AA179" s="65">
        <f t="shared" si="64"/>
        <v>0</v>
      </c>
      <c r="AB179" s="59"/>
      <c r="AC179" s="60">
        <f t="shared" si="55"/>
        <v>0</v>
      </c>
      <c r="AD179" s="61" t="str">
        <f t="shared" si="56"/>
        <v/>
      </c>
      <c r="AE179" s="59"/>
      <c r="AF179" s="104">
        <f>AF178</f>
        <v>8.9169999999999999E-2</v>
      </c>
      <c r="AG179" s="86">
        <v>0</v>
      </c>
      <c r="AH179" s="65">
        <f t="shared" si="65"/>
        <v>0</v>
      </c>
      <c r="AI179" s="59"/>
      <c r="AJ179" s="60">
        <f t="shared" si="57"/>
        <v>0</v>
      </c>
      <c r="AK179" s="61" t="str">
        <f t="shared" si="58"/>
        <v/>
      </c>
      <c r="AL179" s="59"/>
      <c r="AM179" s="104">
        <f>AM178</f>
        <v>8.9169999999999999E-2</v>
      </c>
      <c r="AN179" s="86">
        <v>0</v>
      </c>
      <c r="AO179" s="65">
        <f t="shared" si="66"/>
        <v>0</v>
      </c>
      <c r="AP179" s="59"/>
      <c r="AQ179" s="60">
        <f t="shared" si="59"/>
        <v>0</v>
      </c>
      <c r="AR179" s="61" t="str">
        <f t="shared" si="60"/>
        <v/>
      </c>
      <c r="AS179" s="22"/>
      <c r="AT179" s="22"/>
      <c r="AU179" s="22"/>
      <c r="AV179" s="22"/>
      <c r="AW179" s="22"/>
      <c r="AX179" s="22"/>
      <c r="AY179" s="22"/>
    </row>
    <row r="180" spans="1:51" ht="15.75" thickBot="1" x14ac:dyDescent="0.3">
      <c r="B180" s="109"/>
      <c r="C180" s="110"/>
      <c r="D180" s="111"/>
      <c r="E180" s="110"/>
      <c r="F180" s="112"/>
      <c r="G180" s="113"/>
      <c r="H180" s="114"/>
      <c r="I180" s="118"/>
      <c r="J180" s="118"/>
      <c r="K180" s="113"/>
      <c r="L180" s="114"/>
      <c r="M180" s="118"/>
      <c r="N180" s="119"/>
      <c r="O180" s="120">
        <f t="shared" si="46"/>
        <v>0</v>
      </c>
      <c r="P180" s="121" t="str">
        <f t="shared" si="47"/>
        <v/>
      </c>
      <c r="Q180" s="59"/>
      <c r="R180" s="113"/>
      <c r="S180" s="114"/>
      <c r="T180" s="118"/>
      <c r="U180" s="119"/>
      <c r="V180" s="120">
        <f t="shared" si="53"/>
        <v>0</v>
      </c>
      <c r="W180" s="121" t="str">
        <f t="shared" si="54"/>
        <v/>
      </c>
      <c r="X180" s="59"/>
      <c r="Y180" s="113"/>
      <c r="Z180" s="114"/>
      <c r="AA180" s="118"/>
      <c r="AB180" s="119"/>
      <c r="AC180" s="120">
        <f t="shared" si="55"/>
        <v>0</v>
      </c>
      <c r="AD180" s="121" t="str">
        <f t="shared" si="56"/>
        <v/>
      </c>
      <c r="AE180" s="59"/>
      <c r="AF180" s="113"/>
      <c r="AG180" s="114"/>
      <c r="AH180" s="118"/>
      <c r="AI180" s="119"/>
      <c r="AJ180" s="120">
        <f t="shared" si="57"/>
        <v>0</v>
      </c>
      <c r="AK180" s="121" t="str">
        <f t="shared" si="58"/>
        <v/>
      </c>
      <c r="AL180" s="59"/>
      <c r="AM180" s="113"/>
      <c r="AN180" s="114"/>
      <c r="AO180" s="118"/>
      <c r="AP180" s="119"/>
      <c r="AQ180" s="120">
        <f t="shared" si="59"/>
        <v>0</v>
      </c>
      <c r="AR180" s="121" t="str">
        <f t="shared" si="60"/>
        <v/>
      </c>
      <c r="AS180" s="22"/>
      <c r="AT180" s="22"/>
      <c r="AU180" s="22"/>
      <c r="AV180" s="22"/>
      <c r="AW180" s="22"/>
      <c r="AX180" s="22"/>
      <c r="AY180" s="22"/>
    </row>
    <row r="181" spans="1:51" x14ac:dyDescent="0.25">
      <c r="B181" s="122" t="s">
        <v>49</v>
      </c>
      <c r="C181" s="53"/>
      <c r="E181" s="53"/>
      <c r="F181" s="123"/>
      <c r="G181" s="124"/>
      <c r="H181" s="124"/>
      <c r="I181" s="125">
        <f>SUM(I168:I175,I167)</f>
        <v>151.05895500000003</v>
      </c>
      <c r="J181" s="128"/>
      <c r="K181" s="124"/>
      <c r="L181" s="124"/>
      <c r="M181" s="125">
        <f>SUM(M168:M175,M167)</f>
        <v>154.68590500000002</v>
      </c>
      <c r="N181" s="127"/>
      <c r="O181" s="128">
        <f t="shared" si="46"/>
        <v>3.6269499999999937</v>
      </c>
      <c r="P181" s="129">
        <f t="shared" si="47"/>
        <v>2.4010162125111967E-2</v>
      </c>
      <c r="Q181" s="59"/>
      <c r="R181" s="124"/>
      <c r="S181" s="124"/>
      <c r="T181" s="125">
        <f>SUM(T168:T175,T167)</f>
        <v>155.87590499999999</v>
      </c>
      <c r="U181" s="127"/>
      <c r="V181" s="128">
        <f t="shared" si="53"/>
        <v>1.1899999999999693</v>
      </c>
      <c r="W181" s="129">
        <f t="shared" si="54"/>
        <v>7.693008616395716E-3</v>
      </c>
      <c r="X181" s="59"/>
      <c r="Y181" s="124"/>
      <c r="Z181" s="124"/>
      <c r="AA181" s="125">
        <f>SUM(AA168:AB175,AA167)</f>
        <v>158.77590500000002</v>
      </c>
      <c r="AB181" s="127"/>
      <c r="AC181" s="128">
        <f t="shared" si="55"/>
        <v>2.9000000000000341</v>
      </c>
      <c r="AD181" s="129">
        <f t="shared" si="56"/>
        <v>1.8604543146036805E-2</v>
      </c>
      <c r="AE181" s="59"/>
      <c r="AF181" s="124"/>
      <c r="AG181" s="124"/>
      <c r="AH181" s="125">
        <f>SUM(AH168:AH175,AH167)</f>
        <v>162.365905</v>
      </c>
      <c r="AI181" s="127"/>
      <c r="AJ181" s="128">
        <f t="shared" si="57"/>
        <v>3.589999999999975</v>
      </c>
      <c r="AK181" s="129">
        <f t="shared" si="58"/>
        <v>2.2610483624703474E-2</v>
      </c>
      <c r="AL181" s="59"/>
      <c r="AM181" s="124"/>
      <c r="AN181" s="124"/>
      <c r="AO181" s="125">
        <f>SUM(AO168:AP175,AO167)</f>
        <v>165.40590500000002</v>
      </c>
      <c r="AP181" s="127"/>
      <c r="AQ181" s="128">
        <f t="shared" si="59"/>
        <v>3.0400000000000205</v>
      </c>
      <c r="AR181" s="129">
        <f t="shared" si="60"/>
        <v>1.8723142645003091E-2</v>
      </c>
      <c r="AS181" s="22"/>
      <c r="AT181" s="22"/>
      <c r="AU181" s="22"/>
      <c r="AV181" s="22"/>
      <c r="AW181" s="22"/>
      <c r="AX181" s="22"/>
      <c r="AY181" s="22"/>
    </row>
    <row r="182" spans="1:51" x14ac:dyDescent="0.25">
      <c r="B182" s="130" t="s">
        <v>50</v>
      </c>
      <c r="C182" s="53"/>
      <c r="E182" s="53"/>
      <c r="F182" s="123"/>
      <c r="G182" s="131">
        <v>-0.193</v>
      </c>
      <c r="H182" s="132"/>
      <c r="I182" s="60">
        <f>+I181*G182</f>
        <v>-29.154378315000006</v>
      </c>
      <c r="J182" s="60"/>
      <c r="K182" s="131">
        <v>-0.193</v>
      </c>
      <c r="L182" s="132"/>
      <c r="M182" s="60">
        <f>+M181*K182</f>
        <v>-29.854379665000003</v>
      </c>
      <c r="N182" s="127"/>
      <c r="O182" s="60">
        <f t="shared" si="46"/>
        <v>-0.7000013499999973</v>
      </c>
      <c r="P182" s="61">
        <f t="shared" si="47"/>
        <v>2.4010162125111915E-2</v>
      </c>
      <c r="Q182" s="59"/>
      <c r="R182" s="131">
        <v>-0.193</v>
      </c>
      <c r="S182" s="132"/>
      <c r="T182" s="60">
        <f>+T181*R182</f>
        <v>-30.084049664999998</v>
      </c>
      <c r="U182" s="127"/>
      <c r="V182" s="60">
        <f t="shared" si="53"/>
        <v>-0.22966999999999516</v>
      </c>
      <c r="W182" s="61">
        <f t="shared" si="54"/>
        <v>7.6930086163957525E-3</v>
      </c>
      <c r="X182" s="59"/>
      <c r="Y182" s="131">
        <v>-0.193</v>
      </c>
      <c r="Z182" s="132"/>
      <c r="AA182" s="60">
        <f>+AA181*Y182</f>
        <v>-30.643749665000005</v>
      </c>
      <c r="AB182" s="127"/>
      <c r="AC182" s="60">
        <f t="shared" si="55"/>
        <v>-0.55970000000000653</v>
      </c>
      <c r="AD182" s="61">
        <f t="shared" si="56"/>
        <v>1.8604543146036805E-2</v>
      </c>
      <c r="AE182" s="59"/>
      <c r="AF182" s="131">
        <v>-0.193</v>
      </c>
      <c r="AG182" s="132"/>
      <c r="AH182" s="60">
        <f>+AH181*AF182</f>
        <v>-31.336619665000001</v>
      </c>
      <c r="AI182" s="127"/>
      <c r="AJ182" s="60">
        <f t="shared" si="57"/>
        <v>-0.69286999999999566</v>
      </c>
      <c r="AK182" s="61">
        <f t="shared" si="58"/>
        <v>2.2610483624703491E-2</v>
      </c>
      <c r="AL182" s="59"/>
      <c r="AM182" s="131">
        <v>-0.193</v>
      </c>
      <c r="AN182" s="132"/>
      <c r="AO182" s="60">
        <f>+AO181*AM182</f>
        <v>-31.923339665000004</v>
      </c>
      <c r="AP182" s="127"/>
      <c r="AQ182" s="60">
        <f t="shared" si="59"/>
        <v>-0.58672000000000324</v>
      </c>
      <c r="AR182" s="61">
        <f t="shared" si="60"/>
        <v>1.8723142645003066E-2</v>
      </c>
      <c r="AS182" s="22"/>
      <c r="AT182" s="22"/>
      <c r="AU182" s="22"/>
      <c r="AV182" s="22"/>
      <c r="AW182" s="22"/>
      <c r="AX182" s="22"/>
      <c r="AY182" s="22"/>
    </row>
    <row r="183" spans="1:51" x14ac:dyDescent="0.25">
      <c r="B183" s="134" t="s">
        <v>51</v>
      </c>
      <c r="C183" s="53"/>
      <c r="E183" s="53"/>
      <c r="F183" s="135"/>
      <c r="G183" s="136">
        <v>0.13</v>
      </c>
      <c r="H183" s="64"/>
      <c r="I183" s="60">
        <f>I181*G183</f>
        <v>19.637664150000003</v>
      </c>
      <c r="J183" s="60"/>
      <c r="K183" s="136">
        <v>0.13</v>
      </c>
      <c r="L183" s="64"/>
      <c r="M183" s="60">
        <f>M181*K183</f>
        <v>20.109167650000003</v>
      </c>
      <c r="N183" s="59"/>
      <c r="O183" s="60">
        <f t="shared" si="46"/>
        <v>0.47150350000000074</v>
      </c>
      <c r="P183" s="61">
        <f t="shared" si="47"/>
        <v>2.4010162125112047E-2</v>
      </c>
      <c r="Q183" s="59"/>
      <c r="R183" s="136">
        <v>0.13</v>
      </c>
      <c r="S183" s="64"/>
      <c r="T183" s="60">
        <f>T181*R183</f>
        <v>20.263867649999998</v>
      </c>
      <c r="U183" s="59"/>
      <c r="V183" s="60">
        <f t="shared" si="53"/>
        <v>0.15469999999999473</v>
      </c>
      <c r="W183" s="61">
        <f t="shared" si="54"/>
        <v>7.6930086163956518E-3</v>
      </c>
      <c r="X183" s="59"/>
      <c r="Y183" s="136">
        <v>0.13</v>
      </c>
      <c r="Z183" s="64"/>
      <c r="AA183" s="60">
        <f>AA181*Y183</f>
        <v>20.640867650000004</v>
      </c>
      <c r="AB183" s="59"/>
      <c r="AC183" s="60">
        <f t="shared" si="55"/>
        <v>0.377000000000006</v>
      </c>
      <c r="AD183" s="61">
        <f t="shared" si="56"/>
        <v>1.8604543146036885E-2</v>
      </c>
      <c r="AE183" s="59"/>
      <c r="AF183" s="136">
        <v>0.13</v>
      </c>
      <c r="AG183" s="64"/>
      <c r="AH183" s="60">
        <f>AH181*AF183</f>
        <v>21.10756765</v>
      </c>
      <c r="AI183" s="59"/>
      <c r="AJ183" s="60">
        <f t="shared" si="57"/>
        <v>0.4666999999999959</v>
      </c>
      <c r="AK183" s="61">
        <f t="shared" si="58"/>
        <v>2.2610483624703432E-2</v>
      </c>
      <c r="AL183" s="59"/>
      <c r="AM183" s="136">
        <v>0.13</v>
      </c>
      <c r="AN183" s="64"/>
      <c r="AO183" s="60">
        <f>AO181*AM183</f>
        <v>21.502767650000003</v>
      </c>
      <c r="AP183" s="59"/>
      <c r="AQ183" s="60">
        <f t="shared" si="59"/>
        <v>0.39520000000000266</v>
      </c>
      <c r="AR183" s="61">
        <f t="shared" si="60"/>
        <v>1.8723142645003091E-2</v>
      </c>
      <c r="AS183" s="22"/>
      <c r="AT183" s="22"/>
      <c r="AU183" s="22"/>
      <c r="AV183" s="22"/>
      <c r="AW183" s="22"/>
      <c r="AX183" s="22"/>
      <c r="AY183" s="22"/>
    </row>
    <row r="184" spans="1:51" s="137" customFormat="1" ht="15.75" thickBot="1" x14ac:dyDescent="0.3">
      <c r="B184" s="481" t="s">
        <v>52</v>
      </c>
      <c r="C184" s="481"/>
      <c r="D184" s="481"/>
      <c r="E184" s="138"/>
      <c r="F184" s="139"/>
      <c r="G184" s="140"/>
      <c r="H184" s="140"/>
      <c r="I184" s="141">
        <f>SUM(I181:I183)</f>
        <v>141.54224083500003</v>
      </c>
      <c r="J184" s="141"/>
      <c r="K184" s="140"/>
      <c r="L184" s="140"/>
      <c r="M184" s="141">
        <f>SUM(M181:M183)</f>
        <v>144.940692985</v>
      </c>
      <c r="N184" s="143"/>
      <c r="O184" s="144">
        <f t="shared" si="46"/>
        <v>3.3984521499999687</v>
      </c>
      <c r="P184" s="145">
        <f t="shared" si="47"/>
        <v>2.4010162125111787E-2</v>
      </c>
      <c r="Q184" s="127"/>
      <c r="R184" s="140"/>
      <c r="S184" s="140"/>
      <c r="T184" s="141">
        <f>SUM(T181:T183)</f>
        <v>146.05572298499999</v>
      </c>
      <c r="U184" s="143"/>
      <c r="V184" s="144">
        <f t="shared" si="53"/>
        <v>1.1150299999999902</v>
      </c>
      <c r="W184" s="145">
        <f t="shared" si="54"/>
        <v>7.6930086163958479E-3</v>
      </c>
      <c r="X184" s="127"/>
      <c r="Y184" s="140"/>
      <c r="Z184" s="140"/>
      <c r="AA184" s="141">
        <f>SUM(AA181:AA183)</f>
        <v>148.77302298500001</v>
      </c>
      <c r="AB184" s="143"/>
      <c r="AC184" s="144">
        <f t="shared" si="55"/>
        <v>2.7173000000000229</v>
      </c>
      <c r="AD184" s="145">
        <f t="shared" si="56"/>
        <v>1.8604543146036743E-2</v>
      </c>
      <c r="AE184" s="127"/>
      <c r="AF184" s="140"/>
      <c r="AG184" s="140"/>
      <c r="AH184" s="141">
        <f>SUM(AH181:AH183)</f>
        <v>152.13685298499999</v>
      </c>
      <c r="AI184" s="143"/>
      <c r="AJ184" s="144">
        <f t="shared" si="57"/>
        <v>3.3638299999999788</v>
      </c>
      <c r="AK184" s="145">
        <f t="shared" si="58"/>
        <v>2.2610483624703491E-2</v>
      </c>
      <c r="AL184" s="127"/>
      <c r="AM184" s="140"/>
      <c r="AN184" s="140"/>
      <c r="AO184" s="141">
        <f>SUM(AO181:AO183)</f>
        <v>154.98533298500001</v>
      </c>
      <c r="AP184" s="143"/>
      <c r="AQ184" s="144">
        <f t="shared" si="59"/>
        <v>2.8484800000000234</v>
      </c>
      <c r="AR184" s="145">
        <f t="shared" si="60"/>
        <v>1.8723142645003119E-2</v>
      </c>
    </row>
    <row r="185" spans="1:51" ht="15.75" thickBot="1" x14ac:dyDescent="0.3">
      <c r="A185" s="146"/>
      <c r="B185" s="109" t="s">
        <v>53</v>
      </c>
      <c r="C185" s="147"/>
      <c r="D185" s="148"/>
      <c r="E185" s="147"/>
      <c r="F185" s="149"/>
      <c r="G185" s="150"/>
      <c r="H185" s="151"/>
      <c r="I185" s="152"/>
      <c r="J185" s="160"/>
      <c r="K185" s="150"/>
      <c r="L185" s="151"/>
      <c r="M185" s="152"/>
      <c r="N185" s="149"/>
      <c r="O185" s="155"/>
      <c r="P185" s="156"/>
      <c r="R185" s="150"/>
      <c r="S185" s="151"/>
      <c r="T185" s="152"/>
      <c r="U185" s="149"/>
      <c r="V185" s="155"/>
      <c r="W185" s="156"/>
      <c r="Y185" s="150"/>
      <c r="Z185" s="151"/>
      <c r="AA185" s="152"/>
      <c r="AB185" s="149"/>
      <c r="AC185" s="155"/>
      <c r="AD185" s="156"/>
      <c r="AF185" s="150"/>
      <c r="AG185" s="151"/>
      <c r="AH185" s="152"/>
      <c r="AI185" s="149"/>
      <c r="AJ185" s="155"/>
      <c r="AK185" s="156"/>
      <c r="AM185" s="150"/>
      <c r="AN185" s="151"/>
      <c r="AO185" s="152"/>
      <c r="AP185" s="149"/>
      <c r="AQ185" s="155"/>
      <c r="AR185" s="156"/>
      <c r="AS185" s="22"/>
      <c r="AT185" s="22"/>
      <c r="AU185" s="22"/>
      <c r="AV185" s="22"/>
      <c r="AW185" s="22"/>
      <c r="AX185" s="22"/>
      <c r="AY185" s="22"/>
    </row>
    <row r="186" spans="1:51" x14ac:dyDescent="0.25">
      <c r="I186" s="37"/>
      <c r="J186" s="37"/>
      <c r="M186" s="37"/>
      <c r="T186" s="37"/>
      <c r="AA186" s="37"/>
      <c r="AH186" s="37"/>
      <c r="AO186" s="37"/>
      <c r="AS186" s="22"/>
      <c r="AT186" s="22"/>
      <c r="AU186" s="22"/>
      <c r="AV186" s="22"/>
      <c r="AW186" s="22"/>
      <c r="AX186" s="22"/>
      <c r="AY186" s="22"/>
    </row>
    <row r="187" spans="1:51" x14ac:dyDescent="0.25">
      <c r="B187" s="157" t="s">
        <v>54</v>
      </c>
      <c r="G187" s="158">
        <v>2.9499999999999998E-2</v>
      </c>
      <c r="K187" s="158">
        <v>2.9499999999999998E-2</v>
      </c>
      <c r="Q187" s="127"/>
      <c r="R187" s="158">
        <v>2.9499999999999998E-2</v>
      </c>
      <c r="X187" s="127"/>
      <c r="Y187" s="158">
        <v>2.9499999999999998E-2</v>
      </c>
      <c r="AE187" s="127"/>
      <c r="AF187" s="158">
        <v>2.9499999999999998E-2</v>
      </c>
      <c r="AL187" s="127"/>
      <c r="AM187" s="158">
        <v>2.9499999999999998E-2</v>
      </c>
      <c r="AS187" s="22"/>
      <c r="AT187" s="22"/>
      <c r="AU187" s="22"/>
      <c r="AV187" s="22"/>
      <c r="AW187" s="22"/>
      <c r="AX187" s="22"/>
      <c r="AY187" s="22"/>
    </row>
    <row r="192" spans="1:51" ht="18" x14ac:dyDescent="0.25">
      <c r="B192" s="487" t="s">
        <v>0</v>
      </c>
      <c r="C192" s="487"/>
      <c r="D192" s="487"/>
      <c r="E192" s="487"/>
      <c r="F192" s="487"/>
      <c r="G192" s="487"/>
      <c r="H192" s="487"/>
      <c r="I192" s="487"/>
      <c r="J192" s="487"/>
    </row>
    <row r="193" spans="2:51" ht="18" x14ac:dyDescent="0.25">
      <c r="B193" s="487" t="s">
        <v>1</v>
      </c>
      <c r="C193" s="487"/>
      <c r="D193" s="487"/>
      <c r="E193" s="487"/>
      <c r="F193" s="487"/>
      <c r="G193" s="487"/>
      <c r="H193" s="487"/>
      <c r="I193" s="487"/>
      <c r="J193" s="487"/>
    </row>
    <row r="195" spans="2:51" x14ac:dyDescent="0.25">
      <c r="M195" s="6"/>
      <c r="N195" s="169">
        <v>2</v>
      </c>
      <c r="T195" s="6"/>
      <c r="U195" s="169">
        <v>2</v>
      </c>
      <c r="AA195" s="6"/>
      <c r="AB195" s="169">
        <v>2</v>
      </c>
      <c r="AH195" s="6"/>
      <c r="AI195" s="169">
        <v>2</v>
      </c>
      <c r="AO195" s="6"/>
      <c r="AP195" s="169">
        <v>2</v>
      </c>
      <c r="AV195" s="6"/>
      <c r="AW195" s="169">
        <v>2</v>
      </c>
    </row>
    <row r="196" spans="2:51" ht="15.75" x14ac:dyDescent="0.25">
      <c r="B196" s="28" t="s">
        <v>2</v>
      </c>
      <c r="D196" s="488" t="s">
        <v>3</v>
      </c>
      <c r="E196" s="488"/>
      <c r="F196" s="488"/>
      <c r="G196" s="488"/>
      <c r="H196" s="488"/>
      <c r="I196" s="488"/>
      <c r="J196" s="488"/>
    </row>
    <row r="197" spans="2:51" ht="15.75" x14ac:dyDescent="0.25">
      <c r="B197" s="30"/>
      <c r="D197" s="31"/>
      <c r="E197" s="32"/>
      <c r="F197" s="32"/>
      <c r="G197" s="31"/>
      <c r="H197" s="31"/>
      <c r="I197" s="31"/>
      <c r="J197" s="31"/>
      <c r="M197" s="31"/>
      <c r="Q197" s="31"/>
      <c r="T197" s="31"/>
      <c r="X197" s="31"/>
      <c r="AA197" s="31"/>
      <c r="AE197" s="31"/>
      <c r="AH197" s="31"/>
      <c r="AL197" s="31"/>
      <c r="AO197" s="31"/>
      <c r="AS197" s="31"/>
      <c r="AV197" s="31"/>
    </row>
    <row r="198" spans="2:51" ht="15.75" x14ac:dyDescent="0.25">
      <c r="B198" s="28" t="s">
        <v>4</v>
      </c>
      <c r="D198" s="34" t="s">
        <v>5</v>
      </c>
      <c r="E198" s="32"/>
      <c r="F198" s="32"/>
      <c r="H198" s="31"/>
      <c r="I198" s="35"/>
      <c r="J198" s="31"/>
      <c r="K198" s="170"/>
      <c r="M198" s="35"/>
      <c r="O198" s="37"/>
      <c r="P198" s="39"/>
      <c r="Q198" s="31"/>
      <c r="R198" s="170"/>
      <c r="T198" s="35"/>
      <c r="V198" s="37"/>
      <c r="W198" s="39"/>
      <c r="X198" s="31"/>
      <c r="Y198" s="170"/>
      <c r="AA198" s="35"/>
      <c r="AC198" s="37"/>
      <c r="AD198" s="39"/>
      <c r="AE198" s="31"/>
      <c r="AF198" s="170"/>
      <c r="AH198" s="35"/>
      <c r="AJ198" s="37"/>
      <c r="AK198" s="39"/>
      <c r="AL198" s="31"/>
      <c r="AM198" s="170"/>
      <c r="AO198" s="35"/>
      <c r="AQ198" s="37"/>
      <c r="AR198" s="39"/>
      <c r="AS198" s="31"/>
      <c r="AT198" s="170"/>
      <c r="AV198" s="35"/>
      <c r="AX198" s="37"/>
      <c r="AY198" s="39"/>
    </row>
    <row r="199" spans="2:51" ht="15.75" x14ac:dyDescent="0.25">
      <c r="B199" s="30"/>
      <c r="D199" s="31"/>
      <c r="E199" s="32"/>
      <c r="F199" s="32"/>
      <c r="G199" s="31"/>
      <c r="H199" s="31"/>
      <c r="I199" s="31"/>
      <c r="J199" s="31"/>
      <c r="Q199" s="31"/>
      <c r="X199" s="31"/>
      <c r="AE199" s="31"/>
      <c r="AL199" s="31"/>
      <c r="AS199" s="31"/>
    </row>
    <row r="200" spans="2:51" x14ac:dyDescent="0.25">
      <c r="B200" s="40"/>
      <c r="D200" s="41" t="s">
        <v>6</v>
      </c>
      <c r="E200" s="42"/>
      <c r="G200" s="43">
        <v>212</v>
      </c>
      <c r="H200" s="44" t="s">
        <v>7</v>
      </c>
    </row>
    <row r="201" spans="2:51" x14ac:dyDescent="0.25">
      <c r="B201" s="40"/>
      <c r="I201" s="37"/>
    </row>
    <row r="202" spans="2:51" x14ac:dyDescent="0.25">
      <c r="B202" s="40"/>
      <c r="D202" s="41"/>
      <c r="E202" s="42"/>
      <c r="G202" s="482" t="s">
        <v>8</v>
      </c>
      <c r="H202" s="486"/>
      <c r="I202" s="483"/>
      <c r="J202" s="159"/>
      <c r="K202" s="482" t="s">
        <v>9</v>
      </c>
      <c r="L202" s="486"/>
      <c r="M202" s="483"/>
      <c r="O202" s="482" t="s">
        <v>10</v>
      </c>
      <c r="P202" s="483"/>
      <c r="R202" s="482" t="s">
        <v>11</v>
      </c>
      <c r="S202" s="486"/>
      <c r="T202" s="483"/>
      <c r="V202" s="482" t="s">
        <v>10</v>
      </c>
      <c r="W202" s="483"/>
      <c r="Y202" s="482" t="s">
        <v>12</v>
      </c>
      <c r="Z202" s="486"/>
      <c r="AA202" s="483"/>
      <c r="AC202" s="482" t="s">
        <v>10</v>
      </c>
      <c r="AD202" s="483"/>
      <c r="AF202" s="482" t="s">
        <v>13</v>
      </c>
      <c r="AG202" s="486"/>
      <c r="AH202" s="483"/>
      <c r="AJ202" s="482" t="s">
        <v>10</v>
      </c>
      <c r="AK202" s="483"/>
      <c r="AM202" s="482" t="s">
        <v>14</v>
      </c>
      <c r="AN202" s="486"/>
      <c r="AO202" s="483"/>
      <c r="AQ202" s="482" t="s">
        <v>10</v>
      </c>
      <c r="AR202" s="483"/>
      <c r="AS202" s="22"/>
      <c r="AT202" s="22"/>
      <c r="AU202" s="22"/>
      <c r="AV202" s="22"/>
      <c r="AW202" s="22"/>
      <c r="AX202" s="22"/>
      <c r="AY202" s="22"/>
    </row>
    <row r="203" spans="2:51" ht="15" customHeight="1" x14ac:dyDescent="0.25">
      <c r="B203" s="40"/>
      <c r="D203" s="484" t="s">
        <v>15</v>
      </c>
      <c r="E203" s="45"/>
      <c r="G203" s="46" t="s">
        <v>16</v>
      </c>
      <c r="H203" s="47" t="s">
        <v>17</v>
      </c>
      <c r="I203" s="48" t="s">
        <v>18</v>
      </c>
      <c r="J203" s="48"/>
      <c r="K203" s="46" t="s">
        <v>16</v>
      </c>
      <c r="L203" s="47" t="s">
        <v>17</v>
      </c>
      <c r="M203" s="48" t="s">
        <v>18</v>
      </c>
      <c r="O203" s="477" t="s">
        <v>19</v>
      </c>
      <c r="P203" s="479" t="s">
        <v>20</v>
      </c>
      <c r="R203" s="46" t="s">
        <v>16</v>
      </c>
      <c r="S203" s="47" t="s">
        <v>17</v>
      </c>
      <c r="T203" s="48" t="s">
        <v>18</v>
      </c>
      <c r="V203" s="477" t="s">
        <v>19</v>
      </c>
      <c r="W203" s="479" t="s">
        <v>20</v>
      </c>
      <c r="Y203" s="46" t="s">
        <v>16</v>
      </c>
      <c r="Z203" s="47" t="s">
        <v>17</v>
      </c>
      <c r="AA203" s="48" t="s">
        <v>18</v>
      </c>
      <c r="AC203" s="477" t="s">
        <v>19</v>
      </c>
      <c r="AD203" s="479" t="s">
        <v>20</v>
      </c>
      <c r="AF203" s="46" t="s">
        <v>16</v>
      </c>
      <c r="AG203" s="47" t="s">
        <v>17</v>
      </c>
      <c r="AH203" s="48" t="s">
        <v>18</v>
      </c>
      <c r="AJ203" s="477" t="s">
        <v>19</v>
      </c>
      <c r="AK203" s="479" t="s">
        <v>20</v>
      </c>
      <c r="AM203" s="46" t="s">
        <v>16</v>
      </c>
      <c r="AN203" s="47" t="s">
        <v>17</v>
      </c>
      <c r="AO203" s="48" t="s">
        <v>18</v>
      </c>
      <c r="AQ203" s="477" t="s">
        <v>19</v>
      </c>
      <c r="AR203" s="479" t="s">
        <v>20</v>
      </c>
      <c r="AS203" s="22"/>
      <c r="AT203" s="22"/>
      <c r="AU203" s="22"/>
      <c r="AV203" s="22"/>
      <c r="AW203" s="22"/>
      <c r="AX203" s="22"/>
      <c r="AY203" s="22"/>
    </row>
    <row r="204" spans="2:51" x14ac:dyDescent="0.25">
      <c r="B204" s="171"/>
      <c r="D204" s="485"/>
      <c r="E204" s="45"/>
      <c r="G204" s="49" t="s">
        <v>21</v>
      </c>
      <c r="H204" s="50"/>
      <c r="I204" s="50" t="s">
        <v>21</v>
      </c>
      <c r="J204" s="50"/>
      <c r="K204" s="49" t="s">
        <v>21</v>
      </c>
      <c r="L204" s="50"/>
      <c r="M204" s="50" t="s">
        <v>21</v>
      </c>
      <c r="O204" s="478"/>
      <c r="P204" s="480"/>
      <c r="R204" s="49" t="s">
        <v>21</v>
      </c>
      <c r="S204" s="50"/>
      <c r="T204" s="50" t="s">
        <v>21</v>
      </c>
      <c r="V204" s="478"/>
      <c r="W204" s="480"/>
      <c r="Y204" s="49" t="s">
        <v>21</v>
      </c>
      <c r="Z204" s="50"/>
      <c r="AA204" s="50" t="s">
        <v>21</v>
      </c>
      <c r="AC204" s="478"/>
      <c r="AD204" s="480"/>
      <c r="AF204" s="49" t="s">
        <v>21</v>
      </c>
      <c r="AG204" s="50"/>
      <c r="AH204" s="50" t="s">
        <v>21</v>
      </c>
      <c r="AJ204" s="478"/>
      <c r="AK204" s="480"/>
      <c r="AM204" s="49" t="s">
        <v>21</v>
      </c>
      <c r="AN204" s="50"/>
      <c r="AO204" s="50" t="s">
        <v>21</v>
      </c>
      <c r="AQ204" s="478"/>
      <c r="AR204" s="480"/>
      <c r="AS204" s="22"/>
      <c r="AT204" s="22"/>
      <c r="AU204" s="22"/>
      <c r="AV204" s="22"/>
      <c r="AW204" s="22"/>
      <c r="AX204" s="22"/>
      <c r="AY204" s="22"/>
    </row>
    <row r="205" spans="2:51" x14ac:dyDescent="0.25">
      <c r="B205" s="63" t="s">
        <v>22</v>
      </c>
      <c r="C205" s="53"/>
      <c r="D205" s="54" t="s">
        <v>23</v>
      </c>
      <c r="E205" s="53"/>
      <c r="F205" s="23"/>
      <c r="G205" s="55">
        <v>45.3</v>
      </c>
      <c r="H205" s="56">
        <v>1</v>
      </c>
      <c r="I205" s="57">
        <f t="shared" ref="I205:I210" si="67">H205*G205</f>
        <v>45.3</v>
      </c>
      <c r="J205" s="57"/>
      <c r="K205" s="55">
        <v>49.59</v>
      </c>
      <c r="L205" s="56">
        <v>1</v>
      </c>
      <c r="M205" s="57">
        <f t="shared" ref="M205:M220" si="68">L205*K205</f>
        <v>49.59</v>
      </c>
      <c r="N205" s="59"/>
      <c r="O205" s="60">
        <f t="shared" ref="O205:O246" si="69">M205-I205</f>
        <v>4.2900000000000063</v>
      </c>
      <c r="P205" s="61">
        <f t="shared" ref="P205:P246" si="70">IF(OR(I205=0,M205=0),"",(O205/I205))</f>
        <v>9.4701986754967035E-2</v>
      </c>
      <c r="Q205" s="59"/>
      <c r="R205" s="55">
        <v>51.3</v>
      </c>
      <c r="S205" s="56">
        <v>1</v>
      </c>
      <c r="T205" s="57">
        <f t="shared" ref="T205:T220" si="71">S205*R205</f>
        <v>51.3</v>
      </c>
      <c r="U205" s="59"/>
      <c r="V205" s="60">
        <f t="shared" ref="V205:V246" si="72">T205-M205</f>
        <v>1.7099999999999937</v>
      </c>
      <c r="W205" s="61">
        <f t="shared" ref="W205:W246" si="73">IF(OR(M205=0,T205=0),"",(V205/M205))</f>
        <v>3.448275862068953E-2</v>
      </c>
      <c r="X205" s="59"/>
      <c r="Y205" s="55">
        <v>52.63</v>
      </c>
      <c r="Z205" s="56">
        <v>1</v>
      </c>
      <c r="AA205" s="57">
        <f t="shared" ref="AA205:AA220" si="74">Z205*Y205</f>
        <v>52.63</v>
      </c>
      <c r="AB205" s="59"/>
      <c r="AC205" s="60">
        <f t="shared" ref="AC205:AC246" si="75">AA205-T205</f>
        <v>1.3300000000000054</v>
      </c>
      <c r="AD205" s="61">
        <f t="shared" ref="AD205:AD246" si="76">IF(OR(T205=0,AA205=0),"",(AC205/T205))</f>
        <v>2.5925925925926033E-2</v>
      </c>
      <c r="AE205" s="59"/>
      <c r="AF205" s="55">
        <v>56.22</v>
      </c>
      <c r="AG205" s="56">
        <v>1</v>
      </c>
      <c r="AH205" s="57">
        <f t="shared" ref="AH205:AH220" si="77">AG205*AF205</f>
        <v>56.22</v>
      </c>
      <c r="AI205" s="59"/>
      <c r="AJ205" s="60">
        <f t="shared" ref="AJ205:AJ246" si="78">AH205-AA205</f>
        <v>3.5899999999999963</v>
      </c>
      <c r="AK205" s="61">
        <f t="shared" ref="AK205:AK246" si="79">IF(OR(AA205=0,AH205=0),"",(AJ205/AA205))</f>
        <v>6.8212046361390763E-2</v>
      </c>
      <c r="AL205" s="59"/>
      <c r="AM205" s="55">
        <v>57.64</v>
      </c>
      <c r="AN205" s="56">
        <v>1</v>
      </c>
      <c r="AO205" s="57">
        <f t="shared" ref="AO205:AO220" si="80">AN205*AM205</f>
        <v>57.64</v>
      </c>
      <c r="AP205" s="59"/>
      <c r="AQ205" s="60">
        <f t="shared" ref="AQ205:AQ246" si="81">AO205-AH205</f>
        <v>1.4200000000000017</v>
      </c>
      <c r="AR205" s="61">
        <f t="shared" ref="AR205:AR246" si="82">IF(OR(AH205=0,AO205=0),"",(AQ205/AH205))</f>
        <v>2.5257915332621873E-2</v>
      </c>
      <c r="AS205" s="22"/>
      <c r="AT205" s="22"/>
      <c r="AU205" s="22"/>
      <c r="AV205" s="22"/>
      <c r="AW205" s="22"/>
      <c r="AX205" s="22"/>
      <c r="AY205" s="22"/>
    </row>
    <row r="206" spans="2:51" x14ac:dyDescent="0.25">
      <c r="B206" s="63" t="s">
        <v>24</v>
      </c>
      <c r="C206" s="53"/>
      <c r="D206" s="54" t="s">
        <v>23</v>
      </c>
      <c r="E206" s="53"/>
      <c r="F206" s="23"/>
      <c r="G206" s="55">
        <v>-0.02</v>
      </c>
      <c r="H206" s="64">
        <v>1</v>
      </c>
      <c r="I206" s="65">
        <f t="shared" si="67"/>
        <v>-0.02</v>
      </c>
      <c r="J206" s="65"/>
      <c r="K206" s="55"/>
      <c r="L206" s="64">
        <v>1</v>
      </c>
      <c r="M206" s="65">
        <f t="shared" si="68"/>
        <v>0</v>
      </c>
      <c r="N206" s="59"/>
      <c r="O206" s="60">
        <f t="shared" si="69"/>
        <v>0.02</v>
      </c>
      <c r="P206" s="61" t="str">
        <f t="shared" si="70"/>
        <v/>
      </c>
      <c r="Q206" s="59"/>
      <c r="R206" s="55"/>
      <c r="S206" s="64">
        <v>1</v>
      </c>
      <c r="T206" s="65">
        <f t="shared" si="71"/>
        <v>0</v>
      </c>
      <c r="U206" s="59"/>
      <c r="V206" s="60">
        <f t="shared" si="72"/>
        <v>0</v>
      </c>
      <c r="W206" s="61" t="str">
        <f t="shared" si="73"/>
        <v/>
      </c>
      <c r="X206" s="59"/>
      <c r="Y206" s="55"/>
      <c r="Z206" s="64">
        <v>1</v>
      </c>
      <c r="AA206" s="65">
        <f t="shared" si="74"/>
        <v>0</v>
      </c>
      <c r="AB206" s="59"/>
      <c r="AC206" s="60">
        <f t="shared" si="75"/>
        <v>0</v>
      </c>
      <c r="AD206" s="61" t="str">
        <f t="shared" si="76"/>
        <v/>
      </c>
      <c r="AE206" s="59"/>
      <c r="AF206" s="55"/>
      <c r="AG206" s="64">
        <v>1</v>
      </c>
      <c r="AH206" s="65">
        <f t="shared" si="77"/>
        <v>0</v>
      </c>
      <c r="AI206" s="59"/>
      <c r="AJ206" s="60">
        <f t="shared" si="78"/>
        <v>0</v>
      </c>
      <c r="AK206" s="61" t="str">
        <f t="shared" si="79"/>
        <v/>
      </c>
      <c r="AL206" s="59"/>
      <c r="AM206" s="55"/>
      <c r="AN206" s="64">
        <v>1</v>
      </c>
      <c r="AO206" s="65">
        <f t="shared" si="80"/>
        <v>0</v>
      </c>
      <c r="AP206" s="59"/>
      <c r="AQ206" s="60">
        <f t="shared" si="81"/>
        <v>0</v>
      </c>
      <c r="AR206" s="61" t="str">
        <f t="shared" si="82"/>
        <v/>
      </c>
      <c r="AS206" s="22"/>
      <c r="AT206" s="22"/>
      <c r="AU206" s="22"/>
      <c r="AV206" s="22"/>
      <c r="AW206" s="22"/>
      <c r="AX206" s="22"/>
      <c r="AY206" s="22"/>
    </row>
    <row r="207" spans="2:51" x14ac:dyDescent="0.25">
      <c r="B207" s="67" t="s">
        <v>102</v>
      </c>
      <c r="C207" s="53"/>
      <c r="D207" s="54" t="s">
        <v>23</v>
      </c>
      <c r="E207" s="53"/>
      <c r="F207" s="23"/>
      <c r="G207" s="55">
        <v>-0.01</v>
      </c>
      <c r="H207" s="56">
        <v>1</v>
      </c>
      <c r="I207" s="65">
        <f t="shared" si="67"/>
        <v>-0.01</v>
      </c>
      <c r="J207" s="65"/>
      <c r="K207" s="55">
        <v>0.04</v>
      </c>
      <c r="L207" s="56">
        <v>1</v>
      </c>
      <c r="M207" s="65">
        <f t="shared" si="68"/>
        <v>0.04</v>
      </c>
      <c r="N207" s="59"/>
      <c r="O207" s="60">
        <f t="shared" si="69"/>
        <v>0.05</v>
      </c>
      <c r="P207" s="61">
        <f t="shared" si="70"/>
        <v>-5</v>
      </c>
      <c r="Q207" s="59"/>
      <c r="R207" s="55">
        <v>0.04</v>
      </c>
      <c r="S207" s="56">
        <v>1</v>
      </c>
      <c r="T207" s="65">
        <f t="shared" si="71"/>
        <v>0.04</v>
      </c>
      <c r="U207" s="59"/>
      <c r="V207" s="60">
        <f t="shared" si="72"/>
        <v>0</v>
      </c>
      <c r="W207" s="61">
        <f t="shared" si="73"/>
        <v>0</v>
      </c>
      <c r="X207" s="59"/>
      <c r="Y207" s="55">
        <v>0.04</v>
      </c>
      <c r="Z207" s="56">
        <v>1</v>
      </c>
      <c r="AA207" s="65">
        <f t="shared" si="74"/>
        <v>0.04</v>
      </c>
      <c r="AB207" s="59"/>
      <c r="AC207" s="60">
        <f t="shared" si="75"/>
        <v>0</v>
      </c>
      <c r="AD207" s="61">
        <f t="shared" si="76"/>
        <v>0</v>
      </c>
      <c r="AE207" s="59"/>
      <c r="AF207" s="55">
        <v>0.04</v>
      </c>
      <c r="AG207" s="56">
        <v>1</v>
      </c>
      <c r="AH207" s="65">
        <f t="shared" si="77"/>
        <v>0.04</v>
      </c>
      <c r="AI207" s="59"/>
      <c r="AJ207" s="60">
        <f t="shared" si="78"/>
        <v>0</v>
      </c>
      <c r="AK207" s="61">
        <f t="shared" si="79"/>
        <v>0</v>
      </c>
      <c r="AL207" s="59"/>
      <c r="AM207" s="55">
        <v>0.04</v>
      </c>
      <c r="AN207" s="56">
        <v>1</v>
      </c>
      <c r="AO207" s="65">
        <f t="shared" si="80"/>
        <v>0.04</v>
      </c>
      <c r="AP207" s="59"/>
      <c r="AQ207" s="60">
        <f t="shared" si="81"/>
        <v>0</v>
      </c>
      <c r="AR207" s="61">
        <f t="shared" si="82"/>
        <v>0</v>
      </c>
      <c r="AS207" s="22"/>
      <c r="AT207" s="22"/>
      <c r="AU207" s="22"/>
      <c r="AV207" s="22"/>
      <c r="AW207" s="22"/>
      <c r="AX207" s="22"/>
      <c r="AY207" s="22"/>
    </row>
    <row r="208" spans="2:51" x14ac:dyDescent="0.25">
      <c r="B208" s="67" t="s">
        <v>25</v>
      </c>
      <c r="C208" s="53"/>
      <c r="D208" s="54" t="s">
        <v>23</v>
      </c>
      <c r="E208" s="53"/>
      <c r="F208" s="23"/>
      <c r="G208" s="55">
        <v>-2.17</v>
      </c>
      <c r="H208" s="64">
        <v>1</v>
      </c>
      <c r="I208" s="65">
        <f t="shared" si="67"/>
        <v>-2.17</v>
      </c>
      <c r="J208" s="65"/>
      <c r="K208" s="55"/>
      <c r="L208" s="64">
        <v>1</v>
      </c>
      <c r="M208" s="65">
        <f t="shared" si="68"/>
        <v>0</v>
      </c>
      <c r="N208" s="59"/>
      <c r="O208" s="60">
        <f t="shared" si="69"/>
        <v>2.17</v>
      </c>
      <c r="P208" s="61" t="str">
        <f t="shared" si="70"/>
        <v/>
      </c>
      <c r="Q208" s="59"/>
      <c r="R208" s="55"/>
      <c r="S208" s="64">
        <v>1</v>
      </c>
      <c r="T208" s="65">
        <f t="shared" si="71"/>
        <v>0</v>
      </c>
      <c r="U208" s="59"/>
      <c r="V208" s="60">
        <f t="shared" si="72"/>
        <v>0</v>
      </c>
      <c r="W208" s="61" t="str">
        <f t="shared" si="73"/>
        <v/>
      </c>
      <c r="X208" s="59"/>
      <c r="Y208" s="55"/>
      <c r="Z208" s="64">
        <v>1</v>
      </c>
      <c r="AA208" s="65">
        <f t="shared" si="74"/>
        <v>0</v>
      </c>
      <c r="AB208" s="59"/>
      <c r="AC208" s="60">
        <f t="shared" si="75"/>
        <v>0</v>
      </c>
      <c r="AD208" s="61" t="str">
        <f t="shared" si="76"/>
        <v/>
      </c>
      <c r="AE208" s="59"/>
      <c r="AF208" s="55"/>
      <c r="AG208" s="64">
        <v>1</v>
      </c>
      <c r="AH208" s="65">
        <f t="shared" si="77"/>
        <v>0</v>
      </c>
      <c r="AI208" s="59"/>
      <c r="AJ208" s="60">
        <f t="shared" si="78"/>
        <v>0</v>
      </c>
      <c r="AK208" s="61" t="str">
        <f t="shared" si="79"/>
        <v/>
      </c>
      <c r="AL208" s="59"/>
      <c r="AM208" s="55"/>
      <c r="AN208" s="64">
        <v>1</v>
      </c>
      <c r="AO208" s="65">
        <f t="shared" si="80"/>
        <v>0</v>
      </c>
      <c r="AP208" s="59"/>
      <c r="AQ208" s="60">
        <f t="shared" si="81"/>
        <v>0</v>
      </c>
      <c r="AR208" s="61" t="str">
        <f t="shared" si="82"/>
        <v/>
      </c>
      <c r="AS208" s="22"/>
      <c r="AT208" s="22"/>
      <c r="AU208" s="22"/>
      <c r="AV208" s="22"/>
      <c r="AW208" s="22"/>
      <c r="AX208" s="22"/>
      <c r="AY208" s="22"/>
    </row>
    <row r="209" spans="2:51" x14ac:dyDescent="0.25">
      <c r="B209" s="67" t="s">
        <v>103</v>
      </c>
      <c r="C209" s="53"/>
      <c r="D209" s="54" t="s">
        <v>23</v>
      </c>
      <c r="E209" s="53"/>
      <c r="F209" s="23"/>
      <c r="G209" s="55">
        <v>-0.31</v>
      </c>
      <c r="H209" s="64">
        <v>1</v>
      </c>
      <c r="I209" s="65">
        <f t="shared" si="67"/>
        <v>-0.31</v>
      </c>
      <c r="J209" s="65"/>
      <c r="K209" s="55">
        <v>-0.09</v>
      </c>
      <c r="L209" s="64">
        <v>1</v>
      </c>
      <c r="M209" s="65">
        <f t="shared" si="68"/>
        <v>-0.09</v>
      </c>
      <c r="N209" s="59"/>
      <c r="O209" s="60">
        <f t="shared" si="69"/>
        <v>0.22</v>
      </c>
      <c r="P209" s="61">
        <f t="shared" si="70"/>
        <v>-0.70967741935483875</v>
      </c>
      <c r="Q209" s="59"/>
      <c r="R209" s="55">
        <v>0</v>
      </c>
      <c r="S209" s="64">
        <v>1</v>
      </c>
      <c r="T209" s="65">
        <f t="shared" si="71"/>
        <v>0</v>
      </c>
      <c r="U209" s="59"/>
      <c r="V209" s="60">
        <f t="shared" si="72"/>
        <v>0.09</v>
      </c>
      <c r="W209" s="61" t="str">
        <f t="shared" si="73"/>
        <v/>
      </c>
      <c r="X209" s="59"/>
      <c r="Y209" s="55">
        <v>0</v>
      </c>
      <c r="Z209" s="64">
        <v>1</v>
      </c>
      <c r="AA209" s="65">
        <f t="shared" si="74"/>
        <v>0</v>
      </c>
      <c r="AB209" s="59"/>
      <c r="AC209" s="60">
        <f t="shared" si="75"/>
        <v>0</v>
      </c>
      <c r="AD209" s="61" t="str">
        <f t="shared" si="76"/>
        <v/>
      </c>
      <c r="AE209" s="59"/>
      <c r="AF209" s="55">
        <v>0</v>
      </c>
      <c r="AG209" s="64">
        <v>1</v>
      </c>
      <c r="AH209" s="65">
        <f t="shared" si="77"/>
        <v>0</v>
      </c>
      <c r="AI209" s="59"/>
      <c r="AJ209" s="60">
        <f t="shared" si="78"/>
        <v>0</v>
      </c>
      <c r="AK209" s="61" t="str">
        <f t="shared" si="79"/>
        <v/>
      </c>
      <c r="AL209" s="59"/>
      <c r="AM209" s="55">
        <v>0</v>
      </c>
      <c r="AN209" s="64">
        <v>1</v>
      </c>
      <c r="AO209" s="65">
        <f t="shared" si="80"/>
        <v>0</v>
      </c>
      <c r="AP209" s="59"/>
      <c r="AQ209" s="60">
        <f t="shared" si="81"/>
        <v>0</v>
      </c>
      <c r="AR209" s="61" t="str">
        <f t="shared" si="82"/>
        <v/>
      </c>
      <c r="AS209" s="22"/>
      <c r="AT209" s="22"/>
      <c r="AU209" s="22"/>
      <c r="AV209" s="22"/>
      <c r="AW209" s="22"/>
      <c r="AX209" s="22"/>
      <c r="AY209" s="22"/>
    </row>
    <row r="210" spans="2:51" x14ac:dyDescent="0.25">
      <c r="B210" s="67" t="s">
        <v>26</v>
      </c>
      <c r="C210" s="53"/>
      <c r="D210" s="54" t="s">
        <v>23</v>
      </c>
      <c r="E210" s="53"/>
      <c r="F210" s="23"/>
      <c r="G210" s="55">
        <v>-0.1</v>
      </c>
      <c r="H210" s="64">
        <v>1</v>
      </c>
      <c r="I210" s="65">
        <f t="shared" si="67"/>
        <v>-0.1</v>
      </c>
      <c r="J210" s="65"/>
      <c r="K210" s="55"/>
      <c r="L210" s="64">
        <v>1</v>
      </c>
      <c r="M210" s="65">
        <f t="shared" si="68"/>
        <v>0</v>
      </c>
      <c r="N210" s="59"/>
      <c r="O210" s="60">
        <f t="shared" si="69"/>
        <v>0.1</v>
      </c>
      <c r="P210" s="61" t="str">
        <f t="shared" si="70"/>
        <v/>
      </c>
      <c r="Q210" s="59"/>
      <c r="R210" s="55"/>
      <c r="S210" s="64">
        <v>1</v>
      </c>
      <c r="T210" s="65">
        <f t="shared" si="71"/>
        <v>0</v>
      </c>
      <c r="U210" s="59"/>
      <c r="V210" s="60">
        <f t="shared" si="72"/>
        <v>0</v>
      </c>
      <c r="W210" s="61" t="str">
        <f t="shared" si="73"/>
        <v/>
      </c>
      <c r="X210" s="59"/>
      <c r="Y210" s="55"/>
      <c r="Z210" s="64">
        <v>1</v>
      </c>
      <c r="AA210" s="65">
        <f t="shared" si="74"/>
        <v>0</v>
      </c>
      <c r="AB210" s="59"/>
      <c r="AC210" s="60">
        <f t="shared" si="75"/>
        <v>0</v>
      </c>
      <c r="AD210" s="61" t="str">
        <f t="shared" si="76"/>
        <v/>
      </c>
      <c r="AE210" s="59"/>
      <c r="AF210" s="55"/>
      <c r="AG210" s="64">
        <v>1</v>
      </c>
      <c r="AH210" s="65">
        <f t="shared" si="77"/>
        <v>0</v>
      </c>
      <c r="AI210" s="59"/>
      <c r="AJ210" s="60">
        <f t="shared" si="78"/>
        <v>0</v>
      </c>
      <c r="AK210" s="61" t="str">
        <f t="shared" si="79"/>
        <v/>
      </c>
      <c r="AL210" s="59"/>
      <c r="AM210" s="55"/>
      <c r="AN210" s="64">
        <v>1</v>
      </c>
      <c r="AO210" s="65">
        <f t="shared" si="80"/>
        <v>0</v>
      </c>
      <c r="AP210" s="59"/>
      <c r="AQ210" s="60">
        <f t="shared" si="81"/>
        <v>0</v>
      </c>
      <c r="AR210" s="61" t="str">
        <f t="shared" si="82"/>
        <v/>
      </c>
      <c r="AS210" s="22"/>
      <c r="AT210" s="22"/>
      <c r="AU210" s="22"/>
      <c r="AV210" s="22"/>
      <c r="AW210" s="22"/>
      <c r="AX210" s="22"/>
      <c r="AY210" s="22"/>
    </row>
    <row r="211" spans="2:51" x14ac:dyDescent="0.25">
      <c r="B211" s="67" t="s">
        <v>104</v>
      </c>
      <c r="C211" s="53"/>
      <c r="D211" s="54" t="s">
        <v>23</v>
      </c>
      <c r="E211" s="53"/>
      <c r="F211" s="23"/>
      <c r="G211" s="55"/>
      <c r="H211" s="64"/>
      <c r="I211" s="65"/>
      <c r="J211" s="65"/>
      <c r="K211" s="55">
        <v>-0.65</v>
      </c>
      <c r="L211" s="64">
        <v>1</v>
      </c>
      <c r="M211" s="65">
        <f t="shared" si="68"/>
        <v>-0.65</v>
      </c>
      <c r="N211" s="59"/>
      <c r="O211" s="60">
        <f t="shared" si="69"/>
        <v>-0.65</v>
      </c>
      <c r="P211" s="61" t="str">
        <f t="shared" si="70"/>
        <v/>
      </c>
      <c r="Q211" s="59"/>
      <c r="R211" s="55">
        <v>0</v>
      </c>
      <c r="S211" s="64">
        <v>1</v>
      </c>
      <c r="T211" s="65">
        <f t="shared" si="71"/>
        <v>0</v>
      </c>
      <c r="U211" s="59"/>
      <c r="V211" s="60">
        <f t="shared" si="72"/>
        <v>0.65</v>
      </c>
      <c r="W211" s="61" t="str">
        <f t="shared" si="73"/>
        <v/>
      </c>
      <c r="X211" s="59"/>
      <c r="Y211" s="55">
        <v>0</v>
      </c>
      <c r="Z211" s="64">
        <v>1</v>
      </c>
      <c r="AA211" s="65">
        <f t="shared" si="74"/>
        <v>0</v>
      </c>
      <c r="AB211" s="59"/>
      <c r="AC211" s="60">
        <f t="shared" si="75"/>
        <v>0</v>
      </c>
      <c r="AD211" s="61" t="str">
        <f t="shared" si="76"/>
        <v/>
      </c>
      <c r="AE211" s="59"/>
      <c r="AF211" s="55">
        <v>0</v>
      </c>
      <c r="AG211" s="64">
        <v>1</v>
      </c>
      <c r="AH211" s="65">
        <f t="shared" si="77"/>
        <v>0</v>
      </c>
      <c r="AI211" s="59"/>
      <c r="AJ211" s="60">
        <f t="shared" si="78"/>
        <v>0</v>
      </c>
      <c r="AK211" s="61" t="str">
        <f t="shared" si="79"/>
        <v/>
      </c>
      <c r="AL211" s="59"/>
      <c r="AM211" s="55">
        <v>0</v>
      </c>
      <c r="AN211" s="64">
        <v>1</v>
      </c>
      <c r="AO211" s="65">
        <f t="shared" si="80"/>
        <v>0</v>
      </c>
      <c r="AP211" s="59"/>
      <c r="AQ211" s="60">
        <f t="shared" si="81"/>
        <v>0</v>
      </c>
      <c r="AR211" s="61" t="str">
        <f t="shared" si="82"/>
        <v/>
      </c>
      <c r="AS211" s="22"/>
      <c r="AT211" s="22"/>
      <c r="AU211" s="22"/>
      <c r="AV211" s="22"/>
      <c r="AW211" s="22"/>
      <c r="AX211" s="22"/>
      <c r="AY211" s="22"/>
    </row>
    <row r="212" spans="2:51" x14ac:dyDescent="0.25">
      <c r="B212" s="67" t="s">
        <v>105</v>
      </c>
      <c r="C212" s="53"/>
      <c r="D212" s="54" t="s">
        <v>23</v>
      </c>
      <c r="E212" s="53"/>
      <c r="F212" s="23"/>
      <c r="G212" s="55"/>
      <c r="H212" s="64"/>
      <c r="I212" s="65"/>
      <c r="J212" s="65"/>
      <c r="K212" s="55">
        <v>-1.79</v>
      </c>
      <c r="L212" s="64">
        <v>1</v>
      </c>
      <c r="M212" s="65">
        <f t="shared" si="68"/>
        <v>-1.79</v>
      </c>
      <c r="N212" s="59"/>
      <c r="O212" s="60">
        <f t="shared" si="69"/>
        <v>-1.79</v>
      </c>
      <c r="P212" s="61" t="str">
        <f t="shared" si="70"/>
        <v/>
      </c>
      <c r="Q212" s="59"/>
      <c r="R212" s="55">
        <v>0</v>
      </c>
      <c r="S212" s="64">
        <v>1</v>
      </c>
      <c r="T212" s="65">
        <f t="shared" si="71"/>
        <v>0</v>
      </c>
      <c r="U212" s="59"/>
      <c r="V212" s="60">
        <f t="shared" si="72"/>
        <v>1.79</v>
      </c>
      <c r="W212" s="61" t="str">
        <f t="shared" si="73"/>
        <v/>
      </c>
      <c r="X212" s="59"/>
      <c r="Y212" s="55">
        <v>0</v>
      </c>
      <c r="Z212" s="64">
        <v>1</v>
      </c>
      <c r="AA212" s="65">
        <f t="shared" si="74"/>
        <v>0</v>
      </c>
      <c r="AB212" s="59"/>
      <c r="AC212" s="60">
        <f t="shared" si="75"/>
        <v>0</v>
      </c>
      <c r="AD212" s="61" t="str">
        <f t="shared" si="76"/>
        <v/>
      </c>
      <c r="AE212" s="59"/>
      <c r="AF212" s="55">
        <v>0</v>
      </c>
      <c r="AG212" s="64">
        <v>1</v>
      </c>
      <c r="AH212" s="65">
        <f t="shared" si="77"/>
        <v>0</v>
      </c>
      <c r="AI212" s="59"/>
      <c r="AJ212" s="60">
        <f t="shared" si="78"/>
        <v>0</v>
      </c>
      <c r="AK212" s="61" t="str">
        <f t="shared" si="79"/>
        <v/>
      </c>
      <c r="AL212" s="59"/>
      <c r="AM212" s="55">
        <v>0</v>
      </c>
      <c r="AN212" s="64">
        <v>1</v>
      </c>
      <c r="AO212" s="65">
        <f t="shared" si="80"/>
        <v>0</v>
      </c>
      <c r="AP212" s="59"/>
      <c r="AQ212" s="60">
        <f t="shared" si="81"/>
        <v>0</v>
      </c>
      <c r="AR212" s="61" t="str">
        <f t="shared" si="82"/>
        <v/>
      </c>
      <c r="AS212" s="22"/>
      <c r="AT212" s="22"/>
      <c r="AU212" s="22"/>
      <c r="AV212" s="22"/>
      <c r="AW212" s="22"/>
      <c r="AX212" s="22"/>
      <c r="AY212" s="22"/>
    </row>
    <row r="213" spans="2:51" x14ac:dyDescent="0.25">
      <c r="B213" s="67" t="s">
        <v>106</v>
      </c>
      <c r="C213" s="53"/>
      <c r="D213" s="54" t="s">
        <v>23</v>
      </c>
      <c r="E213" s="53"/>
      <c r="F213" s="23"/>
      <c r="G213" s="55"/>
      <c r="H213" s="64"/>
      <c r="I213" s="65"/>
      <c r="J213" s="65"/>
      <c r="K213" s="55">
        <v>0</v>
      </c>
      <c r="L213" s="64">
        <v>1</v>
      </c>
      <c r="M213" s="65">
        <f t="shared" si="68"/>
        <v>0</v>
      </c>
      <c r="N213" s="59"/>
      <c r="O213" s="60">
        <f t="shared" si="69"/>
        <v>0</v>
      </c>
      <c r="P213" s="61" t="str">
        <f t="shared" si="70"/>
        <v/>
      </c>
      <c r="Q213" s="59"/>
      <c r="R213" s="55">
        <v>0</v>
      </c>
      <c r="S213" s="64">
        <v>1</v>
      </c>
      <c r="T213" s="65">
        <f t="shared" si="71"/>
        <v>0</v>
      </c>
      <c r="U213" s="59"/>
      <c r="V213" s="60">
        <f t="shared" si="72"/>
        <v>0</v>
      </c>
      <c r="W213" s="61" t="str">
        <f t="shared" si="73"/>
        <v/>
      </c>
      <c r="X213" s="59"/>
      <c r="Y213" s="55">
        <v>0.16</v>
      </c>
      <c r="Z213" s="64">
        <v>1</v>
      </c>
      <c r="AA213" s="65">
        <f t="shared" si="74"/>
        <v>0.16</v>
      </c>
      <c r="AB213" s="59"/>
      <c r="AC213" s="60">
        <f t="shared" si="75"/>
        <v>0.16</v>
      </c>
      <c r="AD213" s="61" t="str">
        <f t="shared" si="76"/>
        <v/>
      </c>
      <c r="AE213" s="59"/>
      <c r="AF213" s="55">
        <v>0.16</v>
      </c>
      <c r="AG213" s="64">
        <v>1</v>
      </c>
      <c r="AH213" s="65">
        <f t="shared" si="77"/>
        <v>0.16</v>
      </c>
      <c r="AI213" s="59"/>
      <c r="AJ213" s="60">
        <f t="shared" si="78"/>
        <v>0</v>
      </c>
      <c r="AK213" s="61">
        <f t="shared" si="79"/>
        <v>0</v>
      </c>
      <c r="AL213" s="59"/>
      <c r="AM213" s="55">
        <v>0.16</v>
      </c>
      <c r="AN213" s="64">
        <v>1</v>
      </c>
      <c r="AO213" s="65">
        <f t="shared" si="80"/>
        <v>0.16</v>
      </c>
      <c r="AP213" s="59"/>
      <c r="AQ213" s="60">
        <f t="shared" si="81"/>
        <v>0</v>
      </c>
      <c r="AR213" s="61">
        <f t="shared" si="82"/>
        <v>0</v>
      </c>
      <c r="AS213" s="22"/>
      <c r="AT213" s="22"/>
      <c r="AU213" s="22"/>
      <c r="AV213" s="22"/>
      <c r="AW213" s="22"/>
      <c r="AX213" s="22"/>
      <c r="AY213" s="22"/>
    </row>
    <row r="214" spans="2:51" x14ac:dyDescent="0.25">
      <c r="B214" s="67" t="s">
        <v>107</v>
      </c>
      <c r="C214" s="53"/>
      <c r="D214" s="54" t="s">
        <v>23</v>
      </c>
      <c r="E214" s="53"/>
      <c r="F214" s="23"/>
      <c r="G214" s="55"/>
      <c r="H214" s="64"/>
      <c r="I214" s="65"/>
      <c r="J214" s="65"/>
      <c r="K214" s="55">
        <v>-0.03</v>
      </c>
      <c r="L214" s="64">
        <v>1</v>
      </c>
      <c r="M214" s="65">
        <f t="shared" si="68"/>
        <v>-0.03</v>
      </c>
      <c r="N214" s="59"/>
      <c r="O214" s="60">
        <f t="shared" si="69"/>
        <v>-0.03</v>
      </c>
      <c r="P214" s="61" t="str">
        <f t="shared" si="70"/>
        <v/>
      </c>
      <c r="Q214" s="59"/>
      <c r="R214" s="55">
        <v>-0.03</v>
      </c>
      <c r="S214" s="64">
        <v>1</v>
      </c>
      <c r="T214" s="65">
        <f t="shared" si="71"/>
        <v>-0.03</v>
      </c>
      <c r="U214" s="59"/>
      <c r="V214" s="60">
        <f t="shared" si="72"/>
        <v>0</v>
      </c>
      <c r="W214" s="61">
        <f t="shared" si="73"/>
        <v>0</v>
      </c>
      <c r="X214" s="59"/>
      <c r="Y214" s="55">
        <v>-0.03</v>
      </c>
      <c r="Z214" s="64">
        <v>1</v>
      </c>
      <c r="AA214" s="65">
        <f t="shared" si="74"/>
        <v>-0.03</v>
      </c>
      <c r="AB214" s="59"/>
      <c r="AC214" s="60">
        <f t="shared" si="75"/>
        <v>0</v>
      </c>
      <c r="AD214" s="61">
        <f t="shared" si="76"/>
        <v>0</v>
      </c>
      <c r="AE214" s="59"/>
      <c r="AF214" s="55">
        <v>-0.03</v>
      </c>
      <c r="AG214" s="64">
        <v>1</v>
      </c>
      <c r="AH214" s="65">
        <f t="shared" si="77"/>
        <v>-0.03</v>
      </c>
      <c r="AI214" s="59"/>
      <c r="AJ214" s="60">
        <f t="shared" si="78"/>
        <v>0</v>
      </c>
      <c r="AK214" s="61">
        <f t="shared" si="79"/>
        <v>0</v>
      </c>
      <c r="AL214" s="59"/>
      <c r="AM214" s="55">
        <v>-0.03</v>
      </c>
      <c r="AN214" s="64">
        <v>1</v>
      </c>
      <c r="AO214" s="65">
        <f t="shared" si="80"/>
        <v>-0.03</v>
      </c>
      <c r="AP214" s="59"/>
      <c r="AQ214" s="60">
        <f t="shared" si="81"/>
        <v>0</v>
      </c>
      <c r="AR214" s="61">
        <f t="shared" si="82"/>
        <v>0</v>
      </c>
      <c r="AS214" s="22"/>
      <c r="AT214" s="22"/>
      <c r="AU214" s="22"/>
      <c r="AV214" s="22"/>
      <c r="AW214" s="22"/>
      <c r="AX214" s="22"/>
      <c r="AY214" s="22"/>
    </row>
    <row r="215" spans="2:51" x14ac:dyDescent="0.25">
      <c r="B215" s="63" t="s">
        <v>108</v>
      </c>
      <c r="C215" s="53"/>
      <c r="D215" s="54" t="s">
        <v>23</v>
      </c>
      <c r="E215" s="53"/>
      <c r="F215" s="23"/>
      <c r="G215" s="55"/>
      <c r="H215" s="64"/>
      <c r="I215" s="65"/>
      <c r="J215" s="65"/>
      <c r="K215" s="55">
        <v>-1.41</v>
      </c>
      <c r="L215" s="64">
        <v>1</v>
      </c>
      <c r="M215" s="65">
        <f>L215*K215</f>
        <v>-1.41</v>
      </c>
      <c r="N215" s="59"/>
      <c r="O215" s="60">
        <f t="shared" si="69"/>
        <v>-1.41</v>
      </c>
      <c r="P215" s="61" t="str">
        <f t="shared" si="70"/>
        <v/>
      </c>
      <c r="Q215" s="59"/>
      <c r="R215" s="55">
        <v>-1.41</v>
      </c>
      <c r="S215" s="64">
        <v>1</v>
      </c>
      <c r="T215" s="65">
        <f>S215*R215</f>
        <v>-1.41</v>
      </c>
      <c r="U215" s="59"/>
      <c r="V215" s="60">
        <f>T215-M215</f>
        <v>0</v>
      </c>
      <c r="W215" s="61">
        <f>IF(OR(M215=0,T215=0),"",(V215/M215))</f>
        <v>0</v>
      </c>
      <c r="X215" s="59"/>
      <c r="Y215" s="55">
        <v>0</v>
      </c>
      <c r="Z215" s="64">
        <v>1</v>
      </c>
      <c r="AA215" s="65">
        <f>Z215*Y215</f>
        <v>0</v>
      </c>
      <c r="AB215" s="59"/>
      <c r="AC215" s="60">
        <f>AA215-T215</f>
        <v>1.41</v>
      </c>
      <c r="AD215" s="61" t="str">
        <f>IF(OR(T215=0,AA215=0),"",(AC215/T215))</f>
        <v/>
      </c>
      <c r="AE215" s="59"/>
      <c r="AF215" s="55">
        <v>0</v>
      </c>
      <c r="AG215" s="64">
        <v>1</v>
      </c>
      <c r="AH215" s="65">
        <f>AG215*AF215</f>
        <v>0</v>
      </c>
      <c r="AI215" s="59"/>
      <c r="AJ215" s="60">
        <f>AH215-AA215</f>
        <v>0</v>
      </c>
      <c r="AK215" s="61" t="str">
        <f>IF(OR(AA215=0,AH215=0),"",(AJ215/AA215))</f>
        <v/>
      </c>
      <c r="AL215" s="59"/>
      <c r="AM215" s="55">
        <v>0</v>
      </c>
      <c r="AN215" s="64">
        <v>1</v>
      </c>
      <c r="AO215" s="65">
        <f>AN215*AM215</f>
        <v>0</v>
      </c>
      <c r="AP215" s="59"/>
      <c r="AQ215" s="60">
        <f>AO215-AH215</f>
        <v>0</v>
      </c>
      <c r="AR215" s="61" t="str">
        <f>IF(OR(AH215=0,AO215=0),"",(AQ215/AH215))</f>
        <v/>
      </c>
      <c r="AS215" s="22"/>
      <c r="AT215" s="22"/>
      <c r="AU215" s="22"/>
      <c r="AV215" s="22"/>
      <c r="AW215" s="22"/>
      <c r="AX215" s="22"/>
      <c r="AY215" s="22"/>
    </row>
    <row r="216" spans="2:51" x14ac:dyDescent="0.25">
      <c r="B216" s="63" t="s">
        <v>109</v>
      </c>
      <c r="C216" s="53"/>
      <c r="D216" s="54" t="s">
        <v>23</v>
      </c>
      <c r="E216" s="53"/>
      <c r="F216" s="23"/>
      <c r="G216" s="55"/>
      <c r="H216" s="64"/>
      <c r="I216" s="65"/>
      <c r="J216" s="65"/>
      <c r="K216" s="55">
        <v>-0.34</v>
      </c>
      <c r="L216" s="64">
        <v>1</v>
      </c>
      <c r="M216" s="65">
        <f>L216*K216</f>
        <v>-0.34</v>
      </c>
      <c r="N216" s="59"/>
      <c r="O216" s="60">
        <f t="shared" si="69"/>
        <v>-0.34</v>
      </c>
      <c r="P216" s="61" t="str">
        <f t="shared" si="70"/>
        <v/>
      </c>
      <c r="Q216" s="59"/>
      <c r="R216" s="55">
        <v>-0.34</v>
      </c>
      <c r="S216" s="64">
        <v>1</v>
      </c>
      <c r="T216" s="65">
        <f>S216*R216</f>
        <v>-0.34</v>
      </c>
      <c r="U216" s="59"/>
      <c r="V216" s="60">
        <f>T216-M216</f>
        <v>0</v>
      </c>
      <c r="W216" s="61">
        <f>IF(OR(M216=0,T216=0),"",(V216/M216))</f>
        <v>0</v>
      </c>
      <c r="X216" s="59"/>
      <c r="Y216" s="55">
        <v>-0.34</v>
      </c>
      <c r="Z216" s="64">
        <v>1</v>
      </c>
      <c r="AA216" s="65">
        <f>Z216*Y216</f>
        <v>-0.34</v>
      </c>
      <c r="AB216" s="59"/>
      <c r="AC216" s="60">
        <f>AA216-T216</f>
        <v>0</v>
      </c>
      <c r="AD216" s="61">
        <f>IF(OR(T216=0,AA216=0),"",(AC216/T216))</f>
        <v>0</v>
      </c>
      <c r="AE216" s="59"/>
      <c r="AF216" s="55">
        <v>-0.34</v>
      </c>
      <c r="AG216" s="64">
        <v>1</v>
      </c>
      <c r="AH216" s="65">
        <f>AG216*AF216</f>
        <v>-0.34</v>
      </c>
      <c r="AI216" s="59"/>
      <c r="AJ216" s="60">
        <f>AH216-AA216</f>
        <v>0</v>
      </c>
      <c r="AK216" s="61">
        <f>IF(OR(AA216=0,AH216=0),"",(AJ216/AA216))</f>
        <v>0</v>
      </c>
      <c r="AL216" s="59"/>
      <c r="AM216" s="55">
        <v>0</v>
      </c>
      <c r="AN216" s="64">
        <v>1</v>
      </c>
      <c r="AO216" s="65">
        <f>AN216*AM216</f>
        <v>0</v>
      </c>
      <c r="AP216" s="59"/>
      <c r="AQ216" s="60">
        <f>AO216-AH216</f>
        <v>0.34</v>
      </c>
      <c r="AR216" s="61" t="str">
        <f>IF(OR(AH216=0,AO216=0),"",(AQ216/AH216))</f>
        <v/>
      </c>
      <c r="AS216" s="22"/>
      <c r="AT216" s="22"/>
      <c r="AU216" s="22"/>
      <c r="AV216" s="22"/>
      <c r="AW216" s="22"/>
      <c r="AX216" s="22"/>
      <c r="AY216" s="22"/>
    </row>
    <row r="217" spans="2:51" x14ac:dyDescent="0.25">
      <c r="B217" s="68" t="s">
        <v>110</v>
      </c>
      <c r="C217" s="53"/>
      <c r="D217" s="54" t="s">
        <v>23</v>
      </c>
      <c r="E217" s="53"/>
      <c r="F217" s="23"/>
      <c r="G217" s="55"/>
      <c r="H217" s="64"/>
      <c r="I217" s="65"/>
      <c r="J217" s="65"/>
      <c r="K217" s="55">
        <v>0</v>
      </c>
      <c r="L217" s="64">
        <v>1</v>
      </c>
      <c r="M217" s="65">
        <f t="shared" si="68"/>
        <v>0</v>
      </c>
      <c r="N217" s="59"/>
      <c r="O217" s="60">
        <f t="shared" si="69"/>
        <v>0</v>
      </c>
      <c r="P217" s="61" t="str">
        <f t="shared" si="70"/>
        <v/>
      </c>
      <c r="Q217" s="59"/>
      <c r="R217" s="55">
        <v>-0.99</v>
      </c>
      <c r="S217" s="64">
        <v>1</v>
      </c>
      <c r="T217" s="65">
        <f t="shared" si="71"/>
        <v>-0.99</v>
      </c>
      <c r="U217" s="59"/>
      <c r="V217" s="60">
        <f t="shared" si="72"/>
        <v>-0.99</v>
      </c>
      <c r="W217" s="61" t="str">
        <f t="shared" si="73"/>
        <v/>
      </c>
      <c r="X217" s="59"/>
      <c r="Y217" s="55">
        <v>-0.99</v>
      </c>
      <c r="Z217" s="64">
        <v>1</v>
      </c>
      <c r="AA217" s="65">
        <f t="shared" si="74"/>
        <v>-0.99</v>
      </c>
      <c r="AB217" s="59"/>
      <c r="AC217" s="60">
        <f t="shared" si="75"/>
        <v>0</v>
      </c>
      <c r="AD217" s="61">
        <f t="shared" si="76"/>
        <v>0</v>
      </c>
      <c r="AE217" s="59"/>
      <c r="AF217" s="55">
        <v>-0.99</v>
      </c>
      <c r="AG217" s="64">
        <v>1</v>
      </c>
      <c r="AH217" s="65">
        <f t="shared" si="77"/>
        <v>-0.99</v>
      </c>
      <c r="AI217" s="59"/>
      <c r="AJ217" s="60">
        <f t="shared" si="78"/>
        <v>0</v>
      </c>
      <c r="AK217" s="61">
        <f t="shared" si="79"/>
        <v>0</v>
      </c>
      <c r="AL217" s="59"/>
      <c r="AM217" s="55">
        <v>0</v>
      </c>
      <c r="AN217" s="64">
        <v>1</v>
      </c>
      <c r="AO217" s="65">
        <f t="shared" si="80"/>
        <v>0</v>
      </c>
      <c r="AP217" s="59"/>
      <c r="AQ217" s="60">
        <f t="shared" si="81"/>
        <v>0.99</v>
      </c>
      <c r="AR217" s="61" t="str">
        <f t="shared" si="82"/>
        <v/>
      </c>
      <c r="AS217" s="22"/>
      <c r="AT217" s="22"/>
      <c r="AU217" s="22"/>
      <c r="AV217" s="22"/>
      <c r="AW217" s="22"/>
      <c r="AX217" s="22"/>
      <c r="AY217" s="22"/>
    </row>
    <row r="218" spans="2:51" x14ac:dyDescent="0.25">
      <c r="B218" s="69" t="s">
        <v>111</v>
      </c>
      <c r="C218" s="53"/>
      <c r="D218" s="54" t="s">
        <v>23</v>
      </c>
      <c r="E218" s="53"/>
      <c r="F218" s="23"/>
      <c r="G218" s="55"/>
      <c r="H218" s="56"/>
      <c r="I218" s="65"/>
      <c r="J218" s="66"/>
      <c r="K218" s="55">
        <v>0.2</v>
      </c>
      <c r="L218" s="56">
        <v>1</v>
      </c>
      <c r="M218" s="65">
        <f t="shared" si="68"/>
        <v>0.2</v>
      </c>
      <c r="N218" s="59"/>
      <c r="O218" s="60">
        <f t="shared" si="69"/>
        <v>0.2</v>
      </c>
      <c r="P218" s="61" t="str">
        <f t="shared" si="70"/>
        <v/>
      </c>
      <c r="Q218" s="59"/>
      <c r="R218" s="55">
        <v>0</v>
      </c>
      <c r="S218" s="64">
        <v>1</v>
      </c>
      <c r="T218" s="65">
        <f t="shared" si="71"/>
        <v>0</v>
      </c>
      <c r="U218" s="59"/>
      <c r="V218" s="60">
        <f t="shared" si="72"/>
        <v>-0.2</v>
      </c>
      <c r="W218" s="61" t="str">
        <f t="shared" si="73"/>
        <v/>
      </c>
      <c r="X218" s="59"/>
      <c r="Y218" s="55">
        <v>0</v>
      </c>
      <c r="Z218" s="64">
        <v>1</v>
      </c>
      <c r="AA218" s="65">
        <f t="shared" si="74"/>
        <v>0</v>
      </c>
      <c r="AB218" s="59"/>
      <c r="AC218" s="60">
        <f t="shared" si="75"/>
        <v>0</v>
      </c>
      <c r="AD218" s="61" t="str">
        <f t="shared" si="76"/>
        <v/>
      </c>
      <c r="AE218" s="59"/>
      <c r="AF218" s="55">
        <v>0</v>
      </c>
      <c r="AG218" s="64">
        <v>1</v>
      </c>
      <c r="AH218" s="65">
        <f t="shared" si="77"/>
        <v>0</v>
      </c>
      <c r="AI218" s="59"/>
      <c r="AJ218" s="60">
        <f t="shared" si="78"/>
        <v>0</v>
      </c>
      <c r="AK218" s="61" t="str">
        <f t="shared" si="79"/>
        <v/>
      </c>
      <c r="AL218" s="59"/>
      <c r="AM218" s="55">
        <v>0</v>
      </c>
      <c r="AN218" s="64">
        <v>1</v>
      </c>
      <c r="AO218" s="65">
        <f t="shared" si="80"/>
        <v>0</v>
      </c>
      <c r="AP218" s="59"/>
      <c r="AQ218" s="60">
        <f t="shared" si="81"/>
        <v>0</v>
      </c>
      <c r="AR218" s="61" t="str">
        <f t="shared" si="82"/>
        <v/>
      </c>
      <c r="AS218" s="22"/>
      <c r="AT218" s="22"/>
      <c r="AU218" s="22"/>
      <c r="AV218" s="22"/>
      <c r="AW218" s="22"/>
      <c r="AX218" s="22"/>
      <c r="AY218" s="22"/>
    </row>
    <row r="219" spans="2:51" x14ac:dyDescent="0.25">
      <c r="B219" s="69" t="s">
        <v>112</v>
      </c>
      <c r="C219" s="53"/>
      <c r="D219" s="54" t="s">
        <v>23</v>
      </c>
      <c r="E219" s="53"/>
      <c r="F219" s="23"/>
      <c r="G219" s="55"/>
      <c r="H219" s="56"/>
      <c r="I219" s="65"/>
      <c r="J219" s="66"/>
      <c r="K219" s="55">
        <v>0</v>
      </c>
      <c r="L219" s="56">
        <v>1</v>
      </c>
      <c r="M219" s="65">
        <f t="shared" si="68"/>
        <v>0</v>
      </c>
      <c r="N219" s="59"/>
      <c r="O219" s="60">
        <f t="shared" si="69"/>
        <v>0</v>
      </c>
      <c r="P219" s="61" t="str">
        <f t="shared" si="70"/>
        <v/>
      </c>
      <c r="Q219" s="59"/>
      <c r="R219" s="55">
        <v>0</v>
      </c>
      <c r="S219" s="64">
        <v>1</v>
      </c>
      <c r="T219" s="65">
        <f t="shared" si="71"/>
        <v>0</v>
      </c>
      <c r="U219" s="59"/>
      <c r="V219" s="60">
        <f t="shared" si="72"/>
        <v>0</v>
      </c>
      <c r="W219" s="61" t="str">
        <f t="shared" si="73"/>
        <v/>
      </c>
      <c r="X219" s="59"/>
      <c r="Y219" s="55">
        <v>0</v>
      </c>
      <c r="Z219" s="64">
        <v>1</v>
      </c>
      <c r="AA219" s="65">
        <f t="shared" si="74"/>
        <v>0</v>
      </c>
      <c r="AB219" s="59"/>
      <c r="AC219" s="60">
        <f t="shared" si="75"/>
        <v>0</v>
      </c>
      <c r="AD219" s="61" t="str">
        <f t="shared" si="76"/>
        <v/>
      </c>
      <c r="AE219" s="59"/>
      <c r="AF219" s="55">
        <v>0</v>
      </c>
      <c r="AG219" s="64">
        <v>1</v>
      </c>
      <c r="AH219" s="65">
        <f t="shared" si="77"/>
        <v>0</v>
      </c>
      <c r="AI219" s="59"/>
      <c r="AJ219" s="60">
        <f t="shared" si="78"/>
        <v>0</v>
      </c>
      <c r="AK219" s="61" t="str">
        <f t="shared" si="79"/>
        <v/>
      </c>
      <c r="AL219" s="59"/>
      <c r="AM219" s="55">
        <v>0.16</v>
      </c>
      <c r="AN219" s="64">
        <v>1</v>
      </c>
      <c r="AO219" s="65">
        <f t="shared" si="80"/>
        <v>0.16</v>
      </c>
      <c r="AP219" s="59"/>
      <c r="AQ219" s="60">
        <f t="shared" si="81"/>
        <v>0.16</v>
      </c>
      <c r="AR219" s="61" t="str">
        <f t="shared" si="82"/>
        <v/>
      </c>
      <c r="AS219" s="22"/>
      <c r="AT219" s="22"/>
      <c r="AU219" s="22"/>
      <c r="AV219" s="22"/>
      <c r="AW219" s="22"/>
      <c r="AX219" s="22"/>
      <c r="AY219" s="22"/>
    </row>
    <row r="220" spans="2:51" x14ac:dyDescent="0.25">
      <c r="B220" s="69" t="s">
        <v>113</v>
      </c>
      <c r="C220" s="53"/>
      <c r="D220" s="54" t="s">
        <v>23</v>
      </c>
      <c r="E220" s="53"/>
      <c r="F220" s="23"/>
      <c r="G220" s="55"/>
      <c r="H220" s="56"/>
      <c r="I220" s="65"/>
      <c r="J220" s="66"/>
      <c r="K220" s="55">
        <v>0</v>
      </c>
      <c r="L220" s="56">
        <v>1</v>
      </c>
      <c r="M220" s="65">
        <f t="shared" si="68"/>
        <v>0</v>
      </c>
      <c r="N220" s="59"/>
      <c r="O220" s="60">
        <f t="shared" si="69"/>
        <v>0</v>
      </c>
      <c r="P220" s="61" t="str">
        <f t="shared" si="70"/>
        <v/>
      </c>
      <c r="Q220" s="59"/>
      <c r="R220" s="55">
        <v>0</v>
      </c>
      <c r="S220" s="64">
        <v>1</v>
      </c>
      <c r="T220" s="65">
        <f t="shared" si="71"/>
        <v>0</v>
      </c>
      <c r="U220" s="59"/>
      <c r="V220" s="60">
        <f t="shared" si="72"/>
        <v>0</v>
      </c>
      <c r="W220" s="61" t="str">
        <f t="shared" si="73"/>
        <v/>
      </c>
      <c r="X220" s="59"/>
      <c r="Y220" s="55">
        <v>0</v>
      </c>
      <c r="Z220" s="64">
        <v>1</v>
      </c>
      <c r="AA220" s="65">
        <f t="shared" si="74"/>
        <v>0</v>
      </c>
      <c r="AB220" s="59"/>
      <c r="AC220" s="60">
        <f t="shared" si="75"/>
        <v>0</v>
      </c>
      <c r="AD220" s="61" t="str">
        <f t="shared" si="76"/>
        <v/>
      </c>
      <c r="AE220" s="59"/>
      <c r="AF220" s="55">
        <v>0</v>
      </c>
      <c r="AG220" s="64">
        <v>1</v>
      </c>
      <c r="AH220" s="65">
        <f t="shared" si="77"/>
        <v>0</v>
      </c>
      <c r="AI220" s="59"/>
      <c r="AJ220" s="60">
        <f t="shared" si="78"/>
        <v>0</v>
      </c>
      <c r="AK220" s="61" t="str">
        <f t="shared" si="79"/>
        <v/>
      </c>
      <c r="AL220" s="59"/>
      <c r="AM220" s="55">
        <v>0.13</v>
      </c>
      <c r="AN220" s="64">
        <v>1</v>
      </c>
      <c r="AO220" s="65">
        <f t="shared" si="80"/>
        <v>0.13</v>
      </c>
      <c r="AP220" s="59"/>
      <c r="AQ220" s="60">
        <f t="shared" si="81"/>
        <v>0.13</v>
      </c>
      <c r="AR220" s="61" t="str">
        <f t="shared" si="82"/>
        <v/>
      </c>
      <c r="AS220" s="22"/>
      <c r="AT220" s="22"/>
      <c r="AU220" s="22"/>
      <c r="AV220" s="22"/>
      <c r="AW220" s="22"/>
      <c r="AX220" s="22"/>
      <c r="AY220" s="22"/>
    </row>
    <row r="221" spans="2:51" s="70" customFormat="1" x14ac:dyDescent="0.25">
      <c r="B221" s="172" t="s">
        <v>27</v>
      </c>
      <c r="C221" s="72"/>
      <c r="D221" s="73"/>
      <c r="E221" s="72"/>
      <c r="F221" s="74"/>
      <c r="G221" s="75"/>
      <c r="H221" s="76"/>
      <c r="I221" s="77">
        <f>SUM(I205:I220)</f>
        <v>42.689999999999991</v>
      </c>
      <c r="J221" s="77"/>
      <c r="K221" s="75"/>
      <c r="L221" s="76"/>
      <c r="M221" s="77">
        <f>SUM(M205:M220)</f>
        <v>45.52</v>
      </c>
      <c r="N221" s="79"/>
      <c r="O221" s="80">
        <f t="shared" si="69"/>
        <v>2.8300000000000125</v>
      </c>
      <c r="P221" s="81">
        <f t="shared" si="70"/>
        <v>6.6291871632701171E-2</v>
      </c>
      <c r="Q221" s="79"/>
      <c r="R221" s="75"/>
      <c r="S221" s="76"/>
      <c r="T221" s="77">
        <f>SUM(T205:T220)</f>
        <v>48.569999999999993</v>
      </c>
      <c r="U221" s="79"/>
      <c r="V221" s="80">
        <f t="shared" si="72"/>
        <v>3.0499999999999901</v>
      </c>
      <c r="W221" s="81">
        <f t="shared" si="73"/>
        <v>6.7003514938488357E-2</v>
      </c>
      <c r="X221" s="79"/>
      <c r="Y221" s="75"/>
      <c r="Z221" s="76"/>
      <c r="AA221" s="77">
        <f>SUM(AA205:AA220)</f>
        <v>51.469999999999992</v>
      </c>
      <c r="AB221" s="79"/>
      <c r="AC221" s="80">
        <f t="shared" si="75"/>
        <v>2.8999999999999986</v>
      </c>
      <c r="AD221" s="81">
        <f t="shared" si="76"/>
        <v>5.9707638459954686E-2</v>
      </c>
      <c r="AE221" s="79"/>
      <c r="AF221" s="75"/>
      <c r="AG221" s="76"/>
      <c r="AH221" s="77">
        <f>SUM(AH205:AH220)</f>
        <v>55.059999999999988</v>
      </c>
      <c r="AI221" s="79"/>
      <c r="AJ221" s="80">
        <f t="shared" si="78"/>
        <v>3.5899999999999963</v>
      </c>
      <c r="AK221" s="81">
        <f t="shared" si="79"/>
        <v>6.97493685642121E-2</v>
      </c>
      <c r="AL221" s="79"/>
      <c r="AM221" s="75"/>
      <c r="AN221" s="76"/>
      <c r="AO221" s="77">
        <f>SUM(AO205:AO220)</f>
        <v>58.099999999999994</v>
      </c>
      <c r="AP221" s="79"/>
      <c r="AQ221" s="80">
        <f t="shared" si="81"/>
        <v>3.0400000000000063</v>
      </c>
      <c r="AR221" s="81">
        <f t="shared" si="82"/>
        <v>5.5212495459498856E-2</v>
      </c>
    </row>
    <row r="222" spans="2:51" x14ac:dyDescent="0.25">
      <c r="B222" s="63" t="s">
        <v>28</v>
      </c>
      <c r="C222" s="53"/>
      <c r="D222" s="54" t="s">
        <v>29</v>
      </c>
      <c r="E222" s="53"/>
      <c r="F222" s="23"/>
      <c r="G222" s="83">
        <f>IF(ISBLANK($D198)=TRUE, 0, IF($D198="TOU", $D$310*G235+$D$311*G236+$D$312*G237, IF(AND($D198="non-TOU", H239&gt;0), G239,G238)))</f>
        <v>0.11135</v>
      </c>
      <c r="H222" s="84">
        <f>$G$200*(1+G249)-$G$200</f>
        <v>6.2540000000000191</v>
      </c>
      <c r="I222" s="65">
        <f>H222*G222</f>
        <v>0.69638290000000214</v>
      </c>
      <c r="J222" s="65"/>
      <c r="K222" s="83">
        <f>IF(ISBLANK($D198)=TRUE, 0, IF($D198="TOU", $D$310*K235+$D$311*K236+$D$312*K237, IF(AND($D198="non-TOU", L239&gt;0), K239,K238)))</f>
        <v>0.11135</v>
      </c>
      <c r="L222" s="84">
        <f>$G$200*(1+K249)-$G$200</f>
        <v>6.2540000000000191</v>
      </c>
      <c r="M222" s="65">
        <f>L222*K222</f>
        <v>0.69638290000000214</v>
      </c>
      <c r="N222" s="59"/>
      <c r="O222" s="60">
        <f t="shared" si="69"/>
        <v>0</v>
      </c>
      <c r="P222" s="61">
        <f t="shared" si="70"/>
        <v>0</v>
      </c>
      <c r="Q222" s="59"/>
      <c r="R222" s="83">
        <f>IF(ISBLANK($D198)=TRUE, 0, IF($D198="TOU", $D$310*R235+$D$311*R236+$D$312*R237, IF(AND($D198="non-TOU", S239&gt;0), R239,R238)))</f>
        <v>0.11135</v>
      </c>
      <c r="S222" s="84">
        <f>$G$200*(1+R249)-$G$200</f>
        <v>6.2540000000000191</v>
      </c>
      <c r="T222" s="65">
        <f>S222*R222</f>
        <v>0.69638290000000214</v>
      </c>
      <c r="U222" s="59"/>
      <c r="V222" s="60">
        <f t="shared" si="72"/>
        <v>0</v>
      </c>
      <c r="W222" s="61">
        <f t="shared" si="73"/>
        <v>0</v>
      </c>
      <c r="X222" s="59"/>
      <c r="Y222" s="83">
        <f>IF(ISBLANK($D198)=TRUE, 0, IF($D198="TOU", $D$310*Y235+$D$311*Y236+$D$312*Y237, IF(AND($D198="non-TOU", Z239&gt;0), Y239,Y238)))</f>
        <v>0.11135</v>
      </c>
      <c r="Z222" s="84">
        <f>$G$200*(1+Y249)-$G$200</f>
        <v>6.2540000000000191</v>
      </c>
      <c r="AA222" s="65">
        <f>Z222*Y222</f>
        <v>0.69638290000000214</v>
      </c>
      <c r="AB222" s="59"/>
      <c r="AC222" s="60">
        <f t="shared" si="75"/>
        <v>0</v>
      </c>
      <c r="AD222" s="61">
        <f t="shared" si="76"/>
        <v>0</v>
      </c>
      <c r="AE222" s="59"/>
      <c r="AF222" s="83">
        <f>IF(ISBLANK($D198)=TRUE, 0, IF($D198="TOU", $D$310*AF235+$D$311*AF236+$D$312*AF237, IF(AND($D198="non-TOU", AG239&gt;0), AF239,AF238)))</f>
        <v>0.11135</v>
      </c>
      <c r="AG222" s="84">
        <f>$G$200*(1+AF249)-$G$200</f>
        <v>6.2540000000000191</v>
      </c>
      <c r="AH222" s="65">
        <f>AG222*AF222</f>
        <v>0.69638290000000214</v>
      </c>
      <c r="AI222" s="59"/>
      <c r="AJ222" s="60">
        <f t="shared" si="78"/>
        <v>0</v>
      </c>
      <c r="AK222" s="61">
        <f t="shared" si="79"/>
        <v>0</v>
      </c>
      <c r="AL222" s="59"/>
      <c r="AM222" s="83">
        <f>IF(ISBLANK($D198)=TRUE, 0, IF($D198="TOU", $D$310*AM235+$D$311*AM236+$D$312*AM237, IF(AND($D198="non-TOU", AN239&gt;0), AM239,AM238)))</f>
        <v>0.11135</v>
      </c>
      <c r="AN222" s="84">
        <f>$G$200*(1+AM249)-$G$200</f>
        <v>6.2540000000000191</v>
      </c>
      <c r="AO222" s="65">
        <f>AN222*AM222</f>
        <v>0.69638290000000214</v>
      </c>
      <c r="AP222" s="59"/>
      <c r="AQ222" s="60">
        <f t="shared" si="81"/>
        <v>0</v>
      </c>
      <c r="AR222" s="61">
        <f t="shared" si="82"/>
        <v>0</v>
      </c>
      <c r="AS222" s="22"/>
      <c r="AT222" s="22"/>
      <c r="AU222" s="22"/>
      <c r="AV222" s="22"/>
      <c r="AW222" s="22"/>
      <c r="AX222" s="22"/>
      <c r="AY222" s="22"/>
    </row>
    <row r="223" spans="2:51" x14ac:dyDescent="0.25">
      <c r="B223" s="63" t="str">
        <f>B41</f>
        <v>Rate Rider for Disposition of Deferral/Variance Accounts - effective until December 31, 2025</v>
      </c>
      <c r="C223" s="53"/>
      <c r="D223" s="54" t="s">
        <v>29</v>
      </c>
      <c r="E223" s="53"/>
      <c r="F223" s="23"/>
      <c r="G223" s="85">
        <v>4.4299999999999999E-3</v>
      </c>
      <c r="H223" s="86">
        <f>$G$200</f>
        <v>212</v>
      </c>
      <c r="I223" s="65">
        <f>H223*G223</f>
        <v>0.93915999999999999</v>
      </c>
      <c r="J223" s="65"/>
      <c r="K223" s="85">
        <v>2.3E-3</v>
      </c>
      <c r="L223" s="86">
        <f>$G$200</f>
        <v>212</v>
      </c>
      <c r="M223" s="65">
        <f>L223*K223</f>
        <v>0.48759999999999998</v>
      </c>
      <c r="N223" s="59"/>
      <c r="O223" s="60">
        <f t="shared" si="69"/>
        <v>-0.45156000000000002</v>
      </c>
      <c r="P223" s="61">
        <f t="shared" si="70"/>
        <v>-0.48081264108352145</v>
      </c>
      <c r="Q223" s="59"/>
      <c r="R223" s="85">
        <v>0</v>
      </c>
      <c r="S223" s="86">
        <f>$G$200</f>
        <v>212</v>
      </c>
      <c r="T223" s="65">
        <f>S223*R223</f>
        <v>0</v>
      </c>
      <c r="U223" s="59"/>
      <c r="V223" s="60">
        <f t="shared" si="72"/>
        <v>-0.48759999999999998</v>
      </c>
      <c r="W223" s="61" t="str">
        <f t="shared" si="73"/>
        <v/>
      </c>
      <c r="X223" s="59"/>
      <c r="Y223" s="85">
        <v>0</v>
      </c>
      <c r="Z223" s="86">
        <f>$G$200</f>
        <v>212</v>
      </c>
      <c r="AA223" s="65">
        <f>Z223*Y223</f>
        <v>0</v>
      </c>
      <c r="AB223" s="59"/>
      <c r="AC223" s="60">
        <f t="shared" si="75"/>
        <v>0</v>
      </c>
      <c r="AD223" s="61" t="str">
        <f t="shared" si="76"/>
        <v/>
      </c>
      <c r="AE223" s="59"/>
      <c r="AF223" s="85">
        <v>0</v>
      </c>
      <c r="AG223" s="86">
        <f>$G$200</f>
        <v>212</v>
      </c>
      <c r="AH223" s="65">
        <f>AG223*AF223</f>
        <v>0</v>
      </c>
      <c r="AI223" s="59"/>
      <c r="AJ223" s="60">
        <f t="shared" si="78"/>
        <v>0</v>
      </c>
      <c r="AK223" s="61" t="str">
        <f t="shared" si="79"/>
        <v/>
      </c>
      <c r="AL223" s="59"/>
      <c r="AM223" s="85">
        <v>0</v>
      </c>
      <c r="AN223" s="86">
        <f>$G$200</f>
        <v>212</v>
      </c>
      <c r="AO223" s="65">
        <f>AN223*AM223</f>
        <v>0</v>
      </c>
      <c r="AP223" s="59"/>
      <c r="AQ223" s="60">
        <f t="shared" si="81"/>
        <v>0</v>
      </c>
      <c r="AR223" s="61" t="str">
        <f t="shared" si="82"/>
        <v/>
      </c>
      <c r="AS223" s="22"/>
      <c r="AT223" s="22"/>
      <c r="AU223" s="22"/>
      <c r="AV223" s="22"/>
      <c r="AW223" s="22"/>
      <c r="AX223" s="22"/>
      <c r="AY223" s="22"/>
    </row>
    <row r="224" spans="2:51" x14ac:dyDescent="0.25">
      <c r="B224" s="63" t="str">
        <f>B42</f>
        <v>Rate Rider for Disposition of Capacity Based Recovery Account - Applicable only for Class B Customers - effective until December 31, 2025</v>
      </c>
      <c r="C224" s="53"/>
      <c r="D224" s="54" t="s">
        <v>29</v>
      </c>
      <c r="E224" s="53"/>
      <c r="F224" s="23"/>
      <c r="G224" s="85">
        <v>-1.2999999999999999E-4</v>
      </c>
      <c r="H224" s="86">
        <f>$G$200</f>
        <v>212</v>
      </c>
      <c r="I224" s="65">
        <f>H224*G224</f>
        <v>-2.7559999999999998E-2</v>
      </c>
      <c r="J224" s="65"/>
      <c r="K224" s="85">
        <v>1.8000000000000001E-4</v>
      </c>
      <c r="L224" s="86">
        <f>$G$200</f>
        <v>212</v>
      </c>
      <c r="M224" s="65">
        <f>L224*K224</f>
        <v>3.8159999999999999E-2</v>
      </c>
      <c r="N224" s="59"/>
      <c r="O224" s="60">
        <f t="shared" si="69"/>
        <v>6.5720000000000001E-2</v>
      </c>
      <c r="P224" s="61">
        <f t="shared" si="70"/>
        <v>-2.384615384615385</v>
      </c>
      <c r="Q224" s="59"/>
      <c r="R224" s="85">
        <v>0</v>
      </c>
      <c r="S224" s="86">
        <f>$G$200</f>
        <v>212</v>
      </c>
      <c r="T224" s="65">
        <f>S224*R224</f>
        <v>0</v>
      </c>
      <c r="U224" s="59"/>
      <c r="V224" s="60">
        <f t="shared" si="72"/>
        <v>-3.8159999999999999E-2</v>
      </c>
      <c r="W224" s="61" t="str">
        <f t="shared" si="73"/>
        <v/>
      </c>
      <c r="X224" s="59"/>
      <c r="Y224" s="85">
        <v>0</v>
      </c>
      <c r="Z224" s="86">
        <f>$G$200</f>
        <v>212</v>
      </c>
      <c r="AA224" s="65">
        <f>Z224*Y224</f>
        <v>0</v>
      </c>
      <c r="AB224" s="59"/>
      <c r="AC224" s="60">
        <f t="shared" si="75"/>
        <v>0</v>
      </c>
      <c r="AD224" s="61" t="str">
        <f t="shared" si="76"/>
        <v/>
      </c>
      <c r="AE224" s="59"/>
      <c r="AF224" s="85">
        <v>0</v>
      </c>
      <c r="AG224" s="86">
        <f>$G$200</f>
        <v>212</v>
      </c>
      <c r="AH224" s="65">
        <f>AG224*AF224</f>
        <v>0</v>
      </c>
      <c r="AI224" s="59"/>
      <c r="AJ224" s="60">
        <f t="shared" si="78"/>
        <v>0</v>
      </c>
      <c r="AK224" s="61" t="str">
        <f t="shared" si="79"/>
        <v/>
      </c>
      <c r="AL224" s="59"/>
      <c r="AM224" s="85">
        <v>0</v>
      </c>
      <c r="AN224" s="86">
        <f>$G$200</f>
        <v>212</v>
      </c>
      <c r="AO224" s="65">
        <f>AN224*AM224</f>
        <v>0</v>
      </c>
      <c r="AP224" s="59"/>
      <c r="AQ224" s="60">
        <f t="shared" si="81"/>
        <v>0</v>
      </c>
      <c r="AR224" s="61" t="str">
        <f t="shared" si="82"/>
        <v/>
      </c>
      <c r="AS224" s="22"/>
      <c r="AT224" s="22"/>
      <c r="AU224" s="22"/>
      <c r="AV224" s="22"/>
      <c r="AW224" s="22"/>
      <c r="AX224" s="22"/>
      <c r="AY224" s="22"/>
    </row>
    <row r="225" spans="2:51" x14ac:dyDescent="0.25">
      <c r="B225" s="63" t="str">
        <f>B43</f>
        <v>Rate Rider for Disposition of Global Adjustment Account - Applicable only for Non-RPP Customers - effective until December 31, 2025</v>
      </c>
      <c r="C225" s="53"/>
      <c r="D225" s="54" t="s">
        <v>29</v>
      </c>
      <c r="E225" s="53"/>
      <c r="F225" s="23"/>
      <c r="G225" s="85">
        <v>0</v>
      </c>
      <c r="H225" s="86"/>
      <c r="I225" s="65">
        <f>H225*G225</f>
        <v>0</v>
      </c>
      <c r="J225" s="65"/>
      <c r="K225" s="85">
        <v>1.24E-3</v>
      </c>
      <c r="L225" s="86"/>
      <c r="M225" s="65">
        <f>L225*K225</f>
        <v>0</v>
      </c>
      <c r="N225" s="59"/>
      <c r="O225" s="60">
        <f t="shared" si="69"/>
        <v>0</v>
      </c>
      <c r="P225" s="61" t="str">
        <f t="shared" si="70"/>
        <v/>
      </c>
      <c r="Q225" s="59"/>
      <c r="R225" s="85">
        <v>0</v>
      </c>
      <c r="S225" s="86"/>
      <c r="T225" s="65">
        <f>S225*R225</f>
        <v>0</v>
      </c>
      <c r="U225" s="59"/>
      <c r="V225" s="60">
        <f t="shared" si="72"/>
        <v>0</v>
      </c>
      <c r="W225" s="61" t="str">
        <f t="shared" si="73"/>
        <v/>
      </c>
      <c r="X225" s="59"/>
      <c r="Y225" s="85">
        <v>0</v>
      </c>
      <c r="Z225" s="86"/>
      <c r="AA225" s="65">
        <f>Z225*Y225</f>
        <v>0</v>
      </c>
      <c r="AB225" s="59"/>
      <c r="AC225" s="60">
        <f t="shared" si="75"/>
        <v>0</v>
      </c>
      <c r="AD225" s="61" t="str">
        <f t="shared" si="76"/>
        <v/>
      </c>
      <c r="AE225" s="59"/>
      <c r="AF225" s="85">
        <v>0</v>
      </c>
      <c r="AG225" s="86"/>
      <c r="AH225" s="65">
        <f>AG225*AF225</f>
        <v>0</v>
      </c>
      <c r="AI225" s="59"/>
      <c r="AJ225" s="60">
        <f t="shared" si="78"/>
        <v>0</v>
      </c>
      <c r="AK225" s="61" t="str">
        <f t="shared" si="79"/>
        <v/>
      </c>
      <c r="AL225" s="59"/>
      <c r="AM225" s="85">
        <v>0</v>
      </c>
      <c r="AN225" s="86"/>
      <c r="AO225" s="65">
        <f>AN225*AM225</f>
        <v>0</v>
      </c>
      <c r="AP225" s="59"/>
      <c r="AQ225" s="60">
        <f t="shared" si="81"/>
        <v>0</v>
      </c>
      <c r="AR225" s="61" t="str">
        <f t="shared" si="82"/>
        <v/>
      </c>
      <c r="AS225" s="22"/>
      <c r="AT225" s="22"/>
      <c r="AU225" s="22"/>
      <c r="AV225" s="22"/>
      <c r="AW225" s="22"/>
      <c r="AX225" s="22"/>
      <c r="AY225" s="22"/>
    </row>
    <row r="226" spans="2:51" x14ac:dyDescent="0.25">
      <c r="B226" s="63" t="str">
        <f>B44</f>
        <v>Rate Rider for Smart Metering Entity Charge - effective until December 31, 2029</v>
      </c>
      <c r="C226" s="53"/>
      <c r="D226" s="54" t="s">
        <v>23</v>
      </c>
      <c r="E226" s="53"/>
      <c r="F226" s="23"/>
      <c r="G226" s="88">
        <f>G44</f>
        <v>0.41</v>
      </c>
      <c r="H226" s="56">
        <v>1</v>
      </c>
      <c r="I226" s="65">
        <f>H226*G226</f>
        <v>0.41</v>
      </c>
      <c r="J226" s="65"/>
      <c r="K226" s="88">
        <f>K44</f>
        <v>0.41</v>
      </c>
      <c r="L226" s="56">
        <v>1</v>
      </c>
      <c r="M226" s="65">
        <f>L226*K226</f>
        <v>0.41</v>
      </c>
      <c r="N226" s="59"/>
      <c r="O226" s="60">
        <f t="shared" si="69"/>
        <v>0</v>
      </c>
      <c r="P226" s="61">
        <f t="shared" si="70"/>
        <v>0</v>
      </c>
      <c r="Q226" s="59"/>
      <c r="R226" s="88">
        <f>R44</f>
        <v>0.41</v>
      </c>
      <c r="S226" s="56">
        <v>1</v>
      </c>
      <c r="T226" s="65">
        <f>S226*R226</f>
        <v>0.41</v>
      </c>
      <c r="U226" s="59"/>
      <c r="V226" s="60">
        <f t="shared" si="72"/>
        <v>0</v>
      </c>
      <c r="W226" s="61">
        <f t="shared" si="73"/>
        <v>0</v>
      </c>
      <c r="X226" s="59"/>
      <c r="Y226" s="88">
        <f>Y44</f>
        <v>0.41</v>
      </c>
      <c r="Z226" s="56">
        <v>1</v>
      </c>
      <c r="AA226" s="65">
        <f>Z226*Y226</f>
        <v>0.41</v>
      </c>
      <c r="AB226" s="59"/>
      <c r="AC226" s="60">
        <f t="shared" si="75"/>
        <v>0</v>
      </c>
      <c r="AD226" s="61">
        <f t="shared" si="76"/>
        <v>0</v>
      </c>
      <c r="AE226" s="59"/>
      <c r="AF226" s="88">
        <f>AF44</f>
        <v>0.41</v>
      </c>
      <c r="AG226" s="56">
        <v>1</v>
      </c>
      <c r="AH226" s="65">
        <f>AG226*AF226</f>
        <v>0.41</v>
      </c>
      <c r="AI226" s="59"/>
      <c r="AJ226" s="60">
        <f t="shared" si="78"/>
        <v>0</v>
      </c>
      <c r="AK226" s="61">
        <f t="shared" si="79"/>
        <v>0</v>
      </c>
      <c r="AL226" s="59"/>
      <c r="AM226" s="88">
        <f>AM44</f>
        <v>0.41</v>
      </c>
      <c r="AN226" s="56">
        <v>1</v>
      </c>
      <c r="AO226" s="65">
        <f>AN226*AM226</f>
        <v>0.41</v>
      </c>
      <c r="AP226" s="59"/>
      <c r="AQ226" s="60">
        <f t="shared" si="81"/>
        <v>0</v>
      </c>
      <c r="AR226" s="61">
        <f t="shared" si="82"/>
        <v>0</v>
      </c>
      <c r="AS226" s="22"/>
      <c r="AT226" s="22"/>
      <c r="AU226" s="22"/>
      <c r="AV226" s="22"/>
      <c r="AW226" s="22"/>
      <c r="AX226" s="22"/>
      <c r="AY226" s="22"/>
    </row>
    <row r="227" spans="2:51" s="70" customFormat="1" x14ac:dyDescent="0.25">
      <c r="B227" s="89" t="s">
        <v>34</v>
      </c>
      <c r="C227" s="90"/>
      <c r="D227" s="91"/>
      <c r="E227" s="90"/>
      <c r="F227" s="74"/>
      <c r="G227" s="92"/>
      <c r="H227" s="93"/>
      <c r="I227" s="94">
        <f>SUM(I222:I226)+I221</f>
        <v>44.70798289999999</v>
      </c>
      <c r="J227" s="94"/>
      <c r="K227" s="92"/>
      <c r="L227" s="93"/>
      <c r="M227" s="94">
        <f>SUM(M222:M226)+M221</f>
        <v>47.152142900000008</v>
      </c>
      <c r="N227" s="79"/>
      <c r="O227" s="80">
        <f t="shared" si="69"/>
        <v>2.4441600000000179</v>
      </c>
      <c r="P227" s="81">
        <f t="shared" si="70"/>
        <v>5.4669431306417056E-2</v>
      </c>
      <c r="Q227" s="79"/>
      <c r="R227" s="92"/>
      <c r="S227" s="93"/>
      <c r="T227" s="94">
        <f>SUM(T222:T226)+T221</f>
        <v>49.676382899999993</v>
      </c>
      <c r="U227" s="79"/>
      <c r="V227" s="80">
        <f t="shared" si="72"/>
        <v>2.5242399999999847</v>
      </c>
      <c r="W227" s="81">
        <f t="shared" si="73"/>
        <v>5.3533940235831454E-2</v>
      </c>
      <c r="X227" s="79"/>
      <c r="Y227" s="92"/>
      <c r="Z227" s="93"/>
      <c r="AA227" s="94">
        <f>SUM(AA222:AA226)+AA221</f>
        <v>52.576382899999992</v>
      </c>
      <c r="AB227" s="79"/>
      <c r="AC227" s="80">
        <f t="shared" si="75"/>
        <v>2.8999999999999986</v>
      </c>
      <c r="AD227" s="81">
        <f t="shared" si="76"/>
        <v>5.8377841354467837E-2</v>
      </c>
      <c r="AE227" s="79"/>
      <c r="AF227" s="92"/>
      <c r="AG227" s="93"/>
      <c r="AH227" s="94">
        <f>SUM(AH222:AH226)+AH221</f>
        <v>56.166382899999988</v>
      </c>
      <c r="AI227" s="79"/>
      <c r="AJ227" s="80">
        <f t="shared" si="78"/>
        <v>3.5899999999999963</v>
      </c>
      <c r="AK227" s="81">
        <f t="shared" si="79"/>
        <v>6.8281608623175116E-2</v>
      </c>
      <c r="AL227" s="79"/>
      <c r="AM227" s="92"/>
      <c r="AN227" s="93"/>
      <c r="AO227" s="94">
        <f>SUM(AO222:AO226)+AO221</f>
        <v>59.206382899999994</v>
      </c>
      <c r="AP227" s="79"/>
      <c r="AQ227" s="80">
        <f t="shared" si="81"/>
        <v>3.0400000000000063</v>
      </c>
      <c r="AR227" s="81">
        <f t="shared" si="82"/>
        <v>5.4124902531332612E-2</v>
      </c>
    </row>
    <row r="228" spans="2:51" x14ac:dyDescent="0.25">
      <c r="B228" s="96" t="s">
        <v>35</v>
      </c>
      <c r="C228" s="23"/>
      <c r="D228" s="54" t="s">
        <v>29</v>
      </c>
      <c r="E228" s="23"/>
      <c r="F228" s="23"/>
      <c r="G228" s="97">
        <f>G46</f>
        <v>1.141E-2</v>
      </c>
      <c r="H228" s="98">
        <f>$G$200*(1+G249)</f>
        <v>218.25400000000002</v>
      </c>
      <c r="I228" s="57">
        <f>H228*G228</f>
        <v>2.49027814</v>
      </c>
      <c r="J228" s="57"/>
      <c r="K228" s="97">
        <f>K46</f>
        <v>1.295E-2</v>
      </c>
      <c r="L228" s="98">
        <f>$G$200*(1+K249)</f>
        <v>218.25400000000002</v>
      </c>
      <c r="M228" s="57">
        <f>L228*K228</f>
        <v>2.8263893000000002</v>
      </c>
      <c r="N228" s="59"/>
      <c r="O228" s="60">
        <f t="shared" si="69"/>
        <v>0.33611116000000019</v>
      </c>
      <c r="P228" s="61">
        <f t="shared" si="70"/>
        <v>0.13496932515337431</v>
      </c>
      <c r="Q228" s="59"/>
      <c r="R228" s="97">
        <f>R46</f>
        <v>1.295E-2</v>
      </c>
      <c r="S228" s="98">
        <f>$G$200*(1+R249)</f>
        <v>218.25400000000002</v>
      </c>
      <c r="T228" s="57">
        <f>S228*R228</f>
        <v>2.8263893000000002</v>
      </c>
      <c r="U228" s="59"/>
      <c r="V228" s="60">
        <f t="shared" si="72"/>
        <v>0</v>
      </c>
      <c r="W228" s="61">
        <f t="shared" si="73"/>
        <v>0</v>
      </c>
      <c r="X228" s="59"/>
      <c r="Y228" s="97">
        <f>Y46</f>
        <v>1.295E-2</v>
      </c>
      <c r="Z228" s="98">
        <f>$G$200*(1+Y249)</f>
        <v>218.25400000000002</v>
      </c>
      <c r="AA228" s="57">
        <f>Z228*Y228</f>
        <v>2.8263893000000002</v>
      </c>
      <c r="AB228" s="59"/>
      <c r="AC228" s="60">
        <f t="shared" si="75"/>
        <v>0</v>
      </c>
      <c r="AD228" s="61">
        <f t="shared" si="76"/>
        <v>0</v>
      </c>
      <c r="AE228" s="59"/>
      <c r="AF228" s="97">
        <f>AF46</f>
        <v>1.295E-2</v>
      </c>
      <c r="AG228" s="98">
        <f>$G$200*(1+AF249)</f>
        <v>218.25400000000002</v>
      </c>
      <c r="AH228" s="57">
        <f>AG228*AF228</f>
        <v>2.8263893000000002</v>
      </c>
      <c r="AI228" s="59"/>
      <c r="AJ228" s="60">
        <f t="shared" si="78"/>
        <v>0</v>
      </c>
      <c r="AK228" s="61">
        <f t="shared" si="79"/>
        <v>0</v>
      </c>
      <c r="AL228" s="59"/>
      <c r="AM228" s="97">
        <f>AM46</f>
        <v>1.295E-2</v>
      </c>
      <c r="AN228" s="98">
        <f>$G$200*(1+AM249)</f>
        <v>218.25400000000002</v>
      </c>
      <c r="AO228" s="57">
        <f>AN228*AM228</f>
        <v>2.8263893000000002</v>
      </c>
      <c r="AP228" s="59"/>
      <c r="AQ228" s="60">
        <f t="shared" si="81"/>
        <v>0</v>
      </c>
      <c r="AR228" s="61">
        <f t="shared" si="82"/>
        <v>0</v>
      </c>
      <c r="AS228" s="22"/>
      <c r="AT228" s="22"/>
      <c r="AU228" s="22"/>
      <c r="AV228" s="22"/>
      <c r="AW228" s="22"/>
      <c r="AX228" s="22"/>
      <c r="AY228" s="22"/>
    </row>
    <row r="229" spans="2:51" x14ac:dyDescent="0.25">
      <c r="B229" s="96" t="s">
        <v>36</v>
      </c>
      <c r="C229" s="23"/>
      <c r="D229" s="54" t="s">
        <v>29</v>
      </c>
      <c r="E229" s="23"/>
      <c r="F229" s="23"/>
      <c r="G229" s="97">
        <f>G47</f>
        <v>7.79E-3</v>
      </c>
      <c r="H229" s="99">
        <f>+H228</f>
        <v>218.25400000000002</v>
      </c>
      <c r="I229" s="57">
        <f>H229*G229</f>
        <v>1.7001986600000001</v>
      </c>
      <c r="J229" s="57"/>
      <c r="K229" s="97">
        <f>K47</f>
        <v>9.0500000000000008E-3</v>
      </c>
      <c r="L229" s="99">
        <f>+L228</f>
        <v>218.25400000000002</v>
      </c>
      <c r="M229" s="57">
        <f>L229*K229</f>
        <v>1.9751987000000004</v>
      </c>
      <c r="N229" s="59"/>
      <c r="O229" s="60">
        <f t="shared" si="69"/>
        <v>0.27500004000000033</v>
      </c>
      <c r="P229" s="61">
        <f t="shared" si="70"/>
        <v>0.16174582798459583</v>
      </c>
      <c r="Q229" s="59"/>
      <c r="R229" s="97">
        <f>R47</f>
        <v>9.0500000000000008E-3</v>
      </c>
      <c r="S229" s="99">
        <f>+S228</f>
        <v>218.25400000000002</v>
      </c>
      <c r="T229" s="57">
        <f>S229*R229</f>
        <v>1.9751987000000004</v>
      </c>
      <c r="U229" s="59"/>
      <c r="V229" s="60">
        <f t="shared" si="72"/>
        <v>0</v>
      </c>
      <c r="W229" s="61">
        <f t="shared" si="73"/>
        <v>0</v>
      </c>
      <c r="X229" s="59"/>
      <c r="Y229" s="97">
        <f>Y47</f>
        <v>9.0500000000000008E-3</v>
      </c>
      <c r="Z229" s="99">
        <f>+Z228</f>
        <v>218.25400000000002</v>
      </c>
      <c r="AA229" s="57">
        <f>Z229*Y229</f>
        <v>1.9751987000000004</v>
      </c>
      <c r="AB229" s="59"/>
      <c r="AC229" s="60">
        <f t="shared" si="75"/>
        <v>0</v>
      </c>
      <c r="AD229" s="61">
        <f t="shared" si="76"/>
        <v>0</v>
      </c>
      <c r="AE229" s="59"/>
      <c r="AF229" s="97">
        <f>AF47</f>
        <v>9.0500000000000008E-3</v>
      </c>
      <c r="AG229" s="99">
        <f>+AG228</f>
        <v>218.25400000000002</v>
      </c>
      <c r="AH229" s="57">
        <f>AG229*AF229</f>
        <v>1.9751987000000004</v>
      </c>
      <c r="AI229" s="59"/>
      <c r="AJ229" s="60">
        <f t="shared" si="78"/>
        <v>0</v>
      </c>
      <c r="AK229" s="61">
        <f t="shared" si="79"/>
        <v>0</v>
      </c>
      <c r="AL229" s="59"/>
      <c r="AM229" s="97">
        <f>AM47</f>
        <v>9.0500000000000008E-3</v>
      </c>
      <c r="AN229" s="99">
        <f>+AN228</f>
        <v>218.25400000000002</v>
      </c>
      <c r="AO229" s="57">
        <f>AN229*AM229</f>
        <v>1.9751987000000004</v>
      </c>
      <c r="AP229" s="59"/>
      <c r="AQ229" s="60">
        <f t="shared" si="81"/>
        <v>0</v>
      </c>
      <c r="AR229" s="61">
        <f t="shared" si="82"/>
        <v>0</v>
      </c>
      <c r="AS229" s="22"/>
      <c r="AT229" s="22"/>
      <c r="AU229" s="22"/>
      <c r="AV229" s="22"/>
      <c r="AW229" s="22"/>
      <c r="AX229" s="22"/>
      <c r="AY229" s="22"/>
    </row>
    <row r="230" spans="2:51" s="70" customFormat="1" x14ac:dyDescent="0.25">
      <c r="B230" s="89" t="s">
        <v>37</v>
      </c>
      <c r="C230" s="72"/>
      <c r="D230" s="91"/>
      <c r="E230" s="72"/>
      <c r="F230" s="100"/>
      <c r="G230" s="101"/>
      <c r="H230" s="102"/>
      <c r="I230" s="94">
        <f>SUM(I227:I229)</f>
        <v>48.898459699999989</v>
      </c>
      <c r="J230" s="94"/>
      <c r="K230" s="101"/>
      <c r="L230" s="102"/>
      <c r="M230" s="94">
        <f>SUM(M227:M229)</f>
        <v>51.953730900000011</v>
      </c>
      <c r="N230" s="103"/>
      <c r="O230" s="80">
        <f t="shared" si="69"/>
        <v>3.0552712000000213</v>
      </c>
      <c r="P230" s="81">
        <f t="shared" si="70"/>
        <v>6.2481951757675139E-2</v>
      </c>
      <c r="Q230" s="79"/>
      <c r="R230" s="101"/>
      <c r="S230" s="102"/>
      <c r="T230" s="94">
        <f>SUM(T227:T229)</f>
        <v>54.477970899999995</v>
      </c>
      <c r="U230" s="103"/>
      <c r="V230" s="80">
        <f t="shared" si="72"/>
        <v>2.5242399999999847</v>
      </c>
      <c r="W230" s="81">
        <f t="shared" si="73"/>
        <v>4.8586308553251259E-2</v>
      </c>
      <c r="X230" s="79"/>
      <c r="Y230" s="101"/>
      <c r="Z230" s="102"/>
      <c r="AA230" s="94">
        <f>SUM(AA227:AA229)</f>
        <v>57.377970899999994</v>
      </c>
      <c r="AB230" s="103"/>
      <c r="AC230" s="80">
        <f t="shared" si="75"/>
        <v>2.8999999999999986</v>
      </c>
      <c r="AD230" s="81">
        <f t="shared" si="76"/>
        <v>5.3232525956652302E-2</v>
      </c>
      <c r="AE230" s="79"/>
      <c r="AF230" s="101"/>
      <c r="AG230" s="102"/>
      <c r="AH230" s="94">
        <f>SUM(AH227:AH229)</f>
        <v>60.96797089999999</v>
      </c>
      <c r="AI230" s="103"/>
      <c r="AJ230" s="80">
        <f t="shared" si="78"/>
        <v>3.5899999999999963</v>
      </c>
      <c r="AK230" s="81">
        <f t="shared" si="79"/>
        <v>6.2567566327097091E-2</v>
      </c>
      <c r="AL230" s="79"/>
      <c r="AM230" s="101"/>
      <c r="AN230" s="102"/>
      <c r="AO230" s="94">
        <f>SUM(AO227:AO229)</f>
        <v>64.007970900000004</v>
      </c>
      <c r="AP230" s="103"/>
      <c r="AQ230" s="80">
        <f t="shared" si="81"/>
        <v>3.0400000000000134</v>
      </c>
      <c r="AR230" s="81">
        <f t="shared" si="82"/>
        <v>4.9862246604635056E-2</v>
      </c>
    </row>
    <row r="231" spans="2:51" x14ac:dyDescent="0.25">
      <c r="B231" s="53" t="s">
        <v>38</v>
      </c>
      <c r="C231" s="53"/>
      <c r="D231" s="54" t="s">
        <v>29</v>
      </c>
      <c r="E231" s="53"/>
      <c r="F231" s="23"/>
      <c r="G231" s="104">
        <v>4.1000000000000003E-3</v>
      </c>
      <c r="H231" s="86">
        <f>+H228</f>
        <v>218.25400000000002</v>
      </c>
      <c r="I231" s="65">
        <f t="shared" ref="I231:I241" si="83">H231*G231</f>
        <v>0.89484140000000012</v>
      </c>
      <c r="J231" s="65"/>
      <c r="K231" s="104">
        <v>4.1000000000000003E-3</v>
      </c>
      <c r="L231" s="86">
        <f>+L228</f>
        <v>218.25400000000002</v>
      </c>
      <c r="M231" s="65">
        <f t="shared" ref="M231:M241" si="84">L231*K231</f>
        <v>0.89484140000000012</v>
      </c>
      <c r="N231" s="59"/>
      <c r="O231" s="60">
        <f t="shared" si="69"/>
        <v>0</v>
      </c>
      <c r="P231" s="61">
        <f t="shared" si="70"/>
        <v>0</v>
      </c>
      <c r="Q231" s="59"/>
      <c r="R231" s="104">
        <v>4.1000000000000003E-3</v>
      </c>
      <c r="S231" s="86">
        <f>+S228</f>
        <v>218.25400000000002</v>
      </c>
      <c r="T231" s="65">
        <f t="shared" ref="T231:T241" si="85">S231*R231</f>
        <v>0.89484140000000012</v>
      </c>
      <c r="U231" s="59"/>
      <c r="V231" s="60">
        <f t="shared" si="72"/>
        <v>0</v>
      </c>
      <c r="W231" s="61">
        <f t="shared" si="73"/>
        <v>0</v>
      </c>
      <c r="X231" s="59"/>
      <c r="Y231" s="104">
        <v>4.1000000000000003E-3</v>
      </c>
      <c r="Z231" s="86">
        <f>+Z228</f>
        <v>218.25400000000002</v>
      </c>
      <c r="AA231" s="65">
        <f t="shared" ref="AA231:AA241" si="86">Z231*Y231</f>
        <v>0.89484140000000012</v>
      </c>
      <c r="AB231" s="59"/>
      <c r="AC231" s="60">
        <f t="shared" si="75"/>
        <v>0</v>
      </c>
      <c r="AD231" s="61">
        <f t="shared" si="76"/>
        <v>0</v>
      </c>
      <c r="AE231" s="59"/>
      <c r="AF231" s="104">
        <v>4.1000000000000003E-3</v>
      </c>
      <c r="AG231" s="86">
        <f>+AG228</f>
        <v>218.25400000000002</v>
      </c>
      <c r="AH231" s="65">
        <f t="shared" ref="AH231:AH241" si="87">AG231*AF231</f>
        <v>0.89484140000000012</v>
      </c>
      <c r="AI231" s="59"/>
      <c r="AJ231" s="60">
        <f t="shared" si="78"/>
        <v>0</v>
      </c>
      <c r="AK231" s="61">
        <f t="shared" si="79"/>
        <v>0</v>
      </c>
      <c r="AL231" s="59"/>
      <c r="AM231" s="104">
        <v>4.1000000000000003E-3</v>
      </c>
      <c r="AN231" s="86">
        <f>+AN228</f>
        <v>218.25400000000002</v>
      </c>
      <c r="AO231" s="65">
        <f t="shared" ref="AO231:AO241" si="88">AN231*AM231</f>
        <v>0.89484140000000012</v>
      </c>
      <c r="AP231" s="59"/>
      <c r="AQ231" s="60">
        <f t="shared" si="81"/>
        <v>0</v>
      </c>
      <c r="AR231" s="61">
        <f t="shared" si="82"/>
        <v>0</v>
      </c>
      <c r="AS231" s="22"/>
      <c r="AT231" s="22"/>
      <c r="AU231" s="22"/>
      <c r="AV231" s="22"/>
      <c r="AW231" s="22"/>
      <c r="AX231" s="22"/>
      <c r="AY231" s="22"/>
    </row>
    <row r="232" spans="2:51" x14ac:dyDescent="0.25">
      <c r="B232" s="53" t="s">
        <v>39</v>
      </c>
      <c r="C232" s="53"/>
      <c r="D232" s="54" t="s">
        <v>29</v>
      </c>
      <c r="E232" s="53"/>
      <c r="F232" s="23"/>
      <c r="G232" s="104">
        <v>1.4E-3</v>
      </c>
      <c r="H232" s="86">
        <f>+H228</f>
        <v>218.25400000000002</v>
      </c>
      <c r="I232" s="65">
        <f t="shared" si="83"/>
        <v>0.30555560000000004</v>
      </c>
      <c r="J232" s="65"/>
      <c r="K232" s="104">
        <v>1.4E-3</v>
      </c>
      <c r="L232" s="86">
        <f>+L228</f>
        <v>218.25400000000002</v>
      </c>
      <c r="M232" s="65">
        <f t="shared" si="84"/>
        <v>0.30555560000000004</v>
      </c>
      <c r="N232" s="59"/>
      <c r="O232" s="60">
        <f t="shared" si="69"/>
        <v>0</v>
      </c>
      <c r="P232" s="61">
        <f t="shared" si="70"/>
        <v>0</v>
      </c>
      <c r="Q232" s="59"/>
      <c r="R232" s="104">
        <v>1.4E-3</v>
      </c>
      <c r="S232" s="86">
        <f>+S228</f>
        <v>218.25400000000002</v>
      </c>
      <c r="T232" s="65">
        <f t="shared" si="85"/>
        <v>0.30555560000000004</v>
      </c>
      <c r="U232" s="59"/>
      <c r="V232" s="60">
        <f t="shared" si="72"/>
        <v>0</v>
      </c>
      <c r="W232" s="61">
        <f t="shared" si="73"/>
        <v>0</v>
      </c>
      <c r="X232" s="59"/>
      <c r="Y232" s="104">
        <v>1.4E-3</v>
      </c>
      <c r="Z232" s="86">
        <f>+Z228</f>
        <v>218.25400000000002</v>
      </c>
      <c r="AA232" s="65">
        <f t="shared" si="86"/>
        <v>0.30555560000000004</v>
      </c>
      <c r="AB232" s="59"/>
      <c r="AC232" s="60">
        <f t="shared" si="75"/>
        <v>0</v>
      </c>
      <c r="AD232" s="61">
        <f t="shared" si="76"/>
        <v>0</v>
      </c>
      <c r="AE232" s="59"/>
      <c r="AF232" s="104">
        <v>1.4E-3</v>
      </c>
      <c r="AG232" s="86">
        <f>+AG228</f>
        <v>218.25400000000002</v>
      </c>
      <c r="AH232" s="65">
        <f t="shared" si="87"/>
        <v>0.30555560000000004</v>
      </c>
      <c r="AI232" s="59"/>
      <c r="AJ232" s="60">
        <f t="shared" si="78"/>
        <v>0</v>
      </c>
      <c r="AK232" s="61">
        <f t="shared" si="79"/>
        <v>0</v>
      </c>
      <c r="AL232" s="59"/>
      <c r="AM232" s="104">
        <v>1.4E-3</v>
      </c>
      <c r="AN232" s="86">
        <f>+AN228</f>
        <v>218.25400000000002</v>
      </c>
      <c r="AO232" s="65">
        <f t="shared" si="88"/>
        <v>0.30555560000000004</v>
      </c>
      <c r="AP232" s="59"/>
      <c r="AQ232" s="60">
        <f t="shared" si="81"/>
        <v>0</v>
      </c>
      <c r="AR232" s="61">
        <f t="shared" si="82"/>
        <v>0</v>
      </c>
      <c r="AS232" s="22"/>
      <c r="AT232" s="22"/>
      <c r="AU232" s="22"/>
      <c r="AV232" s="22"/>
      <c r="AW232" s="22"/>
      <c r="AX232" s="22"/>
      <c r="AY232" s="22"/>
    </row>
    <row r="233" spans="2:51" x14ac:dyDescent="0.25">
      <c r="B233" s="53" t="s">
        <v>40</v>
      </c>
      <c r="C233" s="53"/>
      <c r="D233" s="54" t="s">
        <v>29</v>
      </c>
      <c r="E233" s="53"/>
      <c r="F233" s="23"/>
      <c r="G233" s="104">
        <v>4.0000000000000002E-4</v>
      </c>
      <c r="H233" s="86">
        <f>+H228</f>
        <v>218.25400000000002</v>
      </c>
      <c r="I233" s="65">
        <f t="shared" si="83"/>
        <v>8.7301600000000007E-2</v>
      </c>
      <c r="J233" s="65"/>
      <c r="K233" s="104">
        <v>4.0000000000000002E-4</v>
      </c>
      <c r="L233" s="86">
        <f>+L228</f>
        <v>218.25400000000002</v>
      </c>
      <c r="M233" s="65">
        <f t="shared" si="84"/>
        <v>8.7301600000000007E-2</v>
      </c>
      <c r="N233" s="59"/>
      <c r="O233" s="60">
        <f t="shared" si="69"/>
        <v>0</v>
      </c>
      <c r="P233" s="61">
        <f t="shared" si="70"/>
        <v>0</v>
      </c>
      <c r="Q233" s="59"/>
      <c r="R233" s="104">
        <v>4.0000000000000002E-4</v>
      </c>
      <c r="S233" s="86">
        <f>+S228</f>
        <v>218.25400000000002</v>
      </c>
      <c r="T233" s="65">
        <f t="shared" si="85"/>
        <v>8.7301600000000007E-2</v>
      </c>
      <c r="U233" s="59"/>
      <c r="V233" s="60">
        <f t="shared" si="72"/>
        <v>0</v>
      </c>
      <c r="W233" s="61">
        <f t="shared" si="73"/>
        <v>0</v>
      </c>
      <c r="X233" s="59"/>
      <c r="Y233" s="104">
        <v>4.0000000000000002E-4</v>
      </c>
      <c r="Z233" s="86">
        <f>+Z228</f>
        <v>218.25400000000002</v>
      </c>
      <c r="AA233" s="65">
        <f t="shared" si="86"/>
        <v>8.7301600000000007E-2</v>
      </c>
      <c r="AB233" s="59"/>
      <c r="AC233" s="60">
        <f t="shared" si="75"/>
        <v>0</v>
      </c>
      <c r="AD233" s="61">
        <f t="shared" si="76"/>
        <v>0</v>
      </c>
      <c r="AE233" s="59"/>
      <c r="AF233" s="104">
        <v>4.0000000000000002E-4</v>
      </c>
      <c r="AG233" s="86">
        <f>+AG228</f>
        <v>218.25400000000002</v>
      </c>
      <c r="AH233" s="65">
        <f t="shared" si="87"/>
        <v>8.7301600000000007E-2</v>
      </c>
      <c r="AI233" s="59"/>
      <c r="AJ233" s="60">
        <f t="shared" si="78"/>
        <v>0</v>
      </c>
      <c r="AK233" s="61">
        <f t="shared" si="79"/>
        <v>0</v>
      </c>
      <c r="AL233" s="59"/>
      <c r="AM233" s="104">
        <v>4.0000000000000002E-4</v>
      </c>
      <c r="AN233" s="86">
        <f>+AN228</f>
        <v>218.25400000000002</v>
      </c>
      <c r="AO233" s="65">
        <f t="shared" si="88"/>
        <v>8.7301600000000007E-2</v>
      </c>
      <c r="AP233" s="59"/>
      <c r="AQ233" s="60">
        <f t="shared" si="81"/>
        <v>0</v>
      </c>
      <c r="AR233" s="61">
        <f t="shared" si="82"/>
        <v>0</v>
      </c>
      <c r="AS233" s="22"/>
      <c r="AT233" s="22"/>
      <c r="AU233" s="22"/>
      <c r="AV233" s="22"/>
      <c r="AW233" s="22"/>
      <c r="AX233" s="22"/>
      <c r="AY233" s="22"/>
    </row>
    <row r="234" spans="2:51" x14ac:dyDescent="0.25">
      <c r="B234" s="53" t="s">
        <v>41</v>
      </c>
      <c r="C234" s="53"/>
      <c r="D234" s="54" t="s">
        <v>23</v>
      </c>
      <c r="E234" s="53"/>
      <c r="F234" s="23"/>
      <c r="G234" s="105">
        <v>0.25</v>
      </c>
      <c r="H234" s="56">
        <v>1</v>
      </c>
      <c r="I234" s="57">
        <f t="shared" si="83"/>
        <v>0.25</v>
      </c>
      <c r="J234" s="57"/>
      <c r="K234" s="105">
        <v>0.25</v>
      </c>
      <c r="L234" s="56">
        <v>1</v>
      </c>
      <c r="M234" s="57">
        <f t="shared" si="84"/>
        <v>0.25</v>
      </c>
      <c r="N234" s="59"/>
      <c r="O234" s="60">
        <f t="shared" si="69"/>
        <v>0</v>
      </c>
      <c r="P234" s="61">
        <f t="shared" si="70"/>
        <v>0</v>
      </c>
      <c r="Q234" s="59"/>
      <c r="R234" s="105">
        <v>0.25</v>
      </c>
      <c r="S234" s="56">
        <v>1</v>
      </c>
      <c r="T234" s="57">
        <f t="shared" si="85"/>
        <v>0.25</v>
      </c>
      <c r="U234" s="59"/>
      <c r="V234" s="60">
        <f t="shared" si="72"/>
        <v>0</v>
      </c>
      <c r="W234" s="61">
        <f t="shared" si="73"/>
        <v>0</v>
      </c>
      <c r="X234" s="59"/>
      <c r="Y234" s="105">
        <v>0.25</v>
      </c>
      <c r="Z234" s="56">
        <v>1</v>
      </c>
      <c r="AA234" s="57">
        <f t="shared" si="86"/>
        <v>0.25</v>
      </c>
      <c r="AB234" s="59"/>
      <c r="AC234" s="60">
        <f t="shared" si="75"/>
        <v>0</v>
      </c>
      <c r="AD234" s="61">
        <f t="shared" si="76"/>
        <v>0</v>
      </c>
      <c r="AE234" s="59"/>
      <c r="AF234" s="105">
        <v>0.25</v>
      </c>
      <c r="AG234" s="56">
        <v>1</v>
      </c>
      <c r="AH234" s="57">
        <f t="shared" si="87"/>
        <v>0.25</v>
      </c>
      <c r="AI234" s="59"/>
      <c r="AJ234" s="60">
        <f t="shared" si="78"/>
        <v>0</v>
      </c>
      <c r="AK234" s="61">
        <f t="shared" si="79"/>
        <v>0</v>
      </c>
      <c r="AL234" s="59"/>
      <c r="AM234" s="105">
        <v>0.25</v>
      </c>
      <c r="AN234" s="56">
        <v>1</v>
      </c>
      <c r="AO234" s="57">
        <f t="shared" si="88"/>
        <v>0.25</v>
      </c>
      <c r="AP234" s="59"/>
      <c r="AQ234" s="60">
        <f t="shared" si="81"/>
        <v>0</v>
      </c>
      <c r="AR234" s="61">
        <f t="shared" si="82"/>
        <v>0</v>
      </c>
      <c r="AS234" s="22"/>
      <c r="AT234" s="22"/>
      <c r="AU234" s="22"/>
      <c r="AV234" s="22"/>
      <c r="AW234" s="22"/>
      <c r="AX234" s="22"/>
      <c r="AY234" s="22"/>
    </row>
    <row r="235" spans="2:51" x14ac:dyDescent="0.25">
      <c r="B235" s="53" t="s">
        <v>42</v>
      </c>
      <c r="C235" s="53"/>
      <c r="D235" s="54" t="s">
        <v>29</v>
      </c>
      <c r="E235" s="53"/>
      <c r="F235" s="23"/>
      <c r="G235" s="104">
        <v>8.6999999999999994E-2</v>
      </c>
      <c r="H235" s="86">
        <f>$D$310*$G$200</f>
        <v>133.56</v>
      </c>
      <c r="I235" s="65">
        <f t="shared" si="83"/>
        <v>11.619719999999999</v>
      </c>
      <c r="J235" s="65"/>
      <c r="K235" s="104">
        <v>8.6999999999999994E-2</v>
      </c>
      <c r="L235" s="86">
        <f>$D$310*$G$200</f>
        <v>133.56</v>
      </c>
      <c r="M235" s="65">
        <f t="shared" si="84"/>
        <v>11.619719999999999</v>
      </c>
      <c r="N235" s="59"/>
      <c r="O235" s="60">
        <f t="shared" si="69"/>
        <v>0</v>
      </c>
      <c r="P235" s="61">
        <f t="shared" si="70"/>
        <v>0</v>
      </c>
      <c r="Q235" s="59"/>
      <c r="R235" s="104">
        <v>8.6999999999999994E-2</v>
      </c>
      <c r="S235" s="86">
        <f>$D$310*$G$200</f>
        <v>133.56</v>
      </c>
      <c r="T235" s="65">
        <f t="shared" si="85"/>
        <v>11.619719999999999</v>
      </c>
      <c r="U235" s="59"/>
      <c r="V235" s="60">
        <f t="shared" si="72"/>
        <v>0</v>
      </c>
      <c r="W235" s="61">
        <f t="shared" si="73"/>
        <v>0</v>
      </c>
      <c r="X235" s="59"/>
      <c r="Y235" s="104">
        <v>8.6999999999999994E-2</v>
      </c>
      <c r="Z235" s="86">
        <f>$D$310*$G$200</f>
        <v>133.56</v>
      </c>
      <c r="AA235" s="65">
        <f t="shared" si="86"/>
        <v>11.619719999999999</v>
      </c>
      <c r="AB235" s="59"/>
      <c r="AC235" s="60">
        <f t="shared" si="75"/>
        <v>0</v>
      </c>
      <c r="AD235" s="61">
        <f t="shared" si="76"/>
        <v>0</v>
      </c>
      <c r="AE235" s="59"/>
      <c r="AF235" s="104">
        <v>8.6999999999999994E-2</v>
      </c>
      <c r="AG235" s="86">
        <f>$D$310*$G$200</f>
        <v>133.56</v>
      </c>
      <c r="AH235" s="65">
        <f t="shared" si="87"/>
        <v>11.619719999999999</v>
      </c>
      <c r="AI235" s="59"/>
      <c r="AJ235" s="60">
        <f t="shared" si="78"/>
        <v>0</v>
      </c>
      <c r="AK235" s="61">
        <f t="shared" si="79"/>
        <v>0</v>
      </c>
      <c r="AL235" s="59"/>
      <c r="AM235" s="104">
        <v>8.6999999999999994E-2</v>
      </c>
      <c r="AN235" s="86">
        <f>$D$310*$G$200</f>
        <v>133.56</v>
      </c>
      <c r="AO235" s="65">
        <f t="shared" si="88"/>
        <v>11.619719999999999</v>
      </c>
      <c r="AP235" s="59"/>
      <c r="AQ235" s="60">
        <f t="shared" si="81"/>
        <v>0</v>
      </c>
      <c r="AR235" s="61">
        <f t="shared" si="82"/>
        <v>0</v>
      </c>
      <c r="AS235" s="22"/>
      <c r="AT235" s="22"/>
      <c r="AU235" s="22"/>
      <c r="AV235" s="22"/>
      <c r="AW235" s="22"/>
      <c r="AX235" s="22"/>
      <c r="AY235" s="22"/>
    </row>
    <row r="236" spans="2:51" x14ac:dyDescent="0.25">
      <c r="B236" s="53" t="s">
        <v>43</v>
      </c>
      <c r="C236" s="53"/>
      <c r="D236" s="54" t="s">
        <v>29</v>
      </c>
      <c r="E236" s="53"/>
      <c r="F236" s="23"/>
      <c r="G236" s="104">
        <v>0.122</v>
      </c>
      <c r="H236" s="86">
        <f>$D$311*$G$200</f>
        <v>38.159999999999997</v>
      </c>
      <c r="I236" s="65">
        <f t="shared" si="83"/>
        <v>4.6555199999999992</v>
      </c>
      <c r="J236" s="65"/>
      <c r="K236" s="104">
        <v>0.122</v>
      </c>
      <c r="L236" s="86">
        <f>$D$311*$G$200</f>
        <v>38.159999999999997</v>
      </c>
      <c r="M236" s="65">
        <f t="shared" si="84"/>
        <v>4.6555199999999992</v>
      </c>
      <c r="N236" s="59"/>
      <c r="O236" s="60">
        <f t="shared" si="69"/>
        <v>0</v>
      </c>
      <c r="P236" s="61">
        <f t="shared" si="70"/>
        <v>0</v>
      </c>
      <c r="Q236" s="59"/>
      <c r="R236" s="104">
        <v>0.122</v>
      </c>
      <c r="S236" s="86">
        <f>$D$311*$G$200</f>
        <v>38.159999999999997</v>
      </c>
      <c r="T236" s="65">
        <f t="shared" si="85"/>
        <v>4.6555199999999992</v>
      </c>
      <c r="U236" s="59"/>
      <c r="V236" s="60">
        <f t="shared" si="72"/>
        <v>0</v>
      </c>
      <c r="W236" s="61">
        <f t="shared" si="73"/>
        <v>0</v>
      </c>
      <c r="X236" s="59"/>
      <c r="Y236" s="104">
        <v>0.122</v>
      </c>
      <c r="Z236" s="86">
        <f>$D$311*$G$200</f>
        <v>38.159999999999997</v>
      </c>
      <c r="AA236" s="65">
        <f t="shared" si="86"/>
        <v>4.6555199999999992</v>
      </c>
      <c r="AB236" s="59"/>
      <c r="AC236" s="60">
        <f t="shared" si="75"/>
        <v>0</v>
      </c>
      <c r="AD236" s="61">
        <f t="shared" si="76"/>
        <v>0</v>
      </c>
      <c r="AE236" s="59"/>
      <c r="AF236" s="104">
        <v>0.122</v>
      </c>
      <c r="AG236" s="86">
        <f>$D$311*$G$200</f>
        <v>38.159999999999997</v>
      </c>
      <c r="AH236" s="65">
        <f t="shared" si="87"/>
        <v>4.6555199999999992</v>
      </c>
      <c r="AI236" s="59"/>
      <c r="AJ236" s="60">
        <f t="shared" si="78"/>
        <v>0</v>
      </c>
      <c r="AK236" s="61">
        <f t="shared" si="79"/>
        <v>0</v>
      </c>
      <c r="AL236" s="59"/>
      <c r="AM236" s="104">
        <v>0.122</v>
      </c>
      <c r="AN236" s="86">
        <f>$D$311*$G$200</f>
        <v>38.159999999999997</v>
      </c>
      <c r="AO236" s="65">
        <f t="shared" si="88"/>
        <v>4.6555199999999992</v>
      </c>
      <c r="AP236" s="59"/>
      <c r="AQ236" s="60">
        <f t="shared" si="81"/>
        <v>0</v>
      </c>
      <c r="AR236" s="61">
        <f t="shared" si="82"/>
        <v>0</v>
      </c>
      <c r="AS236" s="22"/>
      <c r="AT236" s="22"/>
      <c r="AU236" s="22"/>
      <c r="AV236" s="22"/>
      <c r="AW236" s="22"/>
      <c r="AX236" s="22"/>
      <c r="AY236" s="22"/>
    </row>
    <row r="237" spans="2:51" x14ac:dyDescent="0.25">
      <c r="B237" s="53" t="s">
        <v>44</v>
      </c>
      <c r="C237" s="53"/>
      <c r="D237" s="54" t="s">
        <v>29</v>
      </c>
      <c r="E237" s="53"/>
      <c r="F237" s="23"/>
      <c r="G237" s="104">
        <v>0.182</v>
      </c>
      <c r="H237" s="86">
        <f>$D$312*$G$200</f>
        <v>40.28</v>
      </c>
      <c r="I237" s="65">
        <f t="shared" si="83"/>
        <v>7.3309600000000001</v>
      </c>
      <c r="J237" s="65"/>
      <c r="K237" s="104">
        <v>0.182</v>
      </c>
      <c r="L237" s="86">
        <f>$D$312*$G$200</f>
        <v>40.28</v>
      </c>
      <c r="M237" s="65">
        <f t="shared" si="84"/>
        <v>7.3309600000000001</v>
      </c>
      <c r="N237" s="59"/>
      <c r="O237" s="60">
        <f t="shared" si="69"/>
        <v>0</v>
      </c>
      <c r="P237" s="61">
        <f t="shared" si="70"/>
        <v>0</v>
      </c>
      <c r="Q237" s="59"/>
      <c r="R237" s="104">
        <v>0.182</v>
      </c>
      <c r="S237" s="86">
        <f>$D$312*$G$200</f>
        <v>40.28</v>
      </c>
      <c r="T237" s="65">
        <f t="shared" si="85"/>
        <v>7.3309600000000001</v>
      </c>
      <c r="U237" s="59"/>
      <c r="V237" s="60">
        <f t="shared" si="72"/>
        <v>0</v>
      </c>
      <c r="W237" s="61">
        <f t="shared" si="73"/>
        <v>0</v>
      </c>
      <c r="X237" s="59"/>
      <c r="Y237" s="104">
        <v>0.182</v>
      </c>
      <c r="Z237" s="86">
        <f>$D$312*$G$200</f>
        <v>40.28</v>
      </c>
      <c r="AA237" s="65">
        <f t="shared" si="86"/>
        <v>7.3309600000000001</v>
      </c>
      <c r="AB237" s="59"/>
      <c r="AC237" s="60">
        <f t="shared" si="75"/>
        <v>0</v>
      </c>
      <c r="AD237" s="61">
        <f t="shared" si="76"/>
        <v>0</v>
      </c>
      <c r="AE237" s="59"/>
      <c r="AF237" s="104">
        <v>0.182</v>
      </c>
      <c r="AG237" s="86">
        <f>$D$312*$G$200</f>
        <v>40.28</v>
      </c>
      <c r="AH237" s="65">
        <f t="shared" si="87"/>
        <v>7.3309600000000001</v>
      </c>
      <c r="AI237" s="59"/>
      <c r="AJ237" s="60">
        <f t="shared" si="78"/>
        <v>0</v>
      </c>
      <c r="AK237" s="61">
        <f t="shared" si="79"/>
        <v>0</v>
      </c>
      <c r="AL237" s="59"/>
      <c r="AM237" s="104">
        <v>0.182</v>
      </c>
      <c r="AN237" s="86">
        <f>$D$312*$G$200</f>
        <v>40.28</v>
      </c>
      <c r="AO237" s="65">
        <f t="shared" si="88"/>
        <v>7.3309600000000001</v>
      </c>
      <c r="AP237" s="59"/>
      <c r="AQ237" s="60">
        <f t="shared" si="81"/>
        <v>0</v>
      </c>
      <c r="AR237" s="61">
        <f t="shared" si="82"/>
        <v>0</v>
      </c>
      <c r="AS237" s="22"/>
      <c r="AT237" s="22"/>
      <c r="AU237" s="22"/>
      <c r="AV237" s="22"/>
      <c r="AW237" s="22"/>
      <c r="AX237" s="22"/>
      <c r="AY237" s="22"/>
    </row>
    <row r="238" spans="2:51" x14ac:dyDescent="0.25">
      <c r="B238" s="53" t="s">
        <v>45</v>
      </c>
      <c r="C238" s="53"/>
      <c r="D238" s="54" t="s">
        <v>29</v>
      </c>
      <c r="E238" s="53"/>
      <c r="F238" s="23"/>
      <c r="G238" s="104">
        <v>0.10299999999999999</v>
      </c>
      <c r="H238" s="168">
        <f>H56</f>
        <v>600</v>
      </c>
      <c r="I238" s="65">
        <f t="shared" si="83"/>
        <v>61.8</v>
      </c>
      <c r="J238" s="65"/>
      <c r="K238" s="104">
        <v>0.10299999999999999</v>
      </c>
      <c r="L238" s="86">
        <f>L56</f>
        <v>600</v>
      </c>
      <c r="M238" s="65">
        <f t="shared" si="84"/>
        <v>61.8</v>
      </c>
      <c r="N238" s="59"/>
      <c r="O238" s="60">
        <f t="shared" si="69"/>
        <v>0</v>
      </c>
      <c r="P238" s="61">
        <f t="shared" si="70"/>
        <v>0</v>
      </c>
      <c r="Q238" s="59"/>
      <c r="R238" s="104">
        <v>0.10299999999999999</v>
      </c>
      <c r="S238" s="86">
        <f>S56</f>
        <v>600</v>
      </c>
      <c r="T238" s="65">
        <f t="shared" si="85"/>
        <v>61.8</v>
      </c>
      <c r="U238" s="59"/>
      <c r="V238" s="60">
        <f t="shared" si="72"/>
        <v>0</v>
      </c>
      <c r="W238" s="61">
        <f t="shared" si="73"/>
        <v>0</v>
      </c>
      <c r="X238" s="59"/>
      <c r="Y238" s="104">
        <v>0.10299999999999999</v>
      </c>
      <c r="Z238" s="86">
        <f>Z56</f>
        <v>600</v>
      </c>
      <c r="AA238" s="65">
        <f t="shared" si="86"/>
        <v>61.8</v>
      </c>
      <c r="AB238" s="59"/>
      <c r="AC238" s="60">
        <f t="shared" si="75"/>
        <v>0</v>
      </c>
      <c r="AD238" s="61">
        <f t="shared" si="76"/>
        <v>0</v>
      </c>
      <c r="AE238" s="59"/>
      <c r="AF238" s="104">
        <v>0.10299999999999999</v>
      </c>
      <c r="AG238" s="86">
        <f>AG56</f>
        <v>600</v>
      </c>
      <c r="AH238" s="65">
        <f t="shared" si="87"/>
        <v>61.8</v>
      </c>
      <c r="AI238" s="59"/>
      <c r="AJ238" s="60">
        <f t="shared" si="78"/>
        <v>0</v>
      </c>
      <c r="AK238" s="61">
        <f t="shared" si="79"/>
        <v>0</v>
      </c>
      <c r="AL238" s="59"/>
      <c r="AM238" s="104">
        <v>0.10299999999999999</v>
      </c>
      <c r="AN238" s="86">
        <f>AN56</f>
        <v>600</v>
      </c>
      <c r="AO238" s="65">
        <f t="shared" si="88"/>
        <v>61.8</v>
      </c>
      <c r="AP238" s="59"/>
      <c r="AQ238" s="60">
        <f t="shared" si="81"/>
        <v>0</v>
      </c>
      <c r="AR238" s="61">
        <f t="shared" si="82"/>
        <v>0</v>
      </c>
      <c r="AS238" s="22"/>
      <c r="AT238" s="22"/>
      <c r="AU238" s="22"/>
      <c r="AV238" s="22"/>
      <c r="AW238" s="22"/>
      <c r="AX238" s="22"/>
      <c r="AY238" s="22"/>
    </row>
    <row r="239" spans="2:51" x14ac:dyDescent="0.25">
      <c r="B239" s="53" t="s">
        <v>46</v>
      </c>
      <c r="C239" s="53"/>
      <c r="D239" s="54" t="s">
        <v>29</v>
      </c>
      <c r="E239" s="53"/>
      <c r="F239" s="23"/>
      <c r="G239" s="104">
        <v>0.125</v>
      </c>
      <c r="H239" s="168">
        <f>H57</f>
        <v>150</v>
      </c>
      <c r="I239" s="65">
        <f t="shared" si="83"/>
        <v>18.75</v>
      </c>
      <c r="J239" s="65"/>
      <c r="K239" s="104">
        <v>0.125</v>
      </c>
      <c r="L239" s="86">
        <f>L57</f>
        <v>150</v>
      </c>
      <c r="M239" s="65">
        <f t="shared" si="84"/>
        <v>18.75</v>
      </c>
      <c r="N239" s="59"/>
      <c r="O239" s="60">
        <f t="shared" si="69"/>
        <v>0</v>
      </c>
      <c r="P239" s="61">
        <f t="shared" si="70"/>
        <v>0</v>
      </c>
      <c r="Q239" s="59"/>
      <c r="R239" s="104">
        <v>0.125</v>
      </c>
      <c r="S239" s="86">
        <f>S57</f>
        <v>150</v>
      </c>
      <c r="T239" s="65">
        <f t="shared" si="85"/>
        <v>18.75</v>
      </c>
      <c r="U239" s="59"/>
      <c r="V239" s="60">
        <f t="shared" si="72"/>
        <v>0</v>
      </c>
      <c r="W239" s="61">
        <f t="shared" si="73"/>
        <v>0</v>
      </c>
      <c r="X239" s="59"/>
      <c r="Y239" s="104">
        <v>0.125</v>
      </c>
      <c r="Z239" s="86">
        <f>Z57</f>
        <v>150</v>
      </c>
      <c r="AA239" s="65">
        <f t="shared" si="86"/>
        <v>18.75</v>
      </c>
      <c r="AB239" s="59"/>
      <c r="AC239" s="60">
        <f t="shared" si="75"/>
        <v>0</v>
      </c>
      <c r="AD239" s="61">
        <f t="shared" si="76"/>
        <v>0</v>
      </c>
      <c r="AE239" s="59"/>
      <c r="AF239" s="104">
        <v>0.125</v>
      </c>
      <c r="AG239" s="86">
        <f>AG57</f>
        <v>150</v>
      </c>
      <c r="AH239" s="65">
        <f t="shared" si="87"/>
        <v>18.75</v>
      </c>
      <c r="AI239" s="59"/>
      <c r="AJ239" s="60">
        <f t="shared" si="78"/>
        <v>0</v>
      </c>
      <c r="AK239" s="61">
        <f t="shared" si="79"/>
        <v>0</v>
      </c>
      <c r="AL239" s="59"/>
      <c r="AM239" s="104">
        <v>0.125</v>
      </c>
      <c r="AN239" s="86">
        <f>AN57</f>
        <v>150</v>
      </c>
      <c r="AO239" s="65">
        <f t="shared" si="88"/>
        <v>18.75</v>
      </c>
      <c r="AP239" s="59"/>
      <c r="AQ239" s="60">
        <f t="shared" si="81"/>
        <v>0</v>
      </c>
      <c r="AR239" s="61">
        <f t="shared" si="82"/>
        <v>0</v>
      </c>
      <c r="AS239" s="22"/>
      <c r="AT239" s="22"/>
      <c r="AU239" s="22"/>
      <c r="AV239" s="22"/>
      <c r="AW239" s="22"/>
      <c r="AX239" s="22"/>
      <c r="AY239" s="22"/>
    </row>
    <row r="240" spans="2:51" x14ac:dyDescent="0.25">
      <c r="B240" s="53" t="s">
        <v>47</v>
      </c>
      <c r="C240" s="53"/>
      <c r="D240" s="54" t="s">
        <v>29</v>
      </c>
      <c r="E240" s="53"/>
      <c r="F240" s="23"/>
      <c r="G240" s="104">
        <v>8.9169999999999999E-2</v>
      </c>
      <c r="H240" s="86">
        <f>H58</f>
        <v>0</v>
      </c>
      <c r="I240" s="65">
        <f t="shared" si="83"/>
        <v>0</v>
      </c>
      <c r="J240" s="65"/>
      <c r="K240" s="104">
        <v>8.9169999999999999E-2</v>
      </c>
      <c r="L240" s="86">
        <f>L58</f>
        <v>0</v>
      </c>
      <c r="M240" s="65">
        <f t="shared" si="84"/>
        <v>0</v>
      </c>
      <c r="N240" s="59"/>
      <c r="O240" s="60">
        <f t="shared" si="69"/>
        <v>0</v>
      </c>
      <c r="P240" s="61" t="str">
        <f t="shared" si="70"/>
        <v/>
      </c>
      <c r="Q240" s="59"/>
      <c r="R240" s="104">
        <v>8.9169999999999999E-2</v>
      </c>
      <c r="S240" s="86">
        <f>S58</f>
        <v>0</v>
      </c>
      <c r="T240" s="65">
        <f t="shared" si="85"/>
        <v>0</v>
      </c>
      <c r="U240" s="59"/>
      <c r="V240" s="60">
        <f t="shared" si="72"/>
        <v>0</v>
      </c>
      <c r="W240" s="61" t="str">
        <f t="shared" si="73"/>
        <v/>
      </c>
      <c r="X240" s="59"/>
      <c r="Y240" s="104">
        <v>8.9169999999999999E-2</v>
      </c>
      <c r="Z240" s="86">
        <f>Z58</f>
        <v>0</v>
      </c>
      <c r="AA240" s="65">
        <f t="shared" si="86"/>
        <v>0</v>
      </c>
      <c r="AB240" s="59"/>
      <c r="AC240" s="60">
        <f t="shared" si="75"/>
        <v>0</v>
      </c>
      <c r="AD240" s="61" t="str">
        <f t="shared" si="76"/>
        <v/>
      </c>
      <c r="AE240" s="59"/>
      <c r="AF240" s="104">
        <v>8.9169999999999999E-2</v>
      </c>
      <c r="AG240" s="86">
        <f>AG58</f>
        <v>0</v>
      </c>
      <c r="AH240" s="65">
        <f t="shared" si="87"/>
        <v>0</v>
      </c>
      <c r="AI240" s="59"/>
      <c r="AJ240" s="60">
        <f t="shared" si="78"/>
        <v>0</v>
      </c>
      <c r="AK240" s="61" t="str">
        <f t="shared" si="79"/>
        <v/>
      </c>
      <c r="AL240" s="59"/>
      <c r="AM240" s="104">
        <v>8.9169999999999999E-2</v>
      </c>
      <c r="AN240" s="86">
        <f>AN58</f>
        <v>0</v>
      </c>
      <c r="AO240" s="65">
        <f t="shared" si="88"/>
        <v>0</v>
      </c>
      <c r="AP240" s="59"/>
      <c r="AQ240" s="60">
        <f t="shared" si="81"/>
        <v>0</v>
      </c>
      <c r="AR240" s="61" t="str">
        <f t="shared" si="82"/>
        <v/>
      </c>
      <c r="AS240" s="22"/>
      <c r="AT240" s="22"/>
      <c r="AU240" s="22"/>
      <c r="AV240" s="22"/>
      <c r="AW240" s="22"/>
      <c r="AX240" s="22"/>
      <c r="AY240" s="22"/>
    </row>
    <row r="241" spans="1:51" ht="15.75" thickBot="1" x14ac:dyDescent="0.3">
      <c r="B241" s="53" t="s">
        <v>48</v>
      </c>
      <c r="C241" s="53"/>
      <c r="D241" s="54" t="s">
        <v>29</v>
      </c>
      <c r="E241" s="53"/>
      <c r="F241" s="23"/>
      <c r="G241" s="104">
        <f>G240</f>
        <v>8.9169999999999999E-2</v>
      </c>
      <c r="H241" s="86">
        <f>H59</f>
        <v>0</v>
      </c>
      <c r="I241" s="65">
        <f t="shared" si="83"/>
        <v>0</v>
      </c>
      <c r="J241" s="65"/>
      <c r="K241" s="104">
        <f>K240</f>
        <v>8.9169999999999999E-2</v>
      </c>
      <c r="L241" s="86">
        <f>L59</f>
        <v>0</v>
      </c>
      <c r="M241" s="65">
        <f t="shared" si="84"/>
        <v>0</v>
      </c>
      <c r="N241" s="59"/>
      <c r="O241" s="60">
        <f t="shared" si="69"/>
        <v>0</v>
      </c>
      <c r="P241" s="61" t="str">
        <f t="shared" si="70"/>
        <v/>
      </c>
      <c r="Q241" s="59"/>
      <c r="R241" s="104">
        <f>R240</f>
        <v>8.9169999999999999E-2</v>
      </c>
      <c r="S241" s="86">
        <f>S59</f>
        <v>0</v>
      </c>
      <c r="T241" s="65">
        <f t="shared" si="85"/>
        <v>0</v>
      </c>
      <c r="U241" s="59"/>
      <c r="V241" s="60">
        <f t="shared" si="72"/>
        <v>0</v>
      </c>
      <c r="W241" s="61" t="str">
        <f t="shared" si="73"/>
        <v/>
      </c>
      <c r="X241" s="59"/>
      <c r="Y241" s="104">
        <f>Y240</f>
        <v>8.9169999999999999E-2</v>
      </c>
      <c r="Z241" s="86">
        <f>Z59</f>
        <v>0</v>
      </c>
      <c r="AA241" s="65">
        <f t="shared" si="86"/>
        <v>0</v>
      </c>
      <c r="AB241" s="59"/>
      <c r="AC241" s="60">
        <f t="shared" si="75"/>
        <v>0</v>
      </c>
      <c r="AD241" s="61" t="str">
        <f t="shared" si="76"/>
        <v/>
      </c>
      <c r="AE241" s="59"/>
      <c r="AF241" s="104">
        <f>AF240</f>
        <v>8.9169999999999999E-2</v>
      </c>
      <c r="AG241" s="86">
        <f>AG59</f>
        <v>0</v>
      </c>
      <c r="AH241" s="65">
        <f t="shared" si="87"/>
        <v>0</v>
      </c>
      <c r="AI241" s="59"/>
      <c r="AJ241" s="60">
        <f t="shared" si="78"/>
        <v>0</v>
      </c>
      <c r="AK241" s="61" t="str">
        <f t="shared" si="79"/>
        <v/>
      </c>
      <c r="AL241" s="59"/>
      <c r="AM241" s="104">
        <f>AM240</f>
        <v>8.9169999999999999E-2</v>
      </c>
      <c r="AN241" s="86">
        <f>AN59</f>
        <v>0</v>
      </c>
      <c r="AO241" s="65">
        <f t="shared" si="88"/>
        <v>0</v>
      </c>
      <c r="AP241" s="59"/>
      <c r="AQ241" s="60">
        <f t="shared" si="81"/>
        <v>0</v>
      </c>
      <c r="AR241" s="61" t="str">
        <f t="shared" si="82"/>
        <v/>
      </c>
      <c r="AS241" s="22"/>
      <c r="AT241" s="22"/>
      <c r="AU241" s="22"/>
      <c r="AV241" s="22"/>
      <c r="AW241" s="22"/>
      <c r="AX241" s="22"/>
      <c r="AY241" s="22"/>
    </row>
    <row r="242" spans="1:51" ht="15.75" thickBot="1" x14ac:dyDescent="0.3">
      <c r="B242" s="173"/>
      <c r="C242" s="110"/>
      <c r="D242" s="111"/>
      <c r="E242" s="110"/>
      <c r="F242" s="112"/>
      <c r="G242" s="113"/>
      <c r="H242" s="114"/>
      <c r="I242" s="118"/>
      <c r="J242" s="118"/>
      <c r="K242" s="113"/>
      <c r="L242" s="114"/>
      <c r="M242" s="118"/>
      <c r="N242" s="119"/>
      <c r="O242" s="120">
        <f t="shared" si="69"/>
        <v>0</v>
      </c>
      <c r="P242" s="121" t="str">
        <f t="shared" si="70"/>
        <v/>
      </c>
      <c r="Q242" s="59"/>
      <c r="R242" s="113"/>
      <c r="S242" s="114"/>
      <c r="T242" s="118"/>
      <c r="U242" s="119"/>
      <c r="V242" s="120">
        <f t="shared" si="72"/>
        <v>0</v>
      </c>
      <c r="W242" s="121" t="str">
        <f t="shared" si="73"/>
        <v/>
      </c>
      <c r="X242" s="59"/>
      <c r="Y242" s="113"/>
      <c r="Z242" s="114"/>
      <c r="AA242" s="118"/>
      <c r="AB242" s="119"/>
      <c r="AC242" s="120">
        <f t="shared" si="75"/>
        <v>0</v>
      </c>
      <c r="AD242" s="121" t="str">
        <f t="shared" si="76"/>
        <v/>
      </c>
      <c r="AE242" s="59"/>
      <c r="AF242" s="113"/>
      <c r="AG242" s="114"/>
      <c r="AH242" s="118"/>
      <c r="AI242" s="119"/>
      <c r="AJ242" s="120">
        <f t="shared" si="78"/>
        <v>0</v>
      </c>
      <c r="AK242" s="121" t="str">
        <f t="shared" si="79"/>
        <v/>
      </c>
      <c r="AL242" s="59"/>
      <c r="AM242" s="113"/>
      <c r="AN242" s="114"/>
      <c r="AO242" s="118"/>
      <c r="AP242" s="119"/>
      <c r="AQ242" s="120">
        <f t="shared" si="81"/>
        <v>0</v>
      </c>
      <c r="AR242" s="121" t="str">
        <f t="shared" si="82"/>
        <v/>
      </c>
      <c r="AS242" s="22"/>
      <c r="AT242" s="22"/>
      <c r="AU242" s="22"/>
      <c r="AV242" s="22"/>
      <c r="AW242" s="22"/>
      <c r="AX242" s="22"/>
      <c r="AY242" s="22"/>
    </row>
    <row r="243" spans="1:51" x14ac:dyDescent="0.25">
      <c r="B243" s="122" t="s">
        <v>49</v>
      </c>
      <c r="C243" s="53"/>
      <c r="E243" s="53"/>
      <c r="F243" s="123"/>
      <c r="G243" s="124"/>
      <c r="H243" s="124"/>
      <c r="I243" s="125">
        <f>SUM(I231:I237,I230)</f>
        <v>74.042358299999989</v>
      </c>
      <c r="J243" s="128"/>
      <c r="K243" s="124"/>
      <c r="L243" s="124"/>
      <c r="M243" s="125">
        <f>SUM(M231:M237,M230)</f>
        <v>77.097629500000011</v>
      </c>
      <c r="N243" s="127"/>
      <c r="O243" s="128">
        <f t="shared" si="69"/>
        <v>3.0552712000000213</v>
      </c>
      <c r="P243" s="129">
        <f t="shared" si="70"/>
        <v>4.1263828842685875E-2</v>
      </c>
      <c r="Q243" s="59"/>
      <c r="R243" s="124"/>
      <c r="S243" s="124"/>
      <c r="T243" s="125">
        <f>SUM(T231:T237,T230)</f>
        <v>79.621869500000003</v>
      </c>
      <c r="U243" s="127"/>
      <c r="V243" s="128">
        <f t="shared" si="72"/>
        <v>2.5242399999999918</v>
      </c>
      <c r="W243" s="129">
        <f t="shared" si="73"/>
        <v>3.2740825059997355E-2</v>
      </c>
      <c r="X243" s="59"/>
      <c r="Y243" s="124"/>
      <c r="Z243" s="124"/>
      <c r="AA243" s="125">
        <f>SUM(AA231:AA237,AA230)</f>
        <v>82.521869499999994</v>
      </c>
      <c r="AB243" s="127"/>
      <c r="AC243" s="128">
        <f t="shared" si="75"/>
        <v>2.8999999999999915</v>
      </c>
      <c r="AD243" s="129">
        <f t="shared" si="76"/>
        <v>3.6422154091722142E-2</v>
      </c>
      <c r="AE243" s="59"/>
      <c r="AF243" s="124"/>
      <c r="AG243" s="124"/>
      <c r="AH243" s="125">
        <f>SUM(AH231:AH237,AH230)</f>
        <v>86.111869499999983</v>
      </c>
      <c r="AI243" s="127"/>
      <c r="AJ243" s="128">
        <f t="shared" si="78"/>
        <v>3.5899999999999892</v>
      </c>
      <c r="AK243" s="129">
        <f t="shared" si="79"/>
        <v>4.3503619364803528E-2</v>
      </c>
      <c r="AL243" s="59"/>
      <c r="AM243" s="124"/>
      <c r="AN243" s="124"/>
      <c r="AO243" s="125">
        <f>SUM(AO231:AO237,AO230)</f>
        <v>89.151869500000004</v>
      </c>
      <c r="AP243" s="127"/>
      <c r="AQ243" s="128">
        <f t="shared" si="81"/>
        <v>3.0400000000000205</v>
      </c>
      <c r="AR243" s="129">
        <f t="shared" si="82"/>
        <v>3.5302914890264006E-2</v>
      </c>
      <c r="AS243" s="22"/>
      <c r="AT243" s="22"/>
      <c r="AU243" s="22"/>
      <c r="AV243" s="22"/>
      <c r="AW243" s="22"/>
      <c r="AX243" s="22"/>
      <c r="AY243" s="22"/>
    </row>
    <row r="244" spans="1:51" x14ac:dyDescent="0.25">
      <c r="B244" s="122" t="s">
        <v>50</v>
      </c>
      <c r="C244" s="53"/>
      <c r="E244" s="53"/>
      <c r="F244" s="123"/>
      <c r="G244" s="131">
        <v>-0.193</v>
      </c>
      <c r="H244" s="132"/>
      <c r="I244" s="60">
        <f>+I243*G244</f>
        <v>-14.290175151899998</v>
      </c>
      <c r="J244" s="60"/>
      <c r="K244" s="131">
        <v>-0.193</v>
      </c>
      <c r="L244" s="132"/>
      <c r="M244" s="60">
        <f>+M243*K244</f>
        <v>-14.879842493500002</v>
      </c>
      <c r="N244" s="127"/>
      <c r="O244" s="60">
        <f t="shared" si="69"/>
        <v>-0.58966734160000378</v>
      </c>
      <c r="P244" s="61">
        <f t="shared" si="70"/>
        <v>4.1263828842685847E-2</v>
      </c>
      <c r="Q244" s="59"/>
      <c r="R244" s="131">
        <v>-0.193</v>
      </c>
      <c r="S244" s="132"/>
      <c r="T244" s="60">
        <f>+T243*R244</f>
        <v>-15.367020813500002</v>
      </c>
      <c r="U244" s="127"/>
      <c r="V244" s="60">
        <f t="shared" si="72"/>
        <v>-0.48717831999999994</v>
      </c>
      <c r="W244" s="61">
        <f t="shared" si="73"/>
        <v>3.274082505999746E-2</v>
      </c>
      <c r="X244" s="59"/>
      <c r="Y244" s="131">
        <v>-0.193</v>
      </c>
      <c r="Z244" s="132"/>
      <c r="AA244" s="60">
        <f>+AA243*Y244</f>
        <v>-15.926720813499999</v>
      </c>
      <c r="AB244" s="127"/>
      <c r="AC244" s="60">
        <f t="shared" si="75"/>
        <v>-0.55969999999999764</v>
      </c>
      <c r="AD244" s="61">
        <f t="shared" si="76"/>
        <v>3.6422154091722093E-2</v>
      </c>
      <c r="AE244" s="59"/>
      <c r="AF244" s="131">
        <v>-0.193</v>
      </c>
      <c r="AG244" s="132"/>
      <c r="AH244" s="60">
        <f>+AH243*AF244</f>
        <v>-16.619590813499997</v>
      </c>
      <c r="AI244" s="127"/>
      <c r="AJ244" s="60">
        <f t="shared" si="78"/>
        <v>-0.69286999999999743</v>
      </c>
      <c r="AK244" s="61">
        <f t="shared" si="79"/>
        <v>4.3503619364803493E-2</v>
      </c>
      <c r="AL244" s="59"/>
      <c r="AM244" s="131">
        <v>-0.193</v>
      </c>
      <c r="AN244" s="132"/>
      <c r="AO244" s="60">
        <f>+AO243*AM244</f>
        <v>-17.2063108135</v>
      </c>
      <c r="AP244" s="127"/>
      <c r="AQ244" s="60">
        <f t="shared" si="81"/>
        <v>-0.58672000000000324</v>
      </c>
      <c r="AR244" s="61">
        <f t="shared" si="82"/>
        <v>3.5302914890263964E-2</v>
      </c>
      <c r="AS244" s="22"/>
      <c r="AT244" s="22"/>
      <c r="AU244" s="22"/>
      <c r="AV244" s="22"/>
      <c r="AW244" s="22"/>
      <c r="AX244" s="22"/>
      <c r="AY244" s="22"/>
    </row>
    <row r="245" spans="1:51" x14ac:dyDescent="0.25">
      <c r="B245" s="174" t="s">
        <v>51</v>
      </c>
      <c r="C245" s="53"/>
      <c r="E245" s="53"/>
      <c r="F245" s="135"/>
      <c r="G245" s="136">
        <v>0.13</v>
      </c>
      <c r="H245" s="64"/>
      <c r="I245" s="60">
        <f>I243*G245</f>
        <v>9.6255065789999996</v>
      </c>
      <c r="J245" s="60"/>
      <c r="K245" s="136">
        <v>0.13</v>
      </c>
      <c r="L245" s="64"/>
      <c r="M245" s="60">
        <f>M243*K245</f>
        <v>10.022691835000002</v>
      </c>
      <c r="N245" s="59"/>
      <c r="O245" s="60">
        <f t="shared" si="69"/>
        <v>0.39718525600000198</v>
      </c>
      <c r="P245" s="61">
        <f t="shared" si="70"/>
        <v>4.1263828842685785E-2</v>
      </c>
      <c r="Q245" s="59"/>
      <c r="R245" s="136">
        <v>0.13</v>
      </c>
      <c r="S245" s="64"/>
      <c r="T245" s="60">
        <f>T243*R245</f>
        <v>10.350843035</v>
      </c>
      <c r="U245" s="59"/>
      <c r="V245" s="60">
        <f t="shared" si="72"/>
        <v>0.32815119999999887</v>
      </c>
      <c r="W245" s="61">
        <f t="shared" si="73"/>
        <v>3.2740825059997349E-2</v>
      </c>
      <c r="X245" s="59"/>
      <c r="Y245" s="136">
        <v>0.13</v>
      </c>
      <c r="Z245" s="64"/>
      <c r="AA245" s="60">
        <f>AA243*Y245</f>
        <v>10.727843034999999</v>
      </c>
      <c r="AB245" s="59"/>
      <c r="AC245" s="60">
        <f t="shared" si="75"/>
        <v>0.37699999999999889</v>
      </c>
      <c r="AD245" s="61">
        <f t="shared" si="76"/>
        <v>3.6422154091722142E-2</v>
      </c>
      <c r="AE245" s="59"/>
      <c r="AF245" s="136">
        <v>0.13</v>
      </c>
      <c r="AG245" s="64"/>
      <c r="AH245" s="60">
        <f>AH243*AF245</f>
        <v>11.194543034999999</v>
      </c>
      <c r="AI245" s="59"/>
      <c r="AJ245" s="60">
        <f t="shared" si="78"/>
        <v>0.46669999999999945</v>
      </c>
      <c r="AK245" s="61">
        <f t="shared" si="79"/>
        <v>4.3503619364803604E-2</v>
      </c>
      <c r="AL245" s="59"/>
      <c r="AM245" s="136">
        <v>0.13</v>
      </c>
      <c r="AN245" s="64"/>
      <c r="AO245" s="60">
        <f>AO243*AM245</f>
        <v>11.589743035000001</v>
      </c>
      <c r="AP245" s="59"/>
      <c r="AQ245" s="60">
        <f t="shared" si="81"/>
        <v>0.39520000000000266</v>
      </c>
      <c r="AR245" s="61">
        <f t="shared" si="82"/>
        <v>3.5302914890264006E-2</v>
      </c>
      <c r="AS245" s="22"/>
      <c r="AT245" s="22"/>
      <c r="AU245" s="22"/>
      <c r="AV245" s="22"/>
      <c r="AW245" s="22"/>
      <c r="AX245" s="22"/>
      <c r="AY245" s="22"/>
    </row>
    <row r="246" spans="1:51" ht="15.75" thickBot="1" x14ac:dyDescent="0.3">
      <c r="B246" s="481" t="s">
        <v>52</v>
      </c>
      <c r="C246" s="481"/>
      <c r="D246" s="481"/>
      <c r="E246" s="175"/>
      <c r="F246" s="139"/>
      <c r="G246" s="140"/>
      <c r="H246" s="140"/>
      <c r="I246" s="141">
        <f>SUM(I243:I245)</f>
        <v>69.377689727099991</v>
      </c>
      <c r="J246" s="141"/>
      <c r="K246" s="140"/>
      <c r="L246" s="140"/>
      <c r="M246" s="141">
        <f>SUM(M243:M245)</f>
        <v>72.240478841500007</v>
      </c>
      <c r="N246" s="143"/>
      <c r="O246" s="176">
        <f t="shared" si="69"/>
        <v>2.8627891144000159</v>
      </c>
      <c r="P246" s="177">
        <f t="shared" si="70"/>
        <v>4.1263828842685812E-2</v>
      </c>
      <c r="Q246" s="59"/>
      <c r="R246" s="140"/>
      <c r="S246" s="140"/>
      <c r="T246" s="141">
        <f>SUM(T243:T245)</f>
        <v>74.605691721499994</v>
      </c>
      <c r="U246" s="143"/>
      <c r="V246" s="176">
        <f t="shared" si="72"/>
        <v>2.3652128799999872</v>
      </c>
      <c r="W246" s="177">
        <f t="shared" si="73"/>
        <v>3.2740825059997286E-2</v>
      </c>
      <c r="X246" s="59"/>
      <c r="Y246" s="140"/>
      <c r="Z246" s="140"/>
      <c r="AA246" s="141">
        <f>SUM(AA243:AA245)</f>
        <v>77.322991721499989</v>
      </c>
      <c r="AB246" s="143"/>
      <c r="AC246" s="176">
        <f t="shared" si="75"/>
        <v>2.7172999999999945</v>
      </c>
      <c r="AD246" s="177">
        <f t="shared" si="76"/>
        <v>3.6422154091722177E-2</v>
      </c>
      <c r="AE246" s="59"/>
      <c r="AF246" s="140"/>
      <c r="AG246" s="140"/>
      <c r="AH246" s="141">
        <f>SUM(AH243:AH245)</f>
        <v>80.686821721499982</v>
      </c>
      <c r="AI246" s="143"/>
      <c r="AJ246" s="176">
        <f t="shared" si="78"/>
        <v>3.363829999999993</v>
      </c>
      <c r="AK246" s="177">
        <f t="shared" si="79"/>
        <v>4.350361936480357E-2</v>
      </c>
      <c r="AL246" s="59"/>
      <c r="AM246" s="140"/>
      <c r="AN246" s="140"/>
      <c r="AO246" s="141">
        <f>SUM(AO243:AO245)</f>
        <v>83.535301721500005</v>
      </c>
      <c r="AP246" s="143"/>
      <c r="AQ246" s="176">
        <f t="shared" si="81"/>
        <v>2.8484800000000234</v>
      </c>
      <c r="AR246" s="177">
        <f t="shared" si="82"/>
        <v>3.5302914890264062E-2</v>
      </c>
      <c r="AS246" s="22"/>
      <c r="AT246" s="22"/>
      <c r="AU246" s="22"/>
      <c r="AV246" s="22"/>
      <c r="AW246" s="22"/>
      <c r="AX246" s="22"/>
      <c r="AY246" s="22"/>
    </row>
    <row r="247" spans="1:51" ht="15.75" thickBot="1" x14ac:dyDescent="0.3">
      <c r="A247" s="146"/>
      <c r="B247" s="109" t="s">
        <v>53</v>
      </c>
      <c r="C247" s="147"/>
      <c r="D247" s="148"/>
      <c r="E247" s="147"/>
      <c r="F247" s="149"/>
      <c r="G247" s="113"/>
      <c r="H247" s="178"/>
      <c r="I247" s="179"/>
      <c r="J247" s="115"/>
      <c r="K247" s="113"/>
      <c r="L247" s="178"/>
      <c r="M247" s="179"/>
      <c r="N247" s="180"/>
      <c r="O247" s="181"/>
      <c r="P247" s="182"/>
      <c r="Q247" s="59"/>
      <c r="R247" s="113"/>
      <c r="S247" s="178"/>
      <c r="T247" s="179"/>
      <c r="U247" s="180"/>
      <c r="V247" s="181"/>
      <c r="W247" s="182"/>
      <c r="X247" s="59"/>
      <c r="Y247" s="113"/>
      <c r="Z247" s="178"/>
      <c r="AA247" s="179"/>
      <c r="AB247" s="180"/>
      <c r="AC247" s="181"/>
      <c r="AD247" s="182"/>
      <c r="AE247" s="59"/>
      <c r="AF247" s="113"/>
      <c r="AG247" s="178"/>
      <c r="AH247" s="179"/>
      <c r="AI247" s="180"/>
      <c r="AJ247" s="181"/>
      <c r="AK247" s="182"/>
      <c r="AL247" s="59"/>
      <c r="AM247" s="113"/>
      <c r="AN247" s="178"/>
      <c r="AO247" s="179"/>
      <c r="AP247" s="180"/>
      <c r="AQ247" s="181"/>
      <c r="AR247" s="182"/>
      <c r="AS247" s="22"/>
      <c r="AT247" s="22"/>
      <c r="AU247" s="22"/>
      <c r="AV247" s="22"/>
      <c r="AW247" s="22"/>
      <c r="AX247" s="22"/>
      <c r="AY247" s="22"/>
    </row>
    <row r="248" spans="1:51" x14ac:dyDescent="0.25">
      <c r="I248" s="37"/>
      <c r="J248" s="37"/>
      <c r="M248" s="37"/>
      <c r="T248" s="37"/>
      <c r="AA248" s="37"/>
      <c r="AH248" s="37"/>
      <c r="AO248" s="37"/>
      <c r="AS248" s="22"/>
      <c r="AT248" s="22"/>
      <c r="AU248" s="22"/>
      <c r="AV248" s="22"/>
      <c r="AW248" s="22"/>
      <c r="AX248" s="22"/>
      <c r="AY248" s="22"/>
    </row>
    <row r="249" spans="1:51" x14ac:dyDescent="0.25">
      <c r="B249" s="42" t="s">
        <v>54</v>
      </c>
      <c r="G249" s="158">
        <f>G67</f>
        <v>2.9499999999999998E-2</v>
      </c>
      <c r="K249" s="158">
        <v>2.9499999999999998E-2</v>
      </c>
      <c r="Q249" s="127"/>
      <c r="R249" s="158">
        <v>2.9499999999999998E-2</v>
      </c>
      <c r="X249" s="127"/>
      <c r="Y249" s="158">
        <v>2.9499999999999998E-2</v>
      </c>
      <c r="AE249" s="127"/>
      <c r="AF249" s="158">
        <v>2.9499999999999998E-2</v>
      </c>
      <c r="AL249" s="127"/>
      <c r="AM249" s="158">
        <v>2.9499999999999998E-2</v>
      </c>
      <c r="AS249" s="22"/>
      <c r="AT249" s="22"/>
      <c r="AU249" s="22"/>
      <c r="AV249" s="22"/>
      <c r="AW249" s="22"/>
      <c r="AX249" s="22"/>
      <c r="AY249" s="22"/>
    </row>
    <row r="251" spans="1:51" ht="18" x14ac:dyDescent="0.25">
      <c r="B251" s="487" t="s">
        <v>0</v>
      </c>
      <c r="C251" s="487"/>
      <c r="D251" s="487"/>
      <c r="E251" s="487"/>
      <c r="F251" s="487"/>
      <c r="G251" s="487"/>
      <c r="H251" s="487"/>
      <c r="I251" s="487"/>
      <c r="J251" s="487"/>
    </row>
    <row r="252" spans="1:51" ht="18" x14ac:dyDescent="0.25">
      <c r="B252" s="487" t="s">
        <v>1</v>
      </c>
      <c r="C252" s="487"/>
      <c r="D252" s="487"/>
      <c r="E252" s="487"/>
      <c r="F252" s="487"/>
      <c r="G252" s="487"/>
      <c r="H252" s="487"/>
      <c r="I252" s="487"/>
      <c r="J252" s="487"/>
    </row>
    <row r="254" spans="1:51" x14ac:dyDescent="0.25">
      <c r="N254" s="6">
        <v>2</v>
      </c>
      <c r="U254" s="6">
        <v>2</v>
      </c>
      <c r="AB254" s="6">
        <v>2</v>
      </c>
      <c r="AI254" s="6">
        <v>2</v>
      </c>
      <c r="AP254" s="6">
        <v>2</v>
      </c>
      <c r="AW254" s="6">
        <v>2</v>
      </c>
    </row>
    <row r="255" spans="1:51" ht="15.75" x14ac:dyDescent="0.25">
      <c r="B255" s="28" t="s">
        <v>2</v>
      </c>
      <c r="D255" s="488" t="s">
        <v>3</v>
      </c>
      <c r="E255" s="488"/>
      <c r="F255" s="488"/>
      <c r="G255" s="488"/>
      <c r="H255" s="488"/>
      <c r="I255" s="488"/>
      <c r="J255" s="488"/>
    </row>
    <row r="256" spans="1:51" ht="15.75" x14ac:dyDescent="0.25">
      <c r="B256" s="30"/>
      <c r="D256" s="31"/>
      <c r="E256" s="32"/>
      <c r="F256" s="32"/>
      <c r="G256" s="31"/>
      <c r="H256" s="31"/>
      <c r="I256" s="31"/>
      <c r="J256" s="31"/>
      <c r="M256" s="31"/>
      <c r="Q256" s="31"/>
      <c r="T256" s="31"/>
      <c r="X256" s="31"/>
      <c r="AA256" s="31"/>
      <c r="AE256" s="31"/>
      <c r="AH256" s="31"/>
      <c r="AL256" s="31"/>
      <c r="AO256" s="31"/>
      <c r="AS256" s="31"/>
      <c r="AV256" s="31"/>
    </row>
    <row r="257" spans="2:51" ht="15.75" x14ac:dyDescent="0.25">
      <c r="B257" s="28" t="s">
        <v>4</v>
      </c>
      <c r="D257" s="34" t="s">
        <v>5</v>
      </c>
      <c r="E257" s="32"/>
      <c r="F257" s="32"/>
      <c r="H257" s="31"/>
      <c r="I257" s="35"/>
      <c r="J257" s="31"/>
      <c r="K257" s="170"/>
      <c r="M257" s="35"/>
      <c r="O257" s="37"/>
      <c r="P257" s="39"/>
      <c r="Q257" s="31"/>
      <c r="R257" s="170"/>
      <c r="T257" s="35"/>
      <c r="V257" s="37"/>
      <c r="W257" s="39"/>
      <c r="X257" s="31"/>
      <c r="Y257" s="170"/>
      <c r="AA257" s="35"/>
      <c r="AC257" s="37"/>
      <c r="AD257" s="39"/>
      <c r="AE257" s="31"/>
      <c r="AF257" s="170"/>
      <c r="AH257" s="35"/>
      <c r="AJ257" s="37"/>
      <c r="AK257" s="39"/>
      <c r="AL257" s="31"/>
      <c r="AM257" s="170"/>
      <c r="AO257" s="35"/>
      <c r="AQ257" s="37"/>
      <c r="AR257" s="39"/>
      <c r="AS257" s="31"/>
      <c r="AT257" s="170"/>
      <c r="AV257" s="35"/>
      <c r="AX257" s="37"/>
      <c r="AY257" s="39"/>
    </row>
    <row r="258" spans="2:51" ht="15.75" x14ac:dyDescent="0.25">
      <c r="B258" s="30"/>
      <c r="D258" s="31"/>
      <c r="E258" s="32"/>
      <c r="F258" s="32"/>
      <c r="G258" s="31"/>
      <c r="H258" s="31"/>
      <c r="I258" s="31"/>
      <c r="J258" s="31"/>
      <c r="Q258" s="31"/>
      <c r="X258" s="31"/>
      <c r="AE258" s="31"/>
      <c r="AL258" s="31"/>
      <c r="AS258" s="31"/>
    </row>
    <row r="259" spans="2:51" x14ac:dyDescent="0.25">
      <c r="B259" s="40"/>
      <c r="D259" s="41" t="s">
        <v>6</v>
      </c>
      <c r="E259" s="42"/>
      <c r="G259" s="43">
        <v>650</v>
      </c>
      <c r="H259" s="44" t="s">
        <v>7</v>
      </c>
    </row>
    <row r="260" spans="2:51" x14ac:dyDescent="0.25">
      <c r="B260" s="40"/>
      <c r="I260" s="37"/>
    </row>
    <row r="261" spans="2:51" x14ac:dyDescent="0.25">
      <c r="B261" s="40"/>
      <c r="D261" s="41"/>
      <c r="E261" s="42"/>
      <c r="G261" s="482" t="s">
        <v>8</v>
      </c>
      <c r="H261" s="486"/>
      <c r="I261" s="483"/>
      <c r="J261" s="159"/>
      <c r="K261" s="482" t="s">
        <v>9</v>
      </c>
      <c r="L261" s="486"/>
      <c r="M261" s="483"/>
      <c r="O261" s="482" t="s">
        <v>10</v>
      </c>
      <c r="P261" s="483"/>
      <c r="R261" s="482" t="s">
        <v>11</v>
      </c>
      <c r="S261" s="486"/>
      <c r="T261" s="483"/>
      <c r="V261" s="482" t="s">
        <v>10</v>
      </c>
      <c r="W261" s="483"/>
      <c r="Y261" s="482" t="s">
        <v>12</v>
      </c>
      <c r="Z261" s="486"/>
      <c r="AA261" s="483"/>
      <c r="AC261" s="482" t="s">
        <v>10</v>
      </c>
      <c r="AD261" s="483"/>
      <c r="AF261" s="482" t="s">
        <v>13</v>
      </c>
      <c r="AG261" s="486"/>
      <c r="AH261" s="483"/>
      <c r="AJ261" s="482" t="s">
        <v>10</v>
      </c>
      <c r="AK261" s="483"/>
      <c r="AM261" s="482" t="s">
        <v>14</v>
      </c>
      <c r="AN261" s="486"/>
      <c r="AO261" s="483"/>
      <c r="AQ261" s="482" t="s">
        <v>10</v>
      </c>
      <c r="AR261" s="483"/>
      <c r="AS261" s="22"/>
      <c r="AT261" s="22"/>
      <c r="AU261" s="22"/>
      <c r="AV261" s="22"/>
      <c r="AW261" s="22"/>
      <c r="AX261" s="22"/>
      <c r="AY261" s="22"/>
    </row>
    <row r="262" spans="2:51" ht="15" customHeight="1" x14ac:dyDescent="0.25">
      <c r="B262" s="40"/>
      <c r="D262" s="484" t="s">
        <v>15</v>
      </c>
      <c r="E262" s="45"/>
      <c r="G262" s="46" t="s">
        <v>16</v>
      </c>
      <c r="H262" s="47" t="s">
        <v>17</v>
      </c>
      <c r="I262" s="48" t="s">
        <v>18</v>
      </c>
      <c r="J262" s="48"/>
      <c r="K262" s="46" t="s">
        <v>16</v>
      </c>
      <c r="L262" s="47" t="s">
        <v>17</v>
      </c>
      <c r="M262" s="48" t="s">
        <v>18</v>
      </c>
      <c r="O262" s="477" t="s">
        <v>19</v>
      </c>
      <c r="P262" s="479" t="s">
        <v>20</v>
      </c>
      <c r="R262" s="46" t="s">
        <v>16</v>
      </c>
      <c r="S262" s="47" t="s">
        <v>17</v>
      </c>
      <c r="T262" s="48" t="s">
        <v>18</v>
      </c>
      <c r="V262" s="477" t="s">
        <v>19</v>
      </c>
      <c r="W262" s="479" t="s">
        <v>20</v>
      </c>
      <c r="Y262" s="46" t="s">
        <v>16</v>
      </c>
      <c r="Z262" s="47" t="s">
        <v>17</v>
      </c>
      <c r="AA262" s="48" t="s">
        <v>18</v>
      </c>
      <c r="AC262" s="477" t="s">
        <v>19</v>
      </c>
      <c r="AD262" s="479" t="s">
        <v>20</v>
      </c>
      <c r="AF262" s="46" t="s">
        <v>16</v>
      </c>
      <c r="AG262" s="47" t="s">
        <v>17</v>
      </c>
      <c r="AH262" s="48" t="s">
        <v>18</v>
      </c>
      <c r="AJ262" s="477" t="s">
        <v>19</v>
      </c>
      <c r="AK262" s="479" t="s">
        <v>20</v>
      </c>
      <c r="AM262" s="46" t="s">
        <v>16</v>
      </c>
      <c r="AN262" s="47" t="s">
        <v>17</v>
      </c>
      <c r="AO262" s="48" t="s">
        <v>18</v>
      </c>
      <c r="AQ262" s="477" t="s">
        <v>19</v>
      </c>
      <c r="AR262" s="479" t="s">
        <v>20</v>
      </c>
      <c r="AS262" s="22"/>
      <c r="AT262" s="22"/>
      <c r="AU262" s="22"/>
      <c r="AV262" s="22"/>
      <c r="AW262" s="22"/>
      <c r="AX262" s="22"/>
      <c r="AY262" s="22"/>
    </row>
    <row r="263" spans="2:51" x14ac:dyDescent="0.25">
      <c r="B263" s="171"/>
      <c r="D263" s="485"/>
      <c r="E263" s="45"/>
      <c r="G263" s="49" t="s">
        <v>21</v>
      </c>
      <c r="H263" s="50"/>
      <c r="I263" s="50" t="s">
        <v>21</v>
      </c>
      <c r="J263" s="50"/>
      <c r="K263" s="49" t="s">
        <v>21</v>
      </c>
      <c r="L263" s="50"/>
      <c r="M263" s="50" t="s">
        <v>21</v>
      </c>
      <c r="O263" s="478"/>
      <c r="P263" s="480"/>
      <c r="R263" s="49" t="s">
        <v>21</v>
      </c>
      <c r="S263" s="50"/>
      <c r="T263" s="50" t="s">
        <v>21</v>
      </c>
      <c r="V263" s="478"/>
      <c r="W263" s="480"/>
      <c r="Y263" s="49" t="s">
        <v>21</v>
      </c>
      <c r="Z263" s="50"/>
      <c r="AA263" s="50" t="s">
        <v>21</v>
      </c>
      <c r="AC263" s="478"/>
      <c r="AD263" s="480"/>
      <c r="AF263" s="49" t="s">
        <v>21</v>
      </c>
      <c r="AG263" s="50"/>
      <c r="AH263" s="50" t="s">
        <v>21</v>
      </c>
      <c r="AJ263" s="478"/>
      <c r="AK263" s="480"/>
      <c r="AM263" s="49" t="s">
        <v>21</v>
      </c>
      <c r="AN263" s="50"/>
      <c r="AO263" s="50" t="s">
        <v>21</v>
      </c>
      <c r="AQ263" s="478"/>
      <c r="AR263" s="480"/>
      <c r="AS263" s="22"/>
      <c r="AT263" s="22"/>
      <c r="AU263" s="22"/>
      <c r="AV263" s="22"/>
      <c r="AW263" s="22"/>
      <c r="AX263" s="22"/>
      <c r="AY263" s="22"/>
    </row>
    <row r="264" spans="2:51" x14ac:dyDescent="0.25">
      <c r="B264" s="63" t="s">
        <v>22</v>
      </c>
      <c r="C264" s="53"/>
      <c r="D264" s="54" t="s">
        <v>23</v>
      </c>
      <c r="E264" s="53"/>
      <c r="F264" s="23"/>
      <c r="G264" s="183">
        <v>45.3</v>
      </c>
      <c r="H264" s="184">
        <v>1</v>
      </c>
      <c r="I264" s="185">
        <f t="shared" ref="I264:I269" si="89">H264*G264</f>
        <v>45.3</v>
      </c>
      <c r="J264" s="185"/>
      <c r="K264" s="55">
        <v>49.59</v>
      </c>
      <c r="L264" s="184">
        <v>1</v>
      </c>
      <c r="M264" s="185">
        <f t="shared" ref="M264:M279" si="90">L264*K264</f>
        <v>49.59</v>
      </c>
      <c r="O264" s="186">
        <f t="shared" ref="O264:O305" si="91">M264-I264</f>
        <v>4.2900000000000063</v>
      </c>
      <c r="P264" s="187">
        <f t="shared" ref="P264:P305" si="92">IF(OR(I264=0,M264=0),"",(O264/I264))</f>
        <v>9.4701986754967035E-2</v>
      </c>
      <c r="R264" s="55">
        <v>51.3</v>
      </c>
      <c r="S264" s="184">
        <v>1</v>
      </c>
      <c r="T264" s="185">
        <f t="shared" ref="T264:T279" si="93">S264*R264</f>
        <v>51.3</v>
      </c>
      <c r="V264" s="186">
        <f t="shared" ref="V264:V305" si="94">T264-M264</f>
        <v>1.7099999999999937</v>
      </c>
      <c r="W264" s="187">
        <f t="shared" ref="W264:W305" si="95">IF(OR(M264=0,T264=0),"",(V264/M264))</f>
        <v>3.448275862068953E-2</v>
      </c>
      <c r="Y264" s="55">
        <v>52.63</v>
      </c>
      <c r="Z264" s="184">
        <v>1</v>
      </c>
      <c r="AA264" s="185">
        <f t="shared" ref="AA264:AA279" si="96">Z264*Y264</f>
        <v>52.63</v>
      </c>
      <c r="AC264" s="186">
        <f t="shared" ref="AC264:AC305" si="97">AA264-T264</f>
        <v>1.3300000000000054</v>
      </c>
      <c r="AD264" s="187">
        <f t="shared" ref="AD264:AD305" si="98">IF(OR(T264=0,AA264=0),"",(AC264/T264))</f>
        <v>2.5925925925926033E-2</v>
      </c>
      <c r="AF264" s="55">
        <v>56.22</v>
      </c>
      <c r="AG264" s="184">
        <v>1</v>
      </c>
      <c r="AH264" s="185">
        <f t="shared" ref="AH264:AH279" si="99">AG264*AF264</f>
        <v>56.22</v>
      </c>
      <c r="AJ264" s="186">
        <f t="shared" ref="AJ264:AJ305" si="100">AH264-AA264</f>
        <v>3.5899999999999963</v>
      </c>
      <c r="AK264" s="187">
        <f t="shared" ref="AK264:AK305" si="101">IF(OR(AA264=0,AH264=0),"",(AJ264/AA264))</f>
        <v>6.8212046361390763E-2</v>
      </c>
      <c r="AM264" s="55">
        <v>57.64</v>
      </c>
      <c r="AN264" s="184">
        <v>1</v>
      </c>
      <c r="AO264" s="185">
        <f t="shared" ref="AO264:AO279" si="102">AN264*AM264</f>
        <v>57.64</v>
      </c>
      <c r="AQ264" s="186">
        <f t="shared" ref="AQ264:AQ305" si="103">AO264-AH264</f>
        <v>1.4200000000000017</v>
      </c>
      <c r="AR264" s="187">
        <f t="shared" ref="AR264:AR305" si="104">IF(OR(AH264=0,AO264=0),"",(AQ264/AH264))</f>
        <v>2.5257915332621873E-2</v>
      </c>
      <c r="AS264" s="22"/>
      <c r="AT264" s="22"/>
      <c r="AU264" s="22"/>
      <c r="AV264" s="22"/>
      <c r="AW264" s="22"/>
      <c r="AX264" s="22"/>
      <c r="AY264" s="22"/>
    </row>
    <row r="265" spans="2:51" x14ac:dyDescent="0.25">
      <c r="B265" s="63" t="s">
        <v>24</v>
      </c>
      <c r="C265" s="53"/>
      <c r="D265" s="54" t="s">
        <v>23</v>
      </c>
      <c r="E265" s="53"/>
      <c r="F265" s="23"/>
      <c r="G265" s="55">
        <v>-0.02</v>
      </c>
      <c r="H265" s="64">
        <v>1</v>
      </c>
      <c r="I265" s="65">
        <f t="shared" si="89"/>
        <v>-0.02</v>
      </c>
      <c r="J265" s="65"/>
      <c r="K265" s="55"/>
      <c r="L265" s="64">
        <v>1</v>
      </c>
      <c r="M265" s="65">
        <f t="shared" si="90"/>
        <v>0</v>
      </c>
      <c r="N265" s="59"/>
      <c r="O265" s="60">
        <f t="shared" si="91"/>
        <v>0.02</v>
      </c>
      <c r="P265" s="61" t="str">
        <f t="shared" si="92"/>
        <v/>
      </c>
      <c r="Q265" s="59"/>
      <c r="R265" s="55"/>
      <c r="S265" s="64">
        <v>1</v>
      </c>
      <c r="T265" s="65">
        <f t="shared" si="93"/>
        <v>0</v>
      </c>
      <c r="U265" s="59"/>
      <c r="V265" s="60">
        <f t="shared" si="94"/>
        <v>0</v>
      </c>
      <c r="W265" s="61" t="str">
        <f t="shared" si="95"/>
        <v/>
      </c>
      <c r="X265" s="59"/>
      <c r="Y265" s="55"/>
      <c r="Z265" s="64">
        <v>1</v>
      </c>
      <c r="AA265" s="65">
        <f t="shared" si="96"/>
        <v>0</v>
      </c>
      <c r="AB265" s="59"/>
      <c r="AC265" s="60">
        <f t="shared" si="97"/>
        <v>0</v>
      </c>
      <c r="AD265" s="61" t="str">
        <f t="shared" si="98"/>
        <v/>
      </c>
      <c r="AE265" s="59"/>
      <c r="AF265" s="55"/>
      <c r="AG265" s="64">
        <v>1</v>
      </c>
      <c r="AH265" s="65">
        <f t="shared" si="99"/>
        <v>0</v>
      </c>
      <c r="AI265" s="59"/>
      <c r="AJ265" s="60">
        <f t="shared" si="100"/>
        <v>0</v>
      </c>
      <c r="AK265" s="61" t="str">
        <f t="shared" si="101"/>
        <v/>
      </c>
      <c r="AL265" s="59"/>
      <c r="AM265" s="55"/>
      <c r="AN265" s="64">
        <v>1</v>
      </c>
      <c r="AO265" s="65">
        <f t="shared" si="102"/>
        <v>0</v>
      </c>
      <c r="AP265" s="59"/>
      <c r="AQ265" s="60">
        <f t="shared" si="103"/>
        <v>0</v>
      </c>
      <c r="AR265" s="61" t="str">
        <f t="shared" si="104"/>
        <v/>
      </c>
      <c r="AS265" s="22"/>
      <c r="AT265" s="22"/>
      <c r="AU265" s="22"/>
      <c r="AV265" s="22"/>
      <c r="AW265" s="22"/>
      <c r="AX265" s="22"/>
      <c r="AY265" s="22"/>
    </row>
    <row r="266" spans="2:51" x14ac:dyDescent="0.25">
      <c r="B266" s="67" t="s">
        <v>102</v>
      </c>
      <c r="C266" s="53"/>
      <c r="D266" s="54" t="s">
        <v>23</v>
      </c>
      <c r="E266" s="53"/>
      <c r="F266" s="23"/>
      <c r="G266" s="55">
        <v>-0.01</v>
      </c>
      <c r="H266" s="56">
        <v>1</v>
      </c>
      <c r="I266" s="65">
        <f t="shared" si="89"/>
        <v>-0.01</v>
      </c>
      <c r="J266" s="65"/>
      <c r="K266" s="55">
        <v>0.04</v>
      </c>
      <c r="L266" s="56">
        <v>1</v>
      </c>
      <c r="M266" s="65">
        <f t="shared" si="90"/>
        <v>0.04</v>
      </c>
      <c r="N266" s="59"/>
      <c r="O266" s="60">
        <f t="shared" si="91"/>
        <v>0.05</v>
      </c>
      <c r="P266" s="61">
        <f t="shared" si="92"/>
        <v>-5</v>
      </c>
      <c r="Q266" s="59"/>
      <c r="R266" s="55">
        <v>0.04</v>
      </c>
      <c r="S266" s="56">
        <v>1</v>
      </c>
      <c r="T266" s="65">
        <f t="shared" si="93"/>
        <v>0.04</v>
      </c>
      <c r="U266" s="59"/>
      <c r="V266" s="60">
        <f t="shared" si="94"/>
        <v>0</v>
      </c>
      <c r="W266" s="61">
        <f t="shared" si="95"/>
        <v>0</v>
      </c>
      <c r="X266" s="59"/>
      <c r="Y266" s="55">
        <v>0.04</v>
      </c>
      <c r="Z266" s="56">
        <v>1</v>
      </c>
      <c r="AA266" s="65">
        <f t="shared" si="96"/>
        <v>0.04</v>
      </c>
      <c r="AB266" s="59"/>
      <c r="AC266" s="60">
        <f t="shared" si="97"/>
        <v>0</v>
      </c>
      <c r="AD266" s="61">
        <f t="shared" si="98"/>
        <v>0</v>
      </c>
      <c r="AE266" s="59"/>
      <c r="AF266" s="55">
        <v>0.04</v>
      </c>
      <c r="AG266" s="56">
        <v>1</v>
      </c>
      <c r="AH266" s="65">
        <f t="shared" si="99"/>
        <v>0.04</v>
      </c>
      <c r="AI266" s="59"/>
      <c r="AJ266" s="60">
        <f t="shared" si="100"/>
        <v>0</v>
      </c>
      <c r="AK266" s="61">
        <f t="shared" si="101"/>
        <v>0</v>
      </c>
      <c r="AL266" s="59"/>
      <c r="AM266" s="55">
        <v>0.04</v>
      </c>
      <c r="AN266" s="56">
        <v>1</v>
      </c>
      <c r="AO266" s="65">
        <f t="shared" si="102"/>
        <v>0.04</v>
      </c>
      <c r="AP266" s="59"/>
      <c r="AQ266" s="60">
        <f t="shared" si="103"/>
        <v>0</v>
      </c>
      <c r="AR266" s="61">
        <f t="shared" si="104"/>
        <v>0</v>
      </c>
      <c r="AS266" s="22"/>
      <c r="AT266" s="22"/>
      <c r="AU266" s="22"/>
      <c r="AV266" s="22"/>
      <c r="AW266" s="22"/>
      <c r="AX266" s="22"/>
      <c r="AY266" s="22"/>
    </row>
    <row r="267" spans="2:51" x14ac:dyDescent="0.25">
      <c r="B267" s="67" t="s">
        <v>25</v>
      </c>
      <c r="C267" s="53"/>
      <c r="D267" s="54" t="s">
        <v>23</v>
      </c>
      <c r="E267" s="53"/>
      <c r="F267" s="23"/>
      <c r="G267" s="55">
        <v>-2.17</v>
      </c>
      <c r="H267" s="64">
        <v>1</v>
      </c>
      <c r="I267" s="65">
        <f t="shared" si="89"/>
        <v>-2.17</v>
      </c>
      <c r="J267" s="65"/>
      <c r="K267" s="55"/>
      <c r="L267" s="64">
        <v>1</v>
      </c>
      <c r="M267" s="65">
        <f t="shared" si="90"/>
        <v>0</v>
      </c>
      <c r="N267" s="59"/>
      <c r="O267" s="60">
        <f t="shared" si="91"/>
        <v>2.17</v>
      </c>
      <c r="P267" s="61" t="str">
        <f t="shared" si="92"/>
        <v/>
      </c>
      <c r="Q267" s="59"/>
      <c r="R267" s="55"/>
      <c r="S267" s="64">
        <v>1</v>
      </c>
      <c r="T267" s="65">
        <f t="shared" si="93"/>
        <v>0</v>
      </c>
      <c r="U267" s="59"/>
      <c r="V267" s="60">
        <f t="shared" si="94"/>
        <v>0</v>
      </c>
      <c r="W267" s="61" t="str">
        <f t="shared" si="95"/>
        <v/>
      </c>
      <c r="X267" s="59"/>
      <c r="Y267" s="55"/>
      <c r="Z267" s="64">
        <v>1</v>
      </c>
      <c r="AA267" s="65">
        <f t="shared" si="96"/>
        <v>0</v>
      </c>
      <c r="AB267" s="59"/>
      <c r="AC267" s="60">
        <f t="shared" si="97"/>
        <v>0</v>
      </c>
      <c r="AD267" s="61" t="str">
        <f t="shared" si="98"/>
        <v/>
      </c>
      <c r="AE267" s="59"/>
      <c r="AF267" s="55"/>
      <c r="AG267" s="64">
        <v>1</v>
      </c>
      <c r="AH267" s="65">
        <f t="shared" si="99"/>
        <v>0</v>
      </c>
      <c r="AI267" s="59"/>
      <c r="AJ267" s="60">
        <f t="shared" si="100"/>
        <v>0</v>
      </c>
      <c r="AK267" s="61" t="str">
        <f t="shared" si="101"/>
        <v/>
      </c>
      <c r="AL267" s="59"/>
      <c r="AM267" s="55"/>
      <c r="AN267" s="64">
        <v>1</v>
      </c>
      <c r="AO267" s="65">
        <f t="shared" si="102"/>
        <v>0</v>
      </c>
      <c r="AP267" s="59"/>
      <c r="AQ267" s="60">
        <f t="shared" si="103"/>
        <v>0</v>
      </c>
      <c r="AR267" s="61" t="str">
        <f t="shared" si="104"/>
        <v/>
      </c>
      <c r="AS267" s="22"/>
      <c r="AT267" s="22"/>
      <c r="AU267" s="22"/>
      <c r="AV267" s="22"/>
      <c r="AW267" s="22"/>
      <c r="AX267" s="22"/>
      <c r="AY267" s="22"/>
    </row>
    <row r="268" spans="2:51" x14ac:dyDescent="0.25">
      <c r="B268" s="67" t="s">
        <v>103</v>
      </c>
      <c r="C268" s="53"/>
      <c r="D268" s="54" t="s">
        <v>23</v>
      </c>
      <c r="E268" s="53"/>
      <c r="F268" s="23"/>
      <c r="G268" s="55">
        <v>-0.31</v>
      </c>
      <c r="H268" s="64">
        <v>1</v>
      </c>
      <c r="I268" s="65">
        <f t="shared" si="89"/>
        <v>-0.31</v>
      </c>
      <c r="J268" s="65"/>
      <c r="K268" s="55">
        <v>-0.09</v>
      </c>
      <c r="L268" s="64">
        <v>1</v>
      </c>
      <c r="M268" s="65">
        <f t="shared" si="90"/>
        <v>-0.09</v>
      </c>
      <c r="N268" s="59"/>
      <c r="O268" s="60">
        <f t="shared" si="91"/>
        <v>0.22</v>
      </c>
      <c r="P268" s="61">
        <f t="shared" si="92"/>
        <v>-0.70967741935483875</v>
      </c>
      <c r="Q268" s="59"/>
      <c r="R268" s="55">
        <v>0</v>
      </c>
      <c r="S268" s="64">
        <v>1</v>
      </c>
      <c r="T268" s="65">
        <f t="shared" si="93"/>
        <v>0</v>
      </c>
      <c r="U268" s="59"/>
      <c r="V268" s="60">
        <f t="shared" si="94"/>
        <v>0.09</v>
      </c>
      <c r="W268" s="61" t="str">
        <f t="shared" si="95"/>
        <v/>
      </c>
      <c r="X268" s="59"/>
      <c r="Y268" s="55">
        <v>0</v>
      </c>
      <c r="Z268" s="64">
        <v>1</v>
      </c>
      <c r="AA268" s="65">
        <f t="shared" si="96"/>
        <v>0</v>
      </c>
      <c r="AB268" s="59"/>
      <c r="AC268" s="60">
        <f t="shared" si="97"/>
        <v>0</v>
      </c>
      <c r="AD268" s="61" t="str">
        <f t="shared" si="98"/>
        <v/>
      </c>
      <c r="AE268" s="59"/>
      <c r="AF268" s="55">
        <v>0</v>
      </c>
      <c r="AG268" s="64">
        <v>1</v>
      </c>
      <c r="AH268" s="65">
        <f t="shared" si="99"/>
        <v>0</v>
      </c>
      <c r="AI268" s="59"/>
      <c r="AJ268" s="60">
        <f t="shared" si="100"/>
        <v>0</v>
      </c>
      <c r="AK268" s="61" t="str">
        <f t="shared" si="101"/>
        <v/>
      </c>
      <c r="AL268" s="59"/>
      <c r="AM268" s="55">
        <v>0</v>
      </c>
      <c r="AN268" s="64">
        <v>1</v>
      </c>
      <c r="AO268" s="65">
        <f t="shared" si="102"/>
        <v>0</v>
      </c>
      <c r="AP268" s="59"/>
      <c r="AQ268" s="60">
        <f t="shared" si="103"/>
        <v>0</v>
      </c>
      <c r="AR268" s="61" t="str">
        <f t="shared" si="104"/>
        <v/>
      </c>
      <c r="AS268" s="22"/>
      <c r="AT268" s="22"/>
      <c r="AU268" s="22"/>
      <c r="AV268" s="22"/>
      <c r="AW268" s="22"/>
      <c r="AX268" s="22"/>
      <c r="AY268" s="22"/>
    </row>
    <row r="269" spans="2:51" x14ac:dyDescent="0.25">
      <c r="B269" s="67" t="s">
        <v>26</v>
      </c>
      <c r="C269" s="53"/>
      <c r="D269" s="54" t="s">
        <v>23</v>
      </c>
      <c r="E269" s="53"/>
      <c r="F269" s="23"/>
      <c r="G269" s="55">
        <v>-0.1</v>
      </c>
      <c r="H269" s="64">
        <v>1</v>
      </c>
      <c r="I269" s="65">
        <f t="shared" si="89"/>
        <v>-0.1</v>
      </c>
      <c r="J269" s="65"/>
      <c r="K269" s="55"/>
      <c r="L269" s="64">
        <v>1</v>
      </c>
      <c r="M269" s="65">
        <f t="shared" si="90"/>
        <v>0</v>
      </c>
      <c r="N269" s="59"/>
      <c r="O269" s="60">
        <f t="shared" si="91"/>
        <v>0.1</v>
      </c>
      <c r="P269" s="61" t="str">
        <f t="shared" si="92"/>
        <v/>
      </c>
      <c r="Q269" s="59"/>
      <c r="R269" s="55"/>
      <c r="S269" s="64">
        <v>1</v>
      </c>
      <c r="T269" s="65">
        <f t="shared" si="93"/>
        <v>0</v>
      </c>
      <c r="U269" s="59"/>
      <c r="V269" s="60">
        <f t="shared" si="94"/>
        <v>0</v>
      </c>
      <c r="W269" s="61" t="str">
        <f t="shared" si="95"/>
        <v/>
      </c>
      <c r="X269" s="59"/>
      <c r="Y269" s="55"/>
      <c r="Z269" s="64">
        <v>1</v>
      </c>
      <c r="AA269" s="65">
        <f t="shared" si="96"/>
        <v>0</v>
      </c>
      <c r="AB269" s="59"/>
      <c r="AC269" s="60">
        <f t="shared" si="97"/>
        <v>0</v>
      </c>
      <c r="AD269" s="61" t="str">
        <f t="shared" si="98"/>
        <v/>
      </c>
      <c r="AE269" s="59"/>
      <c r="AF269" s="55"/>
      <c r="AG269" s="64">
        <v>1</v>
      </c>
      <c r="AH269" s="65">
        <f t="shared" si="99"/>
        <v>0</v>
      </c>
      <c r="AI269" s="59"/>
      <c r="AJ269" s="60">
        <f t="shared" si="100"/>
        <v>0</v>
      </c>
      <c r="AK269" s="61" t="str">
        <f t="shared" si="101"/>
        <v/>
      </c>
      <c r="AL269" s="59"/>
      <c r="AM269" s="55"/>
      <c r="AN269" s="64">
        <v>1</v>
      </c>
      <c r="AO269" s="65">
        <f t="shared" si="102"/>
        <v>0</v>
      </c>
      <c r="AP269" s="59"/>
      <c r="AQ269" s="60">
        <f t="shared" si="103"/>
        <v>0</v>
      </c>
      <c r="AR269" s="61" t="str">
        <f t="shared" si="104"/>
        <v/>
      </c>
      <c r="AS269" s="22"/>
      <c r="AT269" s="22"/>
      <c r="AU269" s="22"/>
      <c r="AV269" s="22"/>
      <c r="AW269" s="22"/>
      <c r="AX269" s="22"/>
      <c r="AY269" s="22"/>
    </row>
    <row r="270" spans="2:51" x14ac:dyDescent="0.25">
      <c r="B270" s="67" t="s">
        <v>104</v>
      </c>
      <c r="C270" s="53"/>
      <c r="D270" s="54" t="s">
        <v>23</v>
      </c>
      <c r="E270" s="53"/>
      <c r="F270" s="23"/>
      <c r="G270" s="55"/>
      <c r="H270" s="64"/>
      <c r="I270" s="65"/>
      <c r="J270" s="65"/>
      <c r="K270" s="55">
        <v>-0.65</v>
      </c>
      <c r="L270" s="64">
        <v>1</v>
      </c>
      <c r="M270" s="65">
        <f t="shared" si="90"/>
        <v>-0.65</v>
      </c>
      <c r="N270" s="59"/>
      <c r="O270" s="60">
        <f t="shared" si="91"/>
        <v>-0.65</v>
      </c>
      <c r="P270" s="61" t="str">
        <f t="shared" si="92"/>
        <v/>
      </c>
      <c r="Q270" s="59"/>
      <c r="R270" s="55">
        <v>0</v>
      </c>
      <c r="S270" s="64">
        <v>1</v>
      </c>
      <c r="T270" s="65">
        <f t="shared" si="93"/>
        <v>0</v>
      </c>
      <c r="U270" s="59"/>
      <c r="V270" s="60">
        <f t="shared" si="94"/>
        <v>0.65</v>
      </c>
      <c r="W270" s="61" t="str">
        <f t="shared" si="95"/>
        <v/>
      </c>
      <c r="X270" s="59"/>
      <c r="Y270" s="55">
        <v>0</v>
      </c>
      <c r="Z270" s="64">
        <v>1</v>
      </c>
      <c r="AA270" s="65">
        <f t="shared" si="96"/>
        <v>0</v>
      </c>
      <c r="AB270" s="59"/>
      <c r="AC270" s="60">
        <f t="shared" si="97"/>
        <v>0</v>
      </c>
      <c r="AD270" s="61" t="str">
        <f t="shared" si="98"/>
        <v/>
      </c>
      <c r="AE270" s="59"/>
      <c r="AF270" s="55">
        <v>0</v>
      </c>
      <c r="AG270" s="64">
        <v>1</v>
      </c>
      <c r="AH270" s="65">
        <f t="shared" si="99"/>
        <v>0</v>
      </c>
      <c r="AI270" s="59"/>
      <c r="AJ270" s="60">
        <f t="shared" si="100"/>
        <v>0</v>
      </c>
      <c r="AK270" s="61" t="str">
        <f t="shared" si="101"/>
        <v/>
      </c>
      <c r="AL270" s="59"/>
      <c r="AM270" s="55">
        <v>0</v>
      </c>
      <c r="AN270" s="64">
        <v>1</v>
      </c>
      <c r="AO270" s="65">
        <f t="shared" si="102"/>
        <v>0</v>
      </c>
      <c r="AP270" s="59"/>
      <c r="AQ270" s="60">
        <f t="shared" si="103"/>
        <v>0</v>
      </c>
      <c r="AR270" s="61" t="str">
        <f t="shared" si="104"/>
        <v/>
      </c>
      <c r="AS270" s="22"/>
      <c r="AT270" s="22"/>
      <c r="AU270" s="22"/>
      <c r="AV270" s="22"/>
      <c r="AW270" s="22"/>
      <c r="AX270" s="22"/>
      <c r="AY270" s="22"/>
    </row>
    <row r="271" spans="2:51" x14ac:dyDescent="0.25">
      <c r="B271" s="67" t="s">
        <v>105</v>
      </c>
      <c r="C271" s="53"/>
      <c r="D271" s="54" t="s">
        <v>23</v>
      </c>
      <c r="E271" s="53"/>
      <c r="F271" s="23"/>
      <c r="G271" s="55"/>
      <c r="H271" s="64"/>
      <c r="I271" s="65"/>
      <c r="J271" s="65"/>
      <c r="K271" s="55">
        <v>-1.79</v>
      </c>
      <c r="L271" s="64">
        <v>1</v>
      </c>
      <c r="M271" s="65">
        <f t="shared" si="90"/>
        <v>-1.79</v>
      </c>
      <c r="N271" s="59"/>
      <c r="O271" s="60">
        <f t="shared" si="91"/>
        <v>-1.79</v>
      </c>
      <c r="P271" s="61" t="str">
        <f t="shared" si="92"/>
        <v/>
      </c>
      <c r="Q271" s="59"/>
      <c r="R271" s="55">
        <v>0</v>
      </c>
      <c r="S271" s="64">
        <v>1</v>
      </c>
      <c r="T271" s="65">
        <f t="shared" si="93"/>
        <v>0</v>
      </c>
      <c r="U271" s="59"/>
      <c r="V271" s="60">
        <f t="shared" si="94"/>
        <v>1.79</v>
      </c>
      <c r="W271" s="61" t="str">
        <f t="shared" si="95"/>
        <v/>
      </c>
      <c r="X271" s="59"/>
      <c r="Y271" s="55">
        <v>0</v>
      </c>
      <c r="Z271" s="64">
        <v>1</v>
      </c>
      <c r="AA271" s="65">
        <f t="shared" si="96"/>
        <v>0</v>
      </c>
      <c r="AB271" s="59"/>
      <c r="AC271" s="60">
        <f t="shared" si="97"/>
        <v>0</v>
      </c>
      <c r="AD271" s="61" t="str">
        <f t="shared" si="98"/>
        <v/>
      </c>
      <c r="AE271" s="59"/>
      <c r="AF271" s="55">
        <v>0</v>
      </c>
      <c r="AG271" s="64">
        <v>1</v>
      </c>
      <c r="AH271" s="65">
        <f t="shared" si="99"/>
        <v>0</v>
      </c>
      <c r="AI271" s="59"/>
      <c r="AJ271" s="60">
        <f t="shared" si="100"/>
        <v>0</v>
      </c>
      <c r="AK271" s="61" t="str">
        <f t="shared" si="101"/>
        <v/>
      </c>
      <c r="AL271" s="59"/>
      <c r="AM271" s="55">
        <v>0</v>
      </c>
      <c r="AN271" s="64">
        <v>1</v>
      </c>
      <c r="AO271" s="65">
        <f t="shared" si="102"/>
        <v>0</v>
      </c>
      <c r="AP271" s="59"/>
      <c r="AQ271" s="60">
        <f t="shared" si="103"/>
        <v>0</v>
      </c>
      <c r="AR271" s="61" t="str">
        <f t="shared" si="104"/>
        <v/>
      </c>
      <c r="AS271" s="22"/>
      <c r="AT271" s="22"/>
      <c r="AU271" s="22"/>
      <c r="AV271" s="22"/>
      <c r="AW271" s="22"/>
      <c r="AX271" s="22"/>
      <c r="AY271" s="22"/>
    </row>
    <row r="272" spans="2:51" x14ac:dyDescent="0.25">
      <c r="B272" s="67" t="s">
        <v>106</v>
      </c>
      <c r="C272" s="53"/>
      <c r="D272" s="54" t="s">
        <v>23</v>
      </c>
      <c r="E272" s="53"/>
      <c r="F272" s="23"/>
      <c r="G272" s="55"/>
      <c r="H272" s="64"/>
      <c r="I272" s="65"/>
      <c r="J272" s="65"/>
      <c r="K272" s="55">
        <v>0</v>
      </c>
      <c r="L272" s="64">
        <v>1</v>
      </c>
      <c r="M272" s="65">
        <f t="shared" si="90"/>
        <v>0</v>
      </c>
      <c r="N272" s="59"/>
      <c r="O272" s="60">
        <f t="shared" si="91"/>
        <v>0</v>
      </c>
      <c r="P272" s="61" t="str">
        <f t="shared" si="92"/>
        <v/>
      </c>
      <c r="Q272" s="59"/>
      <c r="R272" s="55">
        <v>0</v>
      </c>
      <c r="S272" s="64">
        <v>1</v>
      </c>
      <c r="T272" s="65">
        <f t="shared" si="93"/>
        <v>0</v>
      </c>
      <c r="U272" s="59"/>
      <c r="V272" s="60">
        <f t="shared" si="94"/>
        <v>0</v>
      </c>
      <c r="W272" s="61" t="str">
        <f t="shared" si="95"/>
        <v/>
      </c>
      <c r="X272" s="59"/>
      <c r="Y272" s="55">
        <v>0.16</v>
      </c>
      <c r="Z272" s="64">
        <v>1</v>
      </c>
      <c r="AA272" s="65">
        <f t="shared" si="96"/>
        <v>0.16</v>
      </c>
      <c r="AB272" s="59"/>
      <c r="AC272" s="60">
        <f t="shared" si="97"/>
        <v>0.16</v>
      </c>
      <c r="AD272" s="61" t="str">
        <f t="shared" si="98"/>
        <v/>
      </c>
      <c r="AE272" s="59"/>
      <c r="AF272" s="55">
        <v>0.16</v>
      </c>
      <c r="AG272" s="64">
        <v>1</v>
      </c>
      <c r="AH272" s="65">
        <f t="shared" si="99"/>
        <v>0.16</v>
      </c>
      <c r="AI272" s="59"/>
      <c r="AJ272" s="60">
        <f t="shared" si="100"/>
        <v>0</v>
      </c>
      <c r="AK272" s="61">
        <f t="shared" si="101"/>
        <v>0</v>
      </c>
      <c r="AL272" s="59"/>
      <c r="AM272" s="55">
        <v>0.16</v>
      </c>
      <c r="AN272" s="64">
        <v>1</v>
      </c>
      <c r="AO272" s="65">
        <f t="shared" si="102"/>
        <v>0.16</v>
      </c>
      <c r="AP272" s="59"/>
      <c r="AQ272" s="60">
        <f t="shared" si="103"/>
        <v>0</v>
      </c>
      <c r="AR272" s="61">
        <f t="shared" si="104"/>
        <v>0</v>
      </c>
      <c r="AS272" s="22"/>
      <c r="AT272" s="22"/>
      <c r="AU272" s="22"/>
      <c r="AV272" s="22"/>
      <c r="AW272" s="22"/>
      <c r="AX272" s="22"/>
      <c r="AY272" s="22"/>
    </row>
    <row r="273" spans="2:51" x14ac:dyDescent="0.25">
      <c r="B273" s="67" t="s">
        <v>107</v>
      </c>
      <c r="C273" s="53"/>
      <c r="D273" s="54" t="s">
        <v>23</v>
      </c>
      <c r="E273" s="53"/>
      <c r="F273" s="23"/>
      <c r="G273" s="55"/>
      <c r="H273" s="64"/>
      <c r="I273" s="65"/>
      <c r="J273" s="65"/>
      <c r="K273" s="55">
        <v>-0.03</v>
      </c>
      <c r="L273" s="64">
        <v>1</v>
      </c>
      <c r="M273" s="65">
        <f t="shared" si="90"/>
        <v>-0.03</v>
      </c>
      <c r="N273" s="59"/>
      <c r="O273" s="60">
        <f t="shared" si="91"/>
        <v>-0.03</v>
      </c>
      <c r="P273" s="61" t="str">
        <f t="shared" si="92"/>
        <v/>
      </c>
      <c r="Q273" s="59"/>
      <c r="R273" s="55">
        <v>-0.03</v>
      </c>
      <c r="S273" s="64">
        <v>1</v>
      </c>
      <c r="T273" s="65">
        <f t="shared" si="93"/>
        <v>-0.03</v>
      </c>
      <c r="U273" s="59"/>
      <c r="V273" s="60">
        <f t="shared" si="94"/>
        <v>0</v>
      </c>
      <c r="W273" s="61">
        <f t="shared" si="95"/>
        <v>0</v>
      </c>
      <c r="X273" s="59"/>
      <c r="Y273" s="55">
        <v>-0.03</v>
      </c>
      <c r="Z273" s="64">
        <v>1</v>
      </c>
      <c r="AA273" s="65">
        <f t="shared" si="96"/>
        <v>-0.03</v>
      </c>
      <c r="AB273" s="59"/>
      <c r="AC273" s="60">
        <f t="shared" si="97"/>
        <v>0</v>
      </c>
      <c r="AD273" s="61">
        <f t="shared" si="98"/>
        <v>0</v>
      </c>
      <c r="AE273" s="59"/>
      <c r="AF273" s="55">
        <v>-0.03</v>
      </c>
      <c r="AG273" s="64">
        <v>1</v>
      </c>
      <c r="AH273" s="65">
        <f t="shared" si="99"/>
        <v>-0.03</v>
      </c>
      <c r="AI273" s="59"/>
      <c r="AJ273" s="60">
        <f t="shared" si="100"/>
        <v>0</v>
      </c>
      <c r="AK273" s="61">
        <f t="shared" si="101"/>
        <v>0</v>
      </c>
      <c r="AL273" s="59"/>
      <c r="AM273" s="55">
        <v>-0.03</v>
      </c>
      <c r="AN273" s="64">
        <v>1</v>
      </c>
      <c r="AO273" s="65">
        <f t="shared" si="102"/>
        <v>-0.03</v>
      </c>
      <c r="AP273" s="59"/>
      <c r="AQ273" s="60">
        <f t="shared" si="103"/>
        <v>0</v>
      </c>
      <c r="AR273" s="61">
        <f t="shared" si="104"/>
        <v>0</v>
      </c>
      <c r="AS273" s="22"/>
      <c r="AT273" s="22"/>
      <c r="AU273" s="22"/>
      <c r="AV273" s="22"/>
      <c r="AW273" s="22"/>
      <c r="AX273" s="22"/>
      <c r="AY273" s="22"/>
    </row>
    <row r="274" spans="2:51" x14ac:dyDescent="0.25">
      <c r="B274" s="63" t="s">
        <v>108</v>
      </c>
      <c r="C274" s="53"/>
      <c r="D274" s="54" t="s">
        <v>23</v>
      </c>
      <c r="E274" s="53"/>
      <c r="F274" s="23"/>
      <c r="G274" s="55"/>
      <c r="H274" s="64"/>
      <c r="I274" s="65"/>
      <c r="J274" s="65"/>
      <c r="K274" s="55">
        <v>-1.41</v>
      </c>
      <c r="L274" s="64">
        <v>1</v>
      </c>
      <c r="M274" s="65">
        <f>L274*K274</f>
        <v>-1.41</v>
      </c>
      <c r="N274" s="59"/>
      <c r="O274" s="60">
        <f t="shared" si="91"/>
        <v>-1.41</v>
      </c>
      <c r="P274" s="61" t="str">
        <f t="shared" si="92"/>
        <v/>
      </c>
      <c r="Q274" s="59"/>
      <c r="R274" s="55">
        <v>-1.41</v>
      </c>
      <c r="S274" s="64">
        <v>1</v>
      </c>
      <c r="T274" s="65">
        <f>S274*R274</f>
        <v>-1.41</v>
      </c>
      <c r="U274" s="59"/>
      <c r="V274" s="60">
        <f>T274-M274</f>
        <v>0</v>
      </c>
      <c r="W274" s="61">
        <f>IF(OR(M274=0,T274=0),"",(V274/M274))</f>
        <v>0</v>
      </c>
      <c r="X274" s="59"/>
      <c r="Y274" s="55">
        <v>0</v>
      </c>
      <c r="Z274" s="64">
        <v>1</v>
      </c>
      <c r="AA274" s="65">
        <f>Z274*Y274</f>
        <v>0</v>
      </c>
      <c r="AB274" s="59"/>
      <c r="AC274" s="60">
        <f>AA274-T274</f>
        <v>1.41</v>
      </c>
      <c r="AD274" s="61" t="str">
        <f>IF(OR(T274=0,AA274=0),"",(AC274/T274))</f>
        <v/>
      </c>
      <c r="AE274" s="59"/>
      <c r="AF274" s="55">
        <v>0</v>
      </c>
      <c r="AG274" s="64">
        <v>1</v>
      </c>
      <c r="AH274" s="65">
        <f>AG274*AF274</f>
        <v>0</v>
      </c>
      <c r="AI274" s="59"/>
      <c r="AJ274" s="60">
        <f>AH274-AA274</f>
        <v>0</v>
      </c>
      <c r="AK274" s="61" t="str">
        <f>IF(OR(AA274=0,AH274=0),"",(AJ274/AA274))</f>
        <v/>
      </c>
      <c r="AL274" s="59"/>
      <c r="AM274" s="55">
        <v>0</v>
      </c>
      <c r="AN274" s="64">
        <v>1</v>
      </c>
      <c r="AO274" s="65">
        <f>AN274*AM274</f>
        <v>0</v>
      </c>
      <c r="AP274" s="59"/>
      <c r="AQ274" s="60">
        <f>AO274-AH274</f>
        <v>0</v>
      </c>
      <c r="AR274" s="61" t="str">
        <f>IF(OR(AH274=0,AO274=0),"",(AQ274/AH274))</f>
        <v/>
      </c>
      <c r="AS274" s="22"/>
      <c r="AT274" s="22"/>
      <c r="AU274" s="22"/>
      <c r="AV274" s="22"/>
      <c r="AW274" s="22"/>
      <c r="AX274" s="22"/>
      <c r="AY274" s="22"/>
    </row>
    <row r="275" spans="2:51" x14ac:dyDescent="0.25">
      <c r="B275" s="63" t="s">
        <v>109</v>
      </c>
      <c r="C275" s="53"/>
      <c r="D275" s="54" t="s">
        <v>23</v>
      </c>
      <c r="E275" s="53"/>
      <c r="F275" s="23"/>
      <c r="G275" s="55"/>
      <c r="H275" s="64"/>
      <c r="I275" s="65"/>
      <c r="J275" s="65"/>
      <c r="K275" s="55">
        <v>-0.34</v>
      </c>
      <c r="L275" s="64">
        <v>1</v>
      </c>
      <c r="M275" s="65">
        <f>L275*K275</f>
        <v>-0.34</v>
      </c>
      <c r="N275" s="59"/>
      <c r="O275" s="60">
        <f t="shared" si="91"/>
        <v>-0.34</v>
      </c>
      <c r="P275" s="61" t="str">
        <f t="shared" si="92"/>
        <v/>
      </c>
      <c r="Q275" s="59"/>
      <c r="R275" s="55">
        <v>-0.34</v>
      </c>
      <c r="S275" s="64">
        <v>1</v>
      </c>
      <c r="T275" s="65">
        <f>S275*R275</f>
        <v>-0.34</v>
      </c>
      <c r="U275" s="59"/>
      <c r="V275" s="60">
        <f>T275-M275</f>
        <v>0</v>
      </c>
      <c r="W275" s="61">
        <f>IF(OR(M275=0,T275=0),"",(V275/M275))</f>
        <v>0</v>
      </c>
      <c r="X275" s="59"/>
      <c r="Y275" s="55">
        <v>-0.34</v>
      </c>
      <c r="Z275" s="64">
        <v>1</v>
      </c>
      <c r="AA275" s="65">
        <f>Z275*Y275</f>
        <v>-0.34</v>
      </c>
      <c r="AB275" s="59"/>
      <c r="AC275" s="60">
        <f>AA275-T275</f>
        <v>0</v>
      </c>
      <c r="AD275" s="61">
        <f>IF(OR(T275=0,AA275=0),"",(AC275/T275))</f>
        <v>0</v>
      </c>
      <c r="AE275" s="59"/>
      <c r="AF275" s="55">
        <v>-0.34</v>
      </c>
      <c r="AG275" s="64">
        <v>1</v>
      </c>
      <c r="AH275" s="65">
        <f>AG275*AF275</f>
        <v>-0.34</v>
      </c>
      <c r="AI275" s="59"/>
      <c r="AJ275" s="60">
        <f>AH275-AA275</f>
        <v>0</v>
      </c>
      <c r="AK275" s="61">
        <f>IF(OR(AA275=0,AH275=0),"",(AJ275/AA275))</f>
        <v>0</v>
      </c>
      <c r="AL275" s="59"/>
      <c r="AM275" s="55">
        <v>0</v>
      </c>
      <c r="AN275" s="64">
        <v>1</v>
      </c>
      <c r="AO275" s="65">
        <f>AN275*AM275</f>
        <v>0</v>
      </c>
      <c r="AP275" s="59"/>
      <c r="AQ275" s="60">
        <f>AO275-AH275</f>
        <v>0.34</v>
      </c>
      <c r="AR275" s="61" t="str">
        <f>IF(OR(AH275=0,AO275=0),"",(AQ275/AH275))</f>
        <v/>
      </c>
      <c r="AS275" s="22"/>
      <c r="AT275" s="22"/>
      <c r="AU275" s="22"/>
      <c r="AV275" s="22"/>
      <c r="AW275" s="22"/>
      <c r="AX275" s="22"/>
      <c r="AY275" s="22"/>
    </row>
    <row r="276" spans="2:51" x14ac:dyDescent="0.25">
      <c r="B276" s="68" t="s">
        <v>110</v>
      </c>
      <c r="C276" s="53"/>
      <c r="D276" s="54" t="s">
        <v>23</v>
      </c>
      <c r="E276" s="53"/>
      <c r="F276" s="23"/>
      <c r="G276" s="55"/>
      <c r="H276" s="64"/>
      <c r="I276" s="65"/>
      <c r="J276" s="65"/>
      <c r="K276" s="55">
        <v>0</v>
      </c>
      <c r="L276" s="64">
        <v>1</v>
      </c>
      <c r="M276" s="65">
        <f t="shared" si="90"/>
        <v>0</v>
      </c>
      <c r="N276" s="59"/>
      <c r="O276" s="60">
        <f t="shared" si="91"/>
        <v>0</v>
      </c>
      <c r="P276" s="61" t="str">
        <f t="shared" si="92"/>
        <v/>
      </c>
      <c r="Q276" s="59"/>
      <c r="R276" s="55">
        <v>-0.99</v>
      </c>
      <c r="S276" s="64">
        <v>1</v>
      </c>
      <c r="T276" s="65">
        <f t="shared" si="93"/>
        <v>-0.99</v>
      </c>
      <c r="U276" s="59"/>
      <c r="V276" s="60">
        <f t="shared" si="94"/>
        <v>-0.99</v>
      </c>
      <c r="W276" s="61" t="str">
        <f t="shared" si="95"/>
        <v/>
      </c>
      <c r="X276" s="59"/>
      <c r="Y276" s="55">
        <v>-0.99</v>
      </c>
      <c r="Z276" s="64">
        <v>1</v>
      </c>
      <c r="AA276" s="65">
        <f t="shared" si="96"/>
        <v>-0.99</v>
      </c>
      <c r="AB276" s="59"/>
      <c r="AC276" s="60">
        <f t="shared" si="97"/>
        <v>0</v>
      </c>
      <c r="AD276" s="61">
        <f t="shared" si="98"/>
        <v>0</v>
      </c>
      <c r="AE276" s="59"/>
      <c r="AF276" s="55">
        <v>-0.99</v>
      </c>
      <c r="AG276" s="64">
        <v>1</v>
      </c>
      <c r="AH276" s="65">
        <f t="shared" si="99"/>
        <v>-0.99</v>
      </c>
      <c r="AI276" s="59"/>
      <c r="AJ276" s="60">
        <f t="shared" si="100"/>
        <v>0</v>
      </c>
      <c r="AK276" s="61">
        <f t="shared" si="101"/>
        <v>0</v>
      </c>
      <c r="AL276" s="59"/>
      <c r="AM276" s="55">
        <v>0</v>
      </c>
      <c r="AN276" s="64">
        <v>1</v>
      </c>
      <c r="AO276" s="65">
        <f t="shared" si="102"/>
        <v>0</v>
      </c>
      <c r="AP276" s="59"/>
      <c r="AQ276" s="60">
        <f t="shared" si="103"/>
        <v>0.99</v>
      </c>
      <c r="AR276" s="61" t="str">
        <f t="shared" si="104"/>
        <v/>
      </c>
      <c r="AS276" s="22"/>
      <c r="AT276" s="22"/>
      <c r="AU276" s="22"/>
      <c r="AV276" s="22"/>
      <c r="AW276" s="22"/>
      <c r="AX276" s="22"/>
      <c r="AY276" s="22"/>
    </row>
    <row r="277" spans="2:51" x14ac:dyDescent="0.25">
      <c r="B277" s="69" t="s">
        <v>111</v>
      </c>
      <c r="C277" s="53"/>
      <c r="D277" s="54" t="s">
        <v>23</v>
      </c>
      <c r="E277" s="53"/>
      <c r="F277" s="23"/>
      <c r="G277" s="55"/>
      <c r="H277" s="56"/>
      <c r="I277" s="65"/>
      <c r="J277" s="66"/>
      <c r="K277" s="55">
        <v>0.2</v>
      </c>
      <c r="L277" s="56">
        <v>1</v>
      </c>
      <c r="M277" s="65">
        <f t="shared" si="90"/>
        <v>0.2</v>
      </c>
      <c r="N277" s="59"/>
      <c r="O277" s="60">
        <f t="shared" si="91"/>
        <v>0.2</v>
      </c>
      <c r="P277" s="61" t="str">
        <f t="shared" si="92"/>
        <v/>
      </c>
      <c r="Q277" s="59"/>
      <c r="R277" s="55">
        <v>0</v>
      </c>
      <c r="S277" s="64">
        <v>1</v>
      </c>
      <c r="T277" s="65">
        <f t="shared" si="93"/>
        <v>0</v>
      </c>
      <c r="U277" s="59"/>
      <c r="V277" s="60">
        <f t="shared" si="94"/>
        <v>-0.2</v>
      </c>
      <c r="W277" s="61" t="str">
        <f t="shared" si="95"/>
        <v/>
      </c>
      <c r="X277" s="59"/>
      <c r="Y277" s="55">
        <v>0</v>
      </c>
      <c r="Z277" s="64">
        <v>1</v>
      </c>
      <c r="AA277" s="65">
        <f t="shared" si="96"/>
        <v>0</v>
      </c>
      <c r="AB277" s="59"/>
      <c r="AC277" s="60">
        <f t="shared" si="97"/>
        <v>0</v>
      </c>
      <c r="AD277" s="61" t="str">
        <f t="shared" si="98"/>
        <v/>
      </c>
      <c r="AE277" s="59"/>
      <c r="AF277" s="55">
        <v>0</v>
      </c>
      <c r="AG277" s="64">
        <v>1</v>
      </c>
      <c r="AH277" s="65">
        <f t="shared" si="99"/>
        <v>0</v>
      </c>
      <c r="AI277" s="59"/>
      <c r="AJ277" s="60">
        <f t="shared" si="100"/>
        <v>0</v>
      </c>
      <c r="AK277" s="61" t="str">
        <f t="shared" si="101"/>
        <v/>
      </c>
      <c r="AL277" s="59"/>
      <c r="AM277" s="55">
        <v>0</v>
      </c>
      <c r="AN277" s="64">
        <v>1</v>
      </c>
      <c r="AO277" s="65">
        <f t="shared" si="102"/>
        <v>0</v>
      </c>
      <c r="AP277" s="59"/>
      <c r="AQ277" s="60">
        <f t="shared" si="103"/>
        <v>0</v>
      </c>
      <c r="AR277" s="61" t="str">
        <f t="shared" si="104"/>
        <v/>
      </c>
      <c r="AS277" s="22"/>
      <c r="AT277" s="22"/>
      <c r="AU277" s="22"/>
      <c r="AV277" s="22"/>
      <c r="AW277" s="22"/>
      <c r="AX277" s="22"/>
      <c r="AY277" s="22"/>
    </row>
    <row r="278" spans="2:51" x14ac:dyDescent="0.25">
      <c r="B278" s="69" t="s">
        <v>112</v>
      </c>
      <c r="C278" s="53"/>
      <c r="D278" s="54" t="s">
        <v>23</v>
      </c>
      <c r="E278" s="53"/>
      <c r="F278" s="23"/>
      <c r="G278" s="55"/>
      <c r="H278" s="56"/>
      <c r="I278" s="65"/>
      <c r="J278" s="66"/>
      <c r="K278" s="55">
        <v>0</v>
      </c>
      <c r="L278" s="56">
        <v>1</v>
      </c>
      <c r="M278" s="65">
        <f t="shared" si="90"/>
        <v>0</v>
      </c>
      <c r="N278" s="59"/>
      <c r="O278" s="60">
        <f t="shared" si="91"/>
        <v>0</v>
      </c>
      <c r="P278" s="61" t="str">
        <f t="shared" si="92"/>
        <v/>
      </c>
      <c r="Q278" s="59"/>
      <c r="R278" s="55">
        <v>0</v>
      </c>
      <c r="S278" s="64">
        <v>1</v>
      </c>
      <c r="T278" s="65">
        <f t="shared" si="93"/>
        <v>0</v>
      </c>
      <c r="U278" s="59"/>
      <c r="V278" s="60">
        <f t="shared" si="94"/>
        <v>0</v>
      </c>
      <c r="W278" s="61" t="str">
        <f t="shared" si="95"/>
        <v/>
      </c>
      <c r="X278" s="59"/>
      <c r="Y278" s="55">
        <v>0</v>
      </c>
      <c r="Z278" s="64">
        <v>1</v>
      </c>
      <c r="AA278" s="65">
        <f t="shared" si="96"/>
        <v>0</v>
      </c>
      <c r="AB278" s="59"/>
      <c r="AC278" s="60">
        <f t="shared" si="97"/>
        <v>0</v>
      </c>
      <c r="AD278" s="61" t="str">
        <f t="shared" si="98"/>
        <v/>
      </c>
      <c r="AE278" s="59"/>
      <c r="AF278" s="55">
        <v>0</v>
      </c>
      <c r="AG278" s="64">
        <v>1</v>
      </c>
      <c r="AH278" s="65">
        <f t="shared" si="99"/>
        <v>0</v>
      </c>
      <c r="AI278" s="59"/>
      <c r="AJ278" s="60">
        <f t="shared" si="100"/>
        <v>0</v>
      </c>
      <c r="AK278" s="61" t="str">
        <f t="shared" si="101"/>
        <v/>
      </c>
      <c r="AL278" s="59"/>
      <c r="AM278" s="55">
        <v>0.16</v>
      </c>
      <c r="AN278" s="64">
        <v>1</v>
      </c>
      <c r="AO278" s="65">
        <f t="shared" si="102"/>
        <v>0.16</v>
      </c>
      <c r="AP278" s="59"/>
      <c r="AQ278" s="60">
        <f t="shared" si="103"/>
        <v>0.16</v>
      </c>
      <c r="AR278" s="61" t="str">
        <f t="shared" si="104"/>
        <v/>
      </c>
      <c r="AS278" s="22"/>
      <c r="AT278" s="22"/>
      <c r="AU278" s="22"/>
      <c r="AV278" s="22"/>
      <c r="AW278" s="22"/>
      <c r="AX278" s="22"/>
      <c r="AY278" s="22"/>
    </row>
    <row r="279" spans="2:51" x14ac:dyDescent="0.25">
      <c r="B279" s="69" t="s">
        <v>113</v>
      </c>
      <c r="C279" s="53"/>
      <c r="D279" s="54" t="s">
        <v>23</v>
      </c>
      <c r="E279" s="53"/>
      <c r="F279" s="23"/>
      <c r="G279" s="55"/>
      <c r="H279" s="56"/>
      <c r="I279" s="65"/>
      <c r="J279" s="66"/>
      <c r="K279" s="55">
        <v>0</v>
      </c>
      <c r="L279" s="56">
        <v>1</v>
      </c>
      <c r="M279" s="65">
        <f t="shared" si="90"/>
        <v>0</v>
      </c>
      <c r="N279" s="59"/>
      <c r="O279" s="60">
        <f t="shared" si="91"/>
        <v>0</v>
      </c>
      <c r="P279" s="61" t="str">
        <f t="shared" si="92"/>
        <v/>
      </c>
      <c r="Q279" s="59"/>
      <c r="R279" s="55">
        <v>0</v>
      </c>
      <c r="S279" s="64">
        <v>1</v>
      </c>
      <c r="T279" s="65">
        <f t="shared" si="93"/>
        <v>0</v>
      </c>
      <c r="U279" s="59"/>
      <c r="V279" s="60">
        <f t="shared" si="94"/>
        <v>0</v>
      </c>
      <c r="W279" s="61" t="str">
        <f t="shared" si="95"/>
        <v/>
      </c>
      <c r="X279" s="59"/>
      <c r="Y279" s="55">
        <v>0</v>
      </c>
      <c r="Z279" s="64">
        <v>1</v>
      </c>
      <c r="AA279" s="65">
        <f t="shared" si="96"/>
        <v>0</v>
      </c>
      <c r="AB279" s="59"/>
      <c r="AC279" s="60">
        <f t="shared" si="97"/>
        <v>0</v>
      </c>
      <c r="AD279" s="61" t="str">
        <f t="shared" si="98"/>
        <v/>
      </c>
      <c r="AE279" s="59"/>
      <c r="AF279" s="55">
        <v>0</v>
      </c>
      <c r="AG279" s="64">
        <v>1</v>
      </c>
      <c r="AH279" s="65">
        <f t="shared" si="99"/>
        <v>0</v>
      </c>
      <c r="AI279" s="59"/>
      <c r="AJ279" s="60">
        <f t="shared" si="100"/>
        <v>0</v>
      </c>
      <c r="AK279" s="61" t="str">
        <f t="shared" si="101"/>
        <v/>
      </c>
      <c r="AL279" s="59"/>
      <c r="AM279" s="55">
        <v>0.13</v>
      </c>
      <c r="AN279" s="64">
        <v>1</v>
      </c>
      <c r="AO279" s="65">
        <f t="shared" si="102"/>
        <v>0.13</v>
      </c>
      <c r="AP279" s="59"/>
      <c r="AQ279" s="60">
        <f t="shared" si="103"/>
        <v>0.13</v>
      </c>
      <c r="AR279" s="61" t="str">
        <f t="shared" si="104"/>
        <v/>
      </c>
      <c r="AS279" s="22"/>
      <c r="AT279" s="22"/>
      <c r="AU279" s="22"/>
      <c r="AV279" s="22"/>
      <c r="AW279" s="22"/>
      <c r="AX279" s="22"/>
      <c r="AY279" s="22"/>
    </row>
    <row r="280" spans="2:51" x14ac:dyDescent="0.25">
      <c r="B280" s="172" t="s">
        <v>27</v>
      </c>
      <c r="C280" s="72"/>
      <c r="D280" s="73"/>
      <c r="E280" s="72"/>
      <c r="F280" s="74"/>
      <c r="G280" s="188"/>
      <c r="H280" s="189"/>
      <c r="I280" s="77">
        <f>SUM(I264:I279)</f>
        <v>42.689999999999991</v>
      </c>
      <c r="J280" s="77"/>
      <c r="K280" s="188"/>
      <c r="L280" s="189"/>
      <c r="M280" s="77">
        <f>SUM(M264:M279)</f>
        <v>45.52</v>
      </c>
      <c r="N280" s="74"/>
      <c r="O280" s="80">
        <f t="shared" si="91"/>
        <v>2.8300000000000125</v>
      </c>
      <c r="P280" s="81">
        <f t="shared" si="92"/>
        <v>6.6291871632701171E-2</v>
      </c>
      <c r="Q280" s="74"/>
      <c r="R280" s="188"/>
      <c r="S280" s="189"/>
      <c r="T280" s="77">
        <f>SUM(T264:T279)</f>
        <v>48.569999999999993</v>
      </c>
      <c r="U280" s="74"/>
      <c r="V280" s="80">
        <f t="shared" si="94"/>
        <v>3.0499999999999901</v>
      </c>
      <c r="W280" s="81">
        <f t="shared" si="95"/>
        <v>6.7003514938488357E-2</v>
      </c>
      <c r="X280" s="74"/>
      <c r="Y280" s="188"/>
      <c r="Z280" s="189"/>
      <c r="AA280" s="77">
        <f>SUM(AA264:AA279)</f>
        <v>51.469999999999992</v>
      </c>
      <c r="AB280" s="74"/>
      <c r="AC280" s="80">
        <f t="shared" si="97"/>
        <v>2.8999999999999986</v>
      </c>
      <c r="AD280" s="81">
        <f t="shared" si="98"/>
        <v>5.9707638459954686E-2</v>
      </c>
      <c r="AE280" s="74"/>
      <c r="AF280" s="188"/>
      <c r="AG280" s="189"/>
      <c r="AH280" s="77">
        <f>SUM(AH264:AH279)</f>
        <v>55.059999999999988</v>
      </c>
      <c r="AI280" s="74"/>
      <c r="AJ280" s="80">
        <f t="shared" si="100"/>
        <v>3.5899999999999963</v>
      </c>
      <c r="AK280" s="81">
        <f t="shared" si="101"/>
        <v>6.97493685642121E-2</v>
      </c>
      <c r="AL280" s="74"/>
      <c r="AM280" s="188"/>
      <c r="AN280" s="189"/>
      <c r="AO280" s="77">
        <f>SUM(AO264:AO279)</f>
        <v>58.099999999999994</v>
      </c>
      <c r="AP280" s="74"/>
      <c r="AQ280" s="80">
        <f t="shared" si="103"/>
        <v>3.0400000000000063</v>
      </c>
      <c r="AR280" s="81">
        <f t="shared" si="104"/>
        <v>5.5212495459498856E-2</v>
      </c>
      <c r="AS280" s="22"/>
      <c r="AT280" s="22"/>
      <c r="AU280" s="22"/>
      <c r="AV280" s="22"/>
      <c r="AW280" s="22"/>
      <c r="AX280" s="22"/>
      <c r="AY280" s="22"/>
    </row>
    <row r="281" spans="2:51" x14ac:dyDescent="0.25">
      <c r="B281" s="63" t="s">
        <v>28</v>
      </c>
      <c r="C281" s="53"/>
      <c r="D281" s="54" t="s">
        <v>29</v>
      </c>
      <c r="E281" s="53"/>
      <c r="F281" s="23"/>
      <c r="G281" s="85">
        <f>IF(ISBLANK($D257)=TRUE, 0, IF($D257="TOU", $D$310*G294+$D$311*G295+$D$312*G296, IF(AND($D257="non-TOU", H298&gt;0), G298,G297)))</f>
        <v>0.11135</v>
      </c>
      <c r="H281" s="86">
        <f>$G$259*(1+G308)-$G$259</f>
        <v>19.175000000000068</v>
      </c>
      <c r="I281" s="65">
        <f>H281*G281</f>
        <v>2.1351362500000075</v>
      </c>
      <c r="J281" s="65"/>
      <c r="K281" s="85">
        <f>IF(ISBLANK($D257)=TRUE, 0, IF($D257="TOU", $D$310*K294+$D$311*K295+$D$312*K296, IF(AND($D257="non-TOU", L298&gt;0), K298,K297)))</f>
        <v>0.11135</v>
      </c>
      <c r="L281" s="86">
        <f>$G$259*(1+K308)-$G$259</f>
        <v>19.175000000000068</v>
      </c>
      <c r="M281" s="65">
        <f>L281*K281</f>
        <v>2.1351362500000075</v>
      </c>
      <c r="N281" s="59"/>
      <c r="O281" s="60">
        <f t="shared" si="91"/>
        <v>0</v>
      </c>
      <c r="P281" s="61">
        <f t="shared" si="92"/>
        <v>0</v>
      </c>
      <c r="Q281" s="59"/>
      <c r="R281" s="85">
        <f>IF(ISBLANK($D257)=TRUE, 0, IF($D257="TOU", $D$310*R294+$D$311*R295+$D$312*R296, IF(AND($D257="non-TOU", S298&gt;0), R298,R297)))</f>
        <v>0.11135</v>
      </c>
      <c r="S281" s="86">
        <f>$G$259*(1+R308)-$G$259</f>
        <v>19.175000000000068</v>
      </c>
      <c r="T281" s="65">
        <f>S281*R281</f>
        <v>2.1351362500000075</v>
      </c>
      <c r="U281" s="59"/>
      <c r="V281" s="60">
        <f t="shared" si="94"/>
        <v>0</v>
      </c>
      <c r="W281" s="61">
        <f t="shared" si="95"/>
        <v>0</v>
      </c>
      <c r="X281" s="59"/>
      <c r="Y281" s="85">
        <f>IF(ISBLANK($D257)=TRUE, 0, IF($D257="TOU", $D$310*Y294+$D$311*Y295+$D$312*Y296, IF(AND($D257="non-TOU", Z298&gt;0), Y298,Y297)))</f>
        <v>0.11135</v>
      </c>
      <c r="Z281" s="86">
        <f>$G$259*(1+Y308)-$G$259</f>
        <v>19.175000000000068</v>
      </c>
      <c r="AA281" s="65">
        <f>Z281*Y281</f>
        <v>2.1351362500000075</v>
      </c>
      <c r="AB281" s="59"/>
      <c r="AC281" s="60">
        <f t="shared" si="97"/>
        <v>0</v>
      </c>
      <c r="AD281" s="61">
        <f t="shared" si="98"/>
        <v>0</v>
      </c>
      <c r="AE281" s="59"/>
      <c r="AF281" s="85">
        <f>IF(ISBLANK($D257)=TRUE, 0, IF($D257="TOU", $D$310*AF294+$D$311*AF295+$D$312*AF296, IF(AND($D257="non-TOU", AG298&gt;0), AF298,AF297)))</f>
        <v>0.11135</v>
      </c>
      <c r="AG281" s="86">
        <f>$G$259*(1+AF308)-$G$259</f>
        <v>19.175000000000068</v>
      </c>
      <c r="AH281" s="65">
        <f>AG281*AF281</f>
        <v>2.1351362500000075</v>
      </c>
      <c r="AI281" s="59"/>
      <c r="AJ281" s="60">
        <f t="shared" si="100"/>
        <v>0</v>
      </c>
      <c r="AK281" s="61">
        <f t="shared" si="101"/>
        <v>0</v>
      </c>
      <c r="AL281" s="59"/>
      <c r="AM281" s="85">
        <f>IF(ISBLANK($D257)=TRUE, 0, IF($D257="TOU", $D$310*AM294+$D$311*AM295+$D$312*AM296, IF(AND($D257="non-TOU", AN298&gt;0), AM298,AM297)))</f>
        <v>0.11135</v>
      </c>
      <c r="AN281" s="86">
        <f>$G$259*(1+AM308)-$G$259</f>
        <v>19.175000000000068</v>
      </c>
      <c r="AO281" s="65">
        <f>AN281*AM281</f>
        <v>2.1351362500000075</v>
      </c>
      <c r="AP281" s="59"/>
      <c r="AQ281" s="60">
        <f t="shared" si="103"/>
        <v>0</v>
      </c>
      <c r="AR281" s="61">
        <f t="shared" si="104"/>
        <v>0</v>
      </c>
      <c r="AS281" s="22"/>
      <c r="AT281" s="22"/>
      <c r="AU281" s="22"/>
      <c r="AV281" s="22"/>
      <c r="AW281" s="22"/>
      <c r="AX281" s="22"/>
      <c r="AY281" s="22"/>
    </row>
    <row r="282" spans="2:51" x14ac:dyDescent="0.25">
      <c r="B282" s="63" t="str">
        <f>B41</f>
        <v>Rate Rider for Disposition of Deferral/Variance Accounts - effective until December 31, 2025</v>
      </c>
      <c r="C282" s="53"/>
      <c r="D282" s="54" t="s">
        <v>29</v>
      </c>
      <c r="E282" s="53"/>
      <c r="F282" s="23"/>
      <c r="G282" s="85">
        <v>4.4299999999999999E-3</v>
      </c>
      <c r="H282" s="86">
        <f>$G$259</f>
        <v>650</v>
      </c>
      <c r="I282" s="65">
        <f>H282*G282</f>
        <v>2.8794999999999997</v>
      </c>
      <c r="J282" s="65"/>
      <c r="K282" s="85">
        <v>2.3E-3</v>
      </c>
      <c r="L282" s="86">
        <f>$G$259</f>
        <v>650</v>
      </c>
      <c r="M282" s="65">
        <f>L282*K282</f>
        <v>1.4949999999999999</v>
      </c>
      <c r="N282" s="59"/>
      <c r="O282" s="60">
        <f t="shared" si="91"/>
        <v>-1.3844999999999998</v>
      </c>
      <c r="P282" s="61">
        <f t="shared" si="92"/>
        <v>-0.48081264108352145</v>
      </c>
      <c r="Q282" s="59"/>
      <c r="R282" s="85">
        <v>0</v>
      </c>
      <c r="S282" s="86">
        <f>$G$259</f>
        <v>650</v>
      </c>
      <c r="T282" s="65">
        <f>S282*R282</f>
        <v>0</v>
      </c>
      <c r="U282" s="59"/>
      <c r="V282" s="60">
        <f t="shared" si="94"/>
        <v>-1.4949999999999999</v>
      </c>
      <c r="W282" s="61" t="str">
        <f t="shared" si="95"/>
        <v/>
      </c>
      <c r="X282" s="59"/>
      <c r="Y282" s="85">
        <v>0</v>
      </c>
      <c r="Z282" s="86">
        <f>$G$259</f>
        <v>650</v>
      </c>
      <c r="AA282" s="65">
        <f>Z282*Y282</f>
        <v>0</v>
      </c>
      <c r="AB282" s="59"/>
      <c r="AC282" s="60">
        <f t="shared" si="97"/>
        <v>0</v>
      </c>
      <c r="AD282" s="61" t="str">
        <f t="shared" si="98"/>
        <v/>
      </c>
      <c r="AE282" s="59"/>
      <c r="AF282" s="85">
        <v>0</v>
      </c>
      <c r="AG282" s="86">
        <f>$G$259</f>
        <v>650</v>
      </c>
      <c r="AH282" s="65">
        <f>AG282*AF282</f>
        <v>0</v>
      </c>
      <c r="AI282" s="59"/>
      <c r="AJ282" s="60">
        <f t="shared" si="100"/>
        <v>0</v>
      </c>
      <c r="AK282" s="61" t="str">
        <f t="shared" si="101"/>
        <v/>
      </c>
      <c r="AL282" s="59"/>
      <c r="AM282" s="85">
        <v>0</v>
      </c>
      <c r="AN282" s="86">
        <f>$G$259</f>
        <v>650</v>
      </c>
      <c r="AO282" s="65">
        <f>AN282*AM282</f>
        <v>0</v>
      </c>
      <c r="AP282" s="59"/>
      <c r="AQ282" s="60">
        <f t="shared" si="103"/>
        <v>0</v>
      </c>
      <c r="AR282" s="61" t="str">
        <f t="shared" si="104"/>
        <v/>
      </c>
      <c r="AS282" s="22"/>
      <c r="AT282" s="22"/>
      <c r="AU282" s="22"/>
      <c r="AV282" s="22"/>
      <c r="AW282" s="22"/>
      <c r="AX282" s="22"/>
      <c r="AY282" s="22"/>
    </row>
    <row r="283" spans="2:51" x14ac:dyDescent="0.25">
      <c r="B283" s="63" t="str">
        <f>B42</f>
        <v>Rate Rider for Disposition of Capacity Based Recovery Account - Applicable only for Class B Customers - effective until December 31, 2025</v>
      </c>
      <c r="C283" s="53"/>
      <c r="D283" s="54" t="s">
        <v>29</v>
      </c>
      <c r="E283" s="53"/>
      <c r="F283" s="23"/>
      <c r="G283" s="85">
        <v>-1.2999999999999999E-4</v>
      </c>
      <c r="H283" s="86">
        <f>$G$259</f>
        <v>650</v>
      </c>
      <c r="I283" s="65">
        <f>H283*G283</f>
        <v>-8.4499999999999992E-2</v>
      </c>
      <c r="J283" s="65"/>
      <c r="K283" s="85">
        <v>1.8000000000000001E-4</v>
      </c>
      <c r="L283" s="86">
        <f>$G$259</f>
        <v>650</v>
      </c>
      <c r="M283" s="65">
        <f>L283*K283</f>
        <v>0.11700000000000001</v>
      </c>
      <c r="N283" s="59"/>
      <c r="O283" s="60">
        <f t="shared" si="91"/>
        <v>0.20150000000000001</v>
      </c>
      <c r="P283" s="61">
        <f t="shared" si="92"/>
        <v>-2.384615384615385</v>
      </c>
      <c r="Q283" s="59"/>
      <c r="R283" s="85">
        <v>0</v>
      </c>
      <c r="S283" s="86">
        <f>$G$259</f>
        <v>650</v>
      </c>
      <c r="T283" s="65">
        <f>S283*R283</f>
        <v>0</v>
      </c>
      <c r="U283" s="59"/>
      <c r="V283" s="60">
        <f t="shared" si="94"/>
        <v>-0.11700000000000001</v>
      </c>
      <c r="W283" s="61" t="str">
        <f t="shared" si="95"/>
        <v/>
      </c>
      <c r="X283" s="59"/>
      <c r="Y283" s="85">
        <v>0</v>
      </c>
      <c r="Z283" s="86">
        <f>$G$259</f>
        <v>650</v>
      </c>
      <c r="AA283" s="65">
        <f>Z283*Y283</f>
        <v>0</v>
      </c>
      <c r="AB283" s="59"/>
      <c r="AC283" s="60">
        <f t="shared" si="97"/>
        <v>0</v>
      </c>
      <c r="AD283" s="61" t="str">
        <f t="shared" si="98"/>
        <v/>
      </c>
      <c r="AE283" s="59"/>
      <c r="AF283" s="85">
        <v>0</v>
      </c>
      <c r="AG283" s="86">
        <f>$G$259</f>
        <v>650</v>
      </c>
      <c r="AH283" s="65">
        <f>AG283*AF283</f>
        <v>0</v>
      </c>
      <c r="AI283" s="59"/>
      <c r="AJ283" s="60">
        <f t="shared" si="100"/>
        <v>0</v>
      </c>
      <c r="AK283" s="61" t="str">
        <f t="shared" si="101"/>
        <v/>
      </c>
      <c r="AL283" s="59"/>
      <c r="AM283" s="85">
        <v>0</v>
      </c>
      <c r="AN283" s="86">
        <f>$G$259</f>
        <v>650</v>
      </c>
      <c r="AO283" s="65">
        <f>AN283*AM283</f>
        <v>0</v>
      </c>
      <c r="AP283" s="59"/>
      <c r="AQ283" s="60">
        <f t="shared" si="103"/>
        <v>0</v>
      </c>
      <c r="AR283" s="61" t="str">
        <f t="shared" si="104"/>
        <v/>
      </c>
      <c r="AS283" s="22"/>
      <c r="AT283" s="22"/>
      <c r="AU283" s="22"/>
      <c r="AV283" s="22"/>
      <c r="AW283" s="22"/>
      <c r="AX283" s="22"/>
      <c r="AY283" s="22"/>
    </row>
    <row r="284" spans="2:51" x14ac:dyDescent="0.25">
      <c r="B284" s="63" t="str">
        <f>B43</f>
        <v>Rate Rider for Disposition of Global Adjustment Account - Applicable only for Non-RPP Customers - effective until December 31, 2025</v>
      </c>
      <c r="C284" s="53"/>
      <c r="D284" s="54" t="s">
        <v>29</v>
      </c>
      <c r="E284" s="53"/>
      <c r="F284" s="23"/>
      <c r="G284" s="85">
        <v>0</v>
      </c>
      <c r="H284" s="86"/>
      <c r="I284" s="65">
        <f>H284*G284</f>
        <v>0</v>
      </c>
      <c r="J284" s="65"/>
      <c r="K284" s="85">
        <v>1.24E-3</v>
      </c>
      <c r="L284" s="86"/>
      <c r="M284" s="65">
        <f>L284*K284</f>
        <v>0</v>
      </c>
      <c r="N284" s="59"/>
      <c r="O284" s="60">
        <f t="shared" si="91"/>
        <v>0</v>
      </c>
      <c r="P284" s="61" t="str">
        <f t="shared" si="92"/>
        <v/>
      </c>
      <c r="Q284" s="59"/>
      <c r="R284" s="85">
        <v>0</v>
      </c>
      <c r="S284" s="86"/>
      <c r="T284" s="65">
        <f>S284*R284</f>
        <v>0</v>
      </c>
      <c r="U284" s="59"/>
      <c r="V284" s="60">
        <f t="shared" si="94"/>
        <v>0</v>
      </c>
      <c r="W284" s="61" t="str">
        <f t="shared" si="95"/>
        <v/>
      </c>
      <c r="X284" s="59"/>
      <c r="Y284" s="85">
        <v>0</v>
      </c>
      <c r="Z284" s="86"/>
      <c r="AA284" s="65">
        <f>Z284*Y284</f>
        <v>0</v>
      </c>
      <c r="AB284" s="59"/>
      <c r="AC284" s="60">
        <f t="shared" si="97"/>
        <v>0</v>
      </c>
      <c r="AD284" s="61" t="str">
        <f t="shared" si="98"/>
        <v/>
      </c>
      <c r="AE284" s="59"/>
      <c r="AF284" s="85">
        <v>0</v>
      </c>
      <c r="AG284" s="86"/>
      <c r="AH284" s="65">
        <f>AG284*AF284</f>
        <v>0</v>
      </c>
      <c r="AI284" s="59"/>
      <c r="AJ284" s="60">
        <f t="shared" si="100"/>
        <v>0</v>
      </c>
      <c r="AK284" s="61" t="str">
        <f t="shared" si="101"/>
        <v/>
      </c>
      <c r="AL284" s="59"/>
      <c r="AM284" s="85">
        <v>0</v>
      </c>
      <c r="AN284" s="86"/>
      <c r="AO284" s="65">
        <f>AN284*AM284</f>
        <v>0</v>
      </c>
      <c r="AP284" s="59"/>
      <c r="AQ284" s="60">
        <f t="shared" si="103"/>
        <v>0</v>
      </c>
      <c r="AR284" s="61" t="str">
        <f t="shared" si="104"/>
        <v/>
      </c>
      <c r="AS284" s="22"/>
      <c r="AT284" s="22"/>
      <c r="AU284" s="22"/>
      <c r="AV284" s="22"/>
      <c r="AW284" s="22"/>
      <c r="AX284" s="22"/>
      <c r="AY284" s="22"/>
    </row>
    <row r="285" spans="2:51" x14ac:dyDescent="0.25">
      <c r="B285" s="63" t="str">
        <f>B44</f>
        <v>Rate Rider for Smart Metering Entity Charge - effective until December 31, 2029</v>
      </c>
      <c r="C285" s="53"/>
      <c r="D285" s="54" t="s">
        <v>23</v>
      </c>
      <c r="E285" s="53"/>
      <c r="F285" s="23"/>
      <c r="G285" s="190">
        <f>G226</f>
        <v>0.41</v>
      </c>
      <c r="H285" s="184">
        <v>1</v>
      </c>
      <c r="I285" s="191">
        <f>H285*G285</f>
        <v>0.41</v>
      </c>
      <c r="J285" s="191"/>
      <c r="K285" s="190">
        <f>K226</f>
        <v>0.41</v>
      </c>
      <c r="L285" s="184">
        <v>1</v>
      </c>
      <c r="M285" s="191">
        <f>L285*K285</f>
        <v>0.41</v>
      </c>
      <c r="O285" s="186">
        <f t="shared" si="91"/>
        <v>0</v>
      </c>
      <c r="P285" s="61">
        <f t="shared" si="92"/>
        <v>0</v>
      </c>
      <c r="R285" s="190">
        <f>R226</f>
        <v>0.41</v>
      </c>
      <c r="S285" s="184">
        <v>1</v>
      </c>
      <c r="T285" s="191">
        <f>S285*R285</f>
        <v>0.41</v>
      </c>
      <c r="V285" s="186">
        <f t="shared" si="94"/>
        <v>0</v>
      </c>
      <c r="W285" s="61">
        <f t="shared" si="95"/>
        <v>0</v>
      </c>
      <c r="Y285" s="190">
        <f>Y226</f>
        <v>0.41</v>
      </c>
      <c r="Z285" s="184">
        <v>1</v>
      </c>
      <c r="AA285" s="191">
        <f>Z285*Y285</f>
        <v>0.41</v>
      </c>
      <c r="AC285" s="186">
        <f t="shared" si="97"/>
        <v>0</v>
      </c>
      <c r="AD285" s="61">
        <f t="shared" si="98"/>
        <v>0</v>
      </c>
      <c r="AF285" s="190">
        <f>AF226</f>
        <v>0.41</v>
      </c>
      <c r="AG285" s="184">
        <v>1</v>
      </c>
      <c r="AH285" s="191">
        <f>AG285*AF285</f>
        <v>0.41</v>
      </c>
      <c r="AJ285" s="186">
        <f t="shared" si="100"/>
        <v>0</v>
      </c>
      <c r="AK285" s="61">
        <f t="shared" si="101"/>
        <v>0</v>
      </c>
      <c r="AM285" s="190">
        <f>AM226</f>
        <v>0.41</v>
      </c>
      <c r="AN285" s="184">
        <v>1</v>
      </c>
      <c r="AO285" s="191">
        <f>AN285*AM285</f>
        <v>0.41</v>
      </c>
      <c r="AQ285" s="186">
        <f t="shared" si="103"/>
        <v>0</v>
      </c>
      <c r="AR285" s="61">
        <f t="shared" si="104"/>
        <v>0</v>
      </c>
      <c r="AS285" s="22"/>
      <c r="AT285" s="22"/>
      <c r="AU285" s="22"/>
      <c r="AV285" s="22"/>
      <c r="AW285" s="22"/>
      <c r="AX285" s="22"/>
      <c r="AY285" s="22"/>
    </row>
    <row r="286" spans="2:51" x14ac:dyDescent="0.25">
      <c r="B286" s="89" t="s">
        <v>34</v>
      </c>
      <c r="C286" s="90"/>
      <c r="D286" s="91"/>
      <c r="E286" s="90"/>
      <c r="F286" s="74"/>
      <c r="G286" s="192"/>
      <c r="H286" s="193"/>
      <c r="I286" s="94">
        <f>SUM(I281:I285)+I280</f>
        <v>48.030136249999998</v>
      </c>
      <c r="J286" s="94"/>
      <c r="K286" s="192"/>
      <c r="L286" s="193"/>
      <c r="M286" s="94">
        <f>SUM(M281:M285)+M280</f>
        <v>49.677136250000011</v>
      </c>
      <c r="N286" s="74"/>
      <c r="O286" s="80">
        <f t="shared" si="91"/>
        <v>1.6470000000000127</v>
      </c>
      <c r="P286" s="81">
        <f t="shared" si="92"/>
        <v>3.4290970806896526E-2</v>
      </c>
      <c r="Q286" s="74"/>
      <c r="R286" s="192"/>
      <c r="S286" s="193"/>
      <c r="T286" s="94">
        <f>SUM(T281:T285)+T280</f>
        <v>51.115136249999999</v>
      </c>
      <c r="U286" s="74"/>
      <c r="V286" s="80">
        <f t="shared" si="94"/>
        <v>1.4379999999999882</v>
      </c>
      <c r="W286" s="81">
        <f t="shared" si="95"/>
        <v>2.8946918211292583E-2</v>
      </c>
      <c r="X286" s="74"/>
      <c r="Y286" s="192"/>
      <c r="Z286" s="193"/>
      <c r="AA286" s="94">
        <f>SUM(AA281:AA285)+AA280</f>
        <v>54.015136249999998</v>
      </c>
      <c r="AB286" s="74"/>
      <c r="AC286" s="80">
        <f t="shared" si="97"/>
        <v>2.8999999999999986</v>
      </c>
      <c r="AD286" s="81">
        <f t="shared" si="98"/>
        <v>5.6734662425946263E-2</v>
      </c>
      <c r="AE286" s="74"/>
      <c r="AF286" s="192"/>
      <c r="AG286" s="193"/>
      <c r="AH286" s="94">
        <f>SUM(AH281:AH285)+AH280</f>
        <v>57.605136249999994</v>
      </c>
      <c r="AI286" s="74"/>
      <c r="AJ286" s="80">
        <f t="shared" si="100"/>
        <v>3.5899999999999963</v>
      </c>
      <c r="AK286" s="81">
        <f t="shared" si="101"/>
        <v>6.6462851882559057E-2</v>
      </c>
      <c r="AL286" s="74"/>
      <c r="AM286" s="192"/>
      <c r="AN286" s="193"/>
      <c r="AO286" s="94">
        <f>SUM(AO281:AO285)+AO280</f>
        <v>60.64513625</v>
      </c>
      <c r="AP286" s="74"/>
      <c r="AQ286" s="80">
        <f t="shared" si="103"/>
        <v>3.0400000000000063</v>
      </c>
      <c r="AR286" s="81">
        <f t="shared" si="104"/>
        <v>5.2773071949812574E-2</v>
      </c>
      <c r="AS286" s="22"/>
      <c r="AT286" s="22"/>
      <c r="AU286" s="22"/>
      <c r="AV286" s="22"/>
      <c r="AW286" s="22"/>
      <c r="AX286" s="22"/>
      <c r="AY286" s="22"/>
    </row>
    <row r="287" spans="2:51" x14ac:dyDescent="0.25">
      <c r="B287" s="23" t="s">
        <v>35</v>
      </c>
      <c r="C287" s="23"/>
      <c r="D287" s="54" t="s">
        <v>29</v>
      </c>
      <c r="E287" s="23"/>
      <c r="F287" s="23"/>
      <c r="G287" s="194">
        <f>G46</f>
        <v>1.141E-2</v>
      </c>
      <c r="H287" s="195">
        <f>$G$259*(1+G308)</f>
        <v>669.17500000000007</v>
      </c>
      <c r="I287" s="185">
        <f>H287*G287</f>
        <v>7.6352867500000006</v>
      </c>
      <c r="J287" s="185"/>
      <c r="K287" s="194">
        <f>K46</f>
        <v>1.295E-2</v>
      </c>
      <c r="L287" s="195">
        <f>$G$259*(1+K308)</f>
        <v>669.17500000000007</v>
      </c>
      <c r="M287" s="185">
        <f>L287*K287</f>
        <v>8.6658162500000007</v>
      </c>
      <c r="O287" s="186">
        <f t="shared" si="91"/>
        <v>1.0305295000000001</v>
      </c>
      <c r="P287" s="187">
        <f t="shared" si="92"/>
        <v>0.13496932515337423</v>
      </c>
      <c r="R287" s="194">
        <f>R46</f>
        <v>1.295E-2</v>
      </c>
      <c r="S287" s="195">
        <f>$G$259*(1+R308)</f>
        <v>669.17500000000007</v>
      </c>
      <c r="T287" s="185">
        <f>S287*R287</f>
        <v>8.6658162500000007</v>
      </c>
      <c r="V287" s="186">
        <f t="shared" si="94"/>
        <v>0</v>
      </c>
      <c r="W287" s="187">
        <f t="shared" si="95"/>
        <v>0</v>
      </c>
      <c r="Y287" s="194">
        <f>Y46</f>
        <v>1.295E-2</v>
      </c>
      <c r="Z287" s="195">
        <f>$G$259*(1+Y308)</f>
        <v>669.17500000000007</v>
      </c>
      <c r="AA287" s="185">
        <f>Z287*Y287</f>
        <v>8.6658162500000007</v>
      </c>
      <c r="AC287" s="186">
        <f t="shared" si="97"/>
        <v>0</v>
      </c>
      <c r="AD287" s="187">
        <f t="shared" si="98"/>
        <v>0</v>
      </c>
      <c r="AF287" s="194">
        <f>AF46</f>
        <v>1.295E-2</v>
      </c>
      <c r="AG287" s="195">
        <f>$G$259*(1+AF308)</f>
        <v>669.17500000000007</v>
      </c>
      <c r="AH287" s="185">
        <f>AG287*AF287</f>
        <v>8.6658162500000007</v>
      </c>
      <c r="AJ287" s="186">
        <f t="shared" si="100"/>
        <v>0</v>
      </c>
      <c r="AK287" s="187">
        <f t="shared" si="101"/>
        <v>0</v>
      </c>
      <c r="AM287" s="194">
        <f>AM46</f>
        <v>1.295E-2</v>
      </c>
      <c r="AN287" s="195">
        <f>$G$259*(1+AM308)</f>
        <v>669.17500000000007</v>
      </c>
      <c r="AO287" s="185">
        <f>AN287*AM287</f>
        <v>8.6658162500000007</v>
      </c>
      <c r="AQ287" s="186">
        <f t="shared" si="103"/>
        <v>0</v>
      </c>
      <c r="AR287" s="187">
        <f t="shared" si="104"/>
        <v>0</v>
      </c>
      <c r="AS287" s="22"/>
      <c r="AT287" s="22"/>
      <c r="AU287" s="22"/>
      <c r="AV287" s="22"/>
      <c r="AW287" s="22"/>
      <c r="AX287" s="22"/>
      <c r="AY287" s="22"/>
    </row>
    <row r="288" spans="2:51" x14ac:dyDescent="0.25">
      <c r="B288" s="23" t="s">
        <v>36</v>
      </c>
      <c r="C288" s="23"/>
      <c r="D288" s="54" t="s">
        <v>29</v>
      </c>
      <c r="E288" s="23"/>
      <c r="F288" s="23"/>
      <c r="G288" s="194">
        <f>G47</f>
        <v>7.79E-3</v>
      </c>
      <c r="H288" s="196">
        <f>+H287</f>
        <v>669.17500000000007</v>
      </c>
      <c r="I288" s="185">
        <f>H288*G288</f>
        <v>5.2128732500000003</v>
      </c>
      <c r="J288" s="185"/>
      <c r="K288" s="194">
        <f>K47</f>
        <v>9.0500000000000008E-3</v>
      </c>
      <c r="L288" s="196">
        <f>+L287</f>
        <v>669.17500000000007</v>
      </c>
      <c r="M288" s="185">
        <f>L288*K288</f>
        <v>6.056033750000001</v>
      </c>
      <c r="O288" s="186">
        <f t="shared" si="91"/>
        <v>0.84316050000000065</v>
      </c>
      <c r="P288" s="187">
        <f t="shared" si="92"/>
        <v>0.16174582798459575</v>
      </c>
      <c r="R288" s="194">
        <f>R47</f>
        <v>9.0500000000000008E-3</v>
      </c>
      <c r="S288" s="196">
        <f>+S287</f>
        <v>669.17500000000007</v>
      </c>
      <c r="T288" s="185">
        <f>S288*R288</f>
        <v>6.056033750000001</v>
      </c>
      <c r="V288" s="186">
        <f t="shared" si="94"/>
        <v>0</v>
      </c>
      <c r="W288" s="187">
        <f t="shared" si="95"/>
        <v>0</v>
      </c>
      <c r="Y288" s="194">
        <f>Y47</f>
        <v>9.0500000000000008E-3</v>
      </c>
      <c r="Z288" s="196">
        <f>+Z287</f>
        <v>669.17500000000007</v>
      </c>
      <c r="AA288" s="185">
        <f>Z288*Y288</f>
        <v>6.056033750000001</v>
      </c>
      <c r="AC288" s="186">
        <f t="shared" si="97"/>
        <v>0</v>
      </c>
      <c r="AD288" s="187">
        <f t="shared" si="98"/>
        <v>0</v>
      </c>
      <c r="AF288" s="194">
        <f>AF47</f>
        <v>9.0500000000000008E-3</v>
      </c>
      <c r="AG288" s="196">
        <f>+AG287</f>
        <v>669.17500000000007</v>
      </c>
      <c r="AH288" s="185">
        <f>AG288*AF288</f>
        <v>6.056033750000001</v>
      </c>
      <c r="AJ288" s="186">
        <f t="shared" si="100"/>
        <v>0</v>
      </c>
      <c r="AK288" s="187">
        <f t="shared" si="101"/>
        <v>0</v>
      </c>
      <c r="AM288" s="194">
        <f>AM47</f>
        <v>9.0500000000000008E-3</v>
      </c>
      <c r="AN288" s="196">
        <f>+AN287</f>
        <v>669.17500000000007</v>
      </c>
      <c r="AO288" s="185">
        <f>AN288*AM288</f>
        <v>6.056033750000001</v>
      </c>
      <c r="AQ288" s="186">
        <f t="shared" si="103"/>
        <v>0</v>
      </c>
      <c r="AR288" s="187">
        <f t="shared" si="104"/>
        <v>0</v>
      </c>
      <c r="AS288" s="22"/>
      <c r="AT288" s="22"/>
      <c r="AU288" s="22"/>
      <c r="AV288" s="22"/>
      <c r="AW288" s="22"/>
      <c r="AX288" s="22"/>
      <c r="AY288" s="22"/>
    </row>
    <row r="289" spans="2:51" x14ac:dyDescent="0.25">
      <c r="B289" s="89" t="s">
        <v>37</v>
      </c>
      <c r="C289" s="72"/>
      <c r="D289" s="91"/>
      <c r="E289" s="72"/>
      <c r="F289" s="103"/>
      <c r="G289" s="101"/>
      <c r="H289" s="102"/>
      <c r="I289" s="94">
        <f>SUM(I286:I288)</f>
        <v>60.878296249999998</v>
      </c>
      <c r="J289" s="94"/>
      <c r="K289" s="101"/>
      <c r="L289" s="102"/>
      <c r="M289" s="94">
        <f>SUM(M286:M288)</f>
        <v>64.398986250000007</v>
      </c>
      <c r="N289" s="103"/>
      <c r="O289" s="80">
        <f t="shared" si="91"/>
        <v>3.520690000000009</v>
      </c>
      <c r="P289" s="81">
        <f t="shared" si="92"/>
        <v>5.7831611869394409E-2</v>
      </c>
      <c r="Q289" s="74"/>
      <c r="R289" s="101"/>
      <c r="S289" s="102"/>
      <c r="T289" s="94">
        <f>SUM(T286:T288)</f>
        <v>65.836986249999995</v>
      </c>
      <c r="U289" s="103"/>
      <c r="V289" s="80">
        <f t="shared" si="94"/>
        <v>1.4379999999999882</v>
      </c>
      <c r="W289" s="81">
        <f t="shared" si="95"/>
        <v>2.2329544046199766E-2</v>
      </c>
      <c r="X289" s="74"/>
      <c r="Y289" s="101"/>
      <c r="Z289" s="102"/>
      <c r="AA289" s="94">
        <f>SUM(AA286:AA288)</f>
        <v>68.736986250000001</v>
      </c>
      <c r="AB289" s="103"/>
      <c r="AC289" s="80">
        <f t="shared" si="97"/>
        <v>2.9000000000000057</v>
      </c>
      <c r="AD289" s="81">
        <f t="shared" si="98"/>
        <v>4.4048188794486409E-2</v>
      </c>
      <c r="AE289" s="74"/>
      <c r="AF289" s="101"/>
      <c r="AG289" s="102"/>
      <c r="AH289" s="94">
        <f>SUM(AH286:AH288)</f>
        <v>72.32698624999999</v>
      </c>
      <c r="AI289" s="103"/>
      <c r="AJ289" s="80">
        <f t="shared" si="100"/>
        <v>3.5899999999999892</v>
      </c>
      <c r="AK289" s="81">
        <f t="shared" si="101"/>
        <v>5.2228068116675526E-2</v>
      </c>
      <c r="AL289" s="74"/>
      <c r="AM289" s="101"/>
      <c r="AN289" s="102"/>
      <c r="AO289" s="94">
        <f>SUM(AO286:AO288)</f>
        <v>75.366986249999997</v>
      </c>
      <c r="AP289" s="103"/>
      <c r="AQ289" s="80">
        <f t="shared" si="103"/>
        <v>3.0400000000000063</v>
      </c>
      <c r="AR289" s="81">
        <f t="shared" si="104"/>
        <v>4.2031337922641659E-2</v>
      </c>
      <c r="AS289" s="22"/>
      <c r="AT289" s="22"/>
      <c r="AU289" s="22"/>
      <c r="AV289" s="22"/>
      <c r="AW289" s="22"/>
      <c r="AX289" s="22"/>
      <c r="AY289" s="22"/>
    </row>
    <row r="290" spans="2:51" x14ac:dyDescent="0.25">
      <c r="B290" s="53" t="s">
        <v>38</v>
      </c>
      <c r="C290" s="53"/>
      <c r="D290" s="54" t="s">
        <v>29</v>
      </c>
      <c r="E290" s="53"/>
      <c r="F290" s="23"/>
      <c r="G290" s="104">
        <v>4.1000000000000003E-3</v>
      </c>
      <c r="H290" s="86">
        <f>+H287</f>
        <v>669.17500000000007</v>
      </c>
      <c r="I290" s="65">
        <f t="shared" ref="I290:I300" si="105">H290*G290</f>
        <v>2.7436175000000005</v>
      </c>
      <c r="J290" s="65"/>
      <c r="K290" s="104">
        <v>4.1000000000000003E-3</v>
      </c>
      <c r="L290" s="86">
        <f>+L287</f>
        <v>669.17500000000007</v>
      </c>
      <c r="M290" s="65">
        <f t="shared" ref="M290:M300" si="106">L290*K290</f>
        <v>2.7436175000000005</v>
      </c>
      <c r="N290" s="59"/>
      <c r="O290" s="60">
        <f t="shared" si="91"/>
        <v>0</v>
      </c>
      <c r="P290" s="61">
        <f t="shared" si="92"/>
        <v>0</v>
      </c>
      <c r="Q290" s="59"/>
      <c r="R290" s="104">
        <v>4.1000000000000003E-3</v>
      </c>
      <c r="S290" s="86">
        <f>+S287</f>
        <v>669.17500000000007</v>
      </c>
      <c r="T290" s="65">
        <f t="shared" ref="T290:T300" si="107">S290*R290</f>
        <v>2.7436175000000005</v>
      </c>
      <c r="U290" s="59"/>
      <c r="V290" s="60">
        <f t="shared" si="94"/>
        <v>0</v>
      </c>
      <c r="W290" s="61">
        <f t="shared" si="95"/>
        <v>0</v>
      </c>
      <c r="X290" s="59"/>
      <c r="Y290" s="104">
        <v>4.1000000000000003E-3</v>
      </c>
      <c r="Z290" s="86">
        <f>+Z287</f>
        <v>669.17500000000007</v>
      </c>
      <c r="AA290" s="65">
        <f t="shared" ref="AA290:AA300" si="108">Z290*Y290</f>
        <v>2.7436175000000005</v>
      </c>
      <c r="AB290" s="59"/>
      <c r="AC290" s="60">
        <f t="shared" si="97"/>
        <v>0</v>
      </c>
      <c r="AD290" s="61">
        <f t="shared" si="98"/>
        <v>0</v>
      </c>
      <c r="AE290" s="59"/>
      <c r="AF290" s="104">
        <v>4.1000000000000003E-3</v>
      </c>
      <c r="AG290" s="86">
        <f>+AG287</f>
        <v>669.17500000000007</v>
      </c>
      <c r="AH290" s="65">
        <f t="shared" ref="AH290:AH300" si="109">AG290*AF290</f>
        <v>2.7436175000000005</v>
      </c>
      <c r="AI290" s="59"/>
      <c r="AJ290" s="60">
        <f t="shared" si="100"/>
        <v>0</v>
      </c>
      <c r="AK290" s="61">
        <f t="shared" si="101"/>
        <v>0</v>
      </c>
      <c r="AL290" s="59"/>
      <c r="AM290" s="104">
        <v>4.1000000000000003E-3</v>
      </c>
      <c r="AN290" s="86">
        <f>+AN287</f>
        <v>669.17500000000007</v>
      </c>
      <c r="AO290" s="65">
        <f t="shared" ref="AO290:AO300" si="110">AN290*AM290</f>
        <v>2.7436175000000005</v>
      </c>
      <c r="AP290" s="59"/>
      <c r="AQ290" s="60">
        <f t="shared" si="103"/>
        <v>0</v>
      </c>
      <c r="AR290" s="61">
        <f t="shared" si="104"/>
        <v>0</v>
      </c>
      <c r="AS290" s="22"/>
      <c r="AT290" s="22"/>
      <c r="AU290" s="22"/>
      <c r="AV290" s="22"/>
      <c r="AW290" s="22"/>
      <c r="AX290" s="22"/>
      <c r="AY290" s="22"/>
    </row>
    <row r="291" spans="2:51" x14ac:dyDescent="0.25">
      <c r="B291" s="53" t="s">
        <v>39</v>
      </c>
      <c r="C291" s="53"/>
      <c r="D291" s="54" t="s">
        <v>29</v>
      </c>
      <c r="E291" s="53"/>
      <c r="F291" s="23"/>
      <c r="G291" s="104">
        <v>1.4E-3</v>
      </c>
      <c r="H291" s="86">
        <f>+H287</f>
        <v>669.17500000000007</v>
      </c>
      <c r="I291" s="65">
        <f t="shared" si="105"/>
        <v>0.93684500000000004</v>
      </c>
      <c r="J291" s="65"/>
      <c r="K291" s="104">
        <v>1.4E-3</v>
      </c>
      <c r="L291" s="86">
        <f>+L287</f>
        <v>669.17500000000007</v>
      </c>
      <c r="M291" s="65">
        <f t="shared" si="106"/>
        <v>0.93684500000000004</v>
      </c>
      <c r="N291" s="59"/>
      <c r="O291" s="60">
        <f t="shared" si="91"/>
        <v>0</v>
      </c>
      <c r="P291" s="61">
        <f t="shared" si="92"/>
        <v>0</v>
      </c>
      <c r="Q291" s="59"/>
      <c r="R291" s="104">
        <v>1.4E-3</v>
      </c>
      <c r="S291" s="86">
        <f>+S287</f>
        <v>669.17500000000007</v>
      </c>
      <c r="T291" s="65">
        <f t="shared" si="107"/>
        <v>0.93684500000000004</v>
      </c>
      <c r="U291" s="59"/>
      <c r="V291" s="60">
        <f t="shared" si="94"/>
        <v>0</v>
      </c>
      <c r="W291" s="61">
        <f t="shared" si="95"/>
        <v>0</v>
      </c>
      <c r="X291" s="59"/>
      <c r="Y291" s="104">
        <v>1.4E-3</v>
      </c>
      <c r="Z291" s="86">
        <f>+Z287</f>
        <v>669.17500000000007</v>
      </c>
      <c r="AA291" s="65">
        <f t="shared" si="108"/>
        <v>0.93684500000000004</v>
      </c>
      <c r="AB291" s="59"/>
      <c r="AC291" s="60">
        <f t="shared" si="97"/>
        <v>0</v>
      </c>
      <c r="AD291" s="61">
        <f t="shared" si="98"/>
        <v>0</v>
      </c>
      <c r="AE291" s="59"/>
      <c r="AF291" s="104">
        <v>1.4E-3</v>
      </c>
      <c r="AG291" s="86">
        <f>+AG287</f>
        <v>669.17500000000007</v>
      </c>
      <c r="AH291" s="65">
        <f t="shared" si="109"/>
        <v>0.93684500000000004</v>
      </c>
      <c r="AI291" s="59"/>
      <c r="AJ291" s="60">
        <f t="shared" si="100"/>
        <v>0</v>
      </c>
      <c r="AK291" s="61">
        <f t="shared" si="101"/>
        <v>0</v>
      </c>
      <c r="AL291" s="59"/>
      <c r="AM291" s="104">
        <v>1.4E-3</v>
      </c>
      <c r="AN291" s="86">
        <f>+AN287</f>
        <v>669.17500000000007</v>
      </c>
      <c r="AO291" s="65">
        <f t="shared" si="110"/>
        <v>0.93684500000000004</v>
      </c>
      <c r="AP291" s="59"/>
      <c r="AQ291" s="60">
        <f t="shared" si="103"/>
        <v>0</v>
      </c>
      <c r="AR291" s="61">
        <f t="shared" si="104"/>
        <v>0</v>
      </c>
      <c r="AS291" s="22"/>
      <c r="AT291" s="22"/>
      <c r="AU291" s="22"/>
      <c r="AV291" s="22"/>
      <c r="AW291" s="22"/>
      <c r="AX291" s="22"/>
      <c r="AY291" s="22"/>
    </row>
    <row r="292" spans="2:51" x14ac:dyDescent="0.25">
      <c r="B292" s="53" t="s">
        <v>40</v>
      </c>
      <c r="C292" s="53"/>
      <c r="D292" s="54" t="s">
        <v>29</v>
      </c>
      <c r="E292" s="53"/>
      <c r="F292" s="23"/>
      <c r="G292" s="104">
        <v>4.0000000000000002E-4</v>
      </c>
      <c r="H292" s="86">
        <f>+H287</f>
        <v>669.17500000000007</v>
      </c>
      <c r="I292" s="65">
        <f t="shared" si="105"/>
        <v>0.26767000000000002</v>
      </c>
      <c r="J292" s="65"/>
      <c r="K292" s="104">
        <v>4.0000000000000002E-4</v>
      </c>
      <c r="L292" s="86">
        <f>+L287</f>
        <v>669.17500000000007</v>
      </c>
      <c r="M292" s="65">
        <f t="shared" si="106"/>
        <v>0.26767000000000002</v>
      </c>
      <c r="N292" s="59"/>
      <c r="O292" s="60">
        <f t="shared" si="91"/>
        <v>0</v>
      </c>
      <c r="P292" s="61">
        <f t="shared" si="92"/>
        <v>0</v>
      </c>
      <c r="Q292" s="59"/>
      <c r="R292" s="104">
        <v>4.0000000000000002E-4</v>
      </c>
      <c r="S292" s="86">
        <f>+S287</f>
        <v>669.17500000000007</v>
      </c>
      <c r="T292" s="65">
        <f t="shared" si="107"/>
        <v>0.26767000000000002</v>
      </c>
      <c r="U292" s="59"/>
      <c r="V292" s="60">
        <f t="shared" si="94"/>
        <v>0</v>
      </c>
      <c r="W292" s="61">
        <f t="shared" si="95"/>
        <v>0</v>
      </c>
      <c r="X292" s="59"/>
      <c r="Y292" s="104">
        <v>4.0000000000000002E-4</v>
      </c>
      <c r="Z292" s="86">
        <f>+Z287</f>
        <v>669.17500000000007</v>
      </c>
      <c r="AA292" s="65">
        <f t="shared" si="108"/>
        <v>0.26767000000000002</v>
      </c>
      <c r="AB292" s="59"/>
      <c r="AC292" s="60">
        <f t="shared" si="97"/>
        <v>0</v>
      </c>
      <c r="AD292" s="61">
        <f t="shared" si="98"/>
        <v>0</v>
      </c>
      <c r="AE292" s="59"/>
      <c r="AF292" s="104">
        <v>4.0000000000000002E-4</v>
      </c>
      <c r="AG292" s="86">
        <f>+AG287</f>
        <v>669.17500000000007</v>
      </c>
      <c r="AH292" s="65">
        <f t="shared" si="109"/>
        <v>0.26767000000000002</v>
      </c>
      <c r="AI292" s="59"/>
      <c r="AJ292" s="60">
        <f t="shared" si="100"/>
        <v>0</v>
      </c>
      <c r="AK292" s="61">
        <f t="shared" si="101"/>
        <v>0</v>
      </c>
      <c r="AL292" s="59"/>
      <c r="AM292" s="104">
        <v>4.0000000000000002E-4</v>
      </c>
      <c r="AN292" s="86">
        <f>+AN287</f>
        <v>669.17500000000007</v>
      </c>
      <c r="AO292" s="65">
        <f t="shared" si="110"/>
        <v>0.26767000000000002</v>
      </c>
      <c r="AP292" s="59"/>
      <c r="AQ292" s="60">
        <f t="shared" si="103"/>
        <v>0</v>
      </c>
      <c r="AR292" s="61">
        <f t="shared" si="104"/>
        <v>0</v>
      </c>
      <c r="AS292" s="22"/>
      <c r="AT292" s="22"/>
      <c r="AU292" s="22"/>
      <c r="AV292" s="22"/>
      <c r="AW292" s="22"/>
      <c r="AX292" s="22"/>
      <c r="AY292" s="22"/>
    </row>
    <row r="293" spans="2:51" x14ac:dyDescent="0.25">
      <c r="B293" s="53" t="s">
        <v>41</v>
      </c>
      <c r="C293" s="53"/>
      <c r="D293" s="54" t="s">
        <v>23</v>
      </c>
      <c r="E293" s="53"/>
      <c r="F293" s="23"/>
      <c r="G293" s="105">
        <v>0.25</v>
      </c>
      <c r="H293" s="56">
        <v>1</v>
      </c>
      <c r="I293" s="57">
        <f t="shared" si="105"/>
        <v>0.25</v>
      </c>
      <c r="J293" s="57"/>
      <c r="K293" s="105">
        <v>0.25</v>
      </c>
      <c r="L293" s="56">
        <v>1</v>
      </c>
      <c r="M293" s="57">
        <f t="shared" si="106"/>
        <v>0.25</v>
      </c>
      <c r="N293" s="59"/>
      <c r="O293" s="60">
        <f t="shared" si="91"/>
        <v>0</v>
      </c>
      <c r="P293" s="61">
        <f t="shared" si="92"/>
        <v>0</v>
      </c>
      <c r="Q293" s="59"/>
      <c r="R293" s="105">
        <v>0.25</v>
      </c>
      <c r="S293" s="56">
        <v>1</v>
      </c>
      <c r="T293" s="57">
        <f t="shared" si="107"/>
        <v>0.25</v>
      </c>
      <c r="U293" s="59"/>
      <c r="V293" s="60">
        <f t="shared" si="94"/>
        <v>0</v>
      </c>
      <c r="W293" s="61">
        <f t="shared" si="95"/>
        <v>0</v>
      </c>
      <c r="X293" s="59"/>
      <c r="Y293" s="105">
        <v>0.25</v>
      </c>
      <c r="Z293" s="56">
        <v>1</v>
      </c>
      <c r="AA293" s="57">
        <f t="shared" si="108"/>
        <v>0.25</v>
      </c>
      <c r="AB293" s="59"/>
      <c r="AC293" s="60">
        <f t="shared" si="97"/>
        <v>0</v>
      </c>
      <c r="AD293" s="61">
        <f t="shared" si="98"/>
        <v>0</v>
      </c>
      <c r="AE293" s="59"/>
      <c r="AF293" s="105">
        <v>0.25</v>
      </c>
      <c r="AG293" s="56">
        <v>1</v>
      </c>
      <c r="AH293" s="57">
        <f t="shared" si="109"/>
        <v>0.25</v>
      </c>
      <c r="AI293" s="59"/>
      <c r="AJ293" s="60">
        <f t="shared" si="100"/>
        <v>0</v>
      </c>
      <c r="AK293" s="61">
        <f t="shared" si="101"/>
        <v>0</v>
      </c>
      <c r="AL293" s="59"/>
      <c r="AM293" s="105">
        <v>0.25</v>
      </c>
      <c r="AN293" s="56">
        <v>1</v>
      </c>
      <c r="AO293" s="57">
        <f t="shared" si="110"/>
        <v>0.25</v>
      </c>
      <c r="AP293" s="59"/>
      <c r="AQ293" s="60">
        <f t="shared" si="103"/>
        <v>0</v>
      </c>
      <c r="AR293" s="61">
        <f t="shared" si="104"/>
        <v>0</v>
      </c>
      <c r="AS293" s="22"/>
      <c r="AT293" s="22"/>
      <c r="AU293" s="22"/>
      <c r="AV293" s="22"/>
      <c r="AW293" s="22"/>
      <c r="AX293" s="22"/>
      <c r="AY293" s="22"/>
    </row>
    <row r="294" spans="2:51" x14ac:dyDescent="0.25">
      <c r="B294" s="53" t="s">
        <v>42</v>
      </c>
      <c r="C294" s="53"/>
      <c r="D294" s="54" t="s">
        <v>29</v>
      </c>
      <c r="E294" s="53"/>
      <c r="F294" s="23"/>
      <c r="G294" s="104">
        <v>8.6999999999999994E-2</v>
      </c>
      <c r="H294" s="106">
        <f>$D$310*$G$259</f>
        <v>409.5</v>
      </c>
      <c r="I294" s="65">
        <f t="shared" si="105"/>
        <v>35.6265</v>
      </c>
      <c r="J294" s="65"/>
      <c r="K294" s="104">
        <v>8.6999999999999994E-2</v>
      </c>
      <c r="L294" s="106">
        <f>$D$310*$G$259</f>
        <v>409.5</v>
      </c>
      <c r="M294" s="65">
        <f t="shared" si="106"/>
        <v>35.6265</v>
      </c>
      <c r="N294" s="59"/>
      <c r="O294" s="60">
        <f t="shared" si="91"/>
        <v>0</v>
      </c>
      <c r="P294" s="61">
        <f t="shared" si="92"/>
        <v>0</v>
      </c>
      <c r="Q294" s="59"/>
      <c r="R294" s="104">
        <v>8.6999999999999994E-2</v>
      </c>
      <c r="S294" s="106">
        <f>$D$310*$G$259</f>
        <v>409.5</v>
      </c>
      <c r="T294" s="65">
        <f t="shared" si="107"/>
        <v>35.6265</v>
      </c>
      <c r="U294" s="59"/>
      <c r="V294" s="60">
        <f t="shared" si="94"/>
        <v>0</v>
      </c>
      <c r="W294" s="61">
        <f t="shared" si="95"/>
        <v>0</v>
      </c>
      <c r="X294" s="59"/>
      <c r="Y294" s="104">
        <v>8.6999999999999994E-2</v>
      </c>
      <c r="Z294" s="106">
        <f>$D$310*$G$259</f>
        <v>409.5</v>
      </c>
      <c r="AA294" s="65">
        <f t="shared" si="108"/>
        <v>35.6265</v>
      </c>
      <c r="AB294" s="59"/>
      <c r="AC294" s="60">
        <f t="shared" si="97"/>
        <v>0</v>
      </c>
      <c r="AD294" s="61">
        <f t="shared" si="98"/>
        <v>0</v>
      </c>
      <c r="AE294" s="59"/>
      <c r="AF294" s="104">
        <v>8.6999999999999994E-2</v>
      </c>
      <c r="AG294" s="106">
        <f>$D$310*$G$259</f>
        <v>409.5</v>
      </c>
      <c r="AH294" s="65">
        <f t="shared" si="109"/>
        <v>35.6265</v>
      </c>
      <c r="AI294" s="59"/>
      <c r="AJ294" s="60">
        <f t="shared" si="100"/>
        <v>0</v>
      </c>
      <c r="AK294" s="61">
        <f t="shared" si="101"/>
        <v>0</v>
      </c>
      <c r="AL294" s="59"/>
      <c r="AM294" s="104">
        <v>8.6999999999999994E-2</v>
      </c>
      <c r="AN294" s="106">
        <f>$D$310*$G$259</f>
        <v>409.5</v>
      </c>
      <c r="AO294" s="65">
        <f t="shared" si="110"/>
        <v>35.6265</v>
      </c>
      <c r="AP294" s="59"/>
      <c r="AQ294" s="60">
        <f t="shared" si="103"/>
        <v>0</v>
      </c>
      <c r="AR294" s="61">
        <f t="shared" si="104"/>
        <v>0</v>
      </c>
      <c r="AS294" s="22"/>
      <c r="AT294" s="22"/>
      <c r="AU294" s="22"/>
      <c r="AV294" s="22"/>
      <c r="AW294" s="22"/>
      <c r="AX294" s="22"/>
      <c r="AY294" s="22"/>
    </row>
    <row r="295" spans="2:51" x14ac:dyDescent="0.25">
      <c r="B295" s="53" t="s">
        <v>43</v>
      </c>
      <c r="C295" s="53"/>
      <c r="D295" s="54" t="s">
        <v>29</v>
      </c>
      <c r="E295" s="53"/>
      <c r="F295" s="23"/>
      <c r="G295" s="104">
        <v>0.122</v>
      </c>
      <c r="H295" s="108">
        <f>$D$311*$G$259</f>
        <v>117</v>
      </c>
      <c r="I295" s="65">
        <f t="shared" si="105"/>
        <v>14.273999999999999</v>
      </c>
      <c r="J295" s="65"/>
      <c r="K295" s="104">
        <v>0.122</v>
      </c>
      <c r="L295" s="108">
        <f>$D$311*$G$259</f>
        <v>117</v>
      </c>
      <c r="M295" s="65">
        <f t="shared" si="106"/>
        <v>14.273999999999999</v>
      </c>
      <c r="N295" s="59"/>
      <c r="O295" s="60">
        <f t="shared" si="91"/>
        <v>0</v>
      </c>
      <c r="P295" s="61">
        <f t="shared" si="92"/>
        <v>0</v>
      </c>
      <c r="Q295" s="59"/>
      <c r="R295" s="104">
        <v>0.122</v>
      </c>
      <c r="S295" s="108">
        <f>$D$311*$G$259</f>
        <v>117</v>
      </c>
      <c r="T295" s="65">
        <f t="shared" si="107"/>
        <v>14.273999999999999</v>
      </c>
      <c r="U295" s="59"/>
      <c r="V295" s="60">
        <f t="shared" si="94"/>
        <v>0</v>
      </c>
      <c r="W295" s="61">
        <f t="shared" si="95"/>
        <v>0</v>
      </c>
      <c r="X295" s="59"/>
      <c r="Y295" s="104">
        <v>0.122</v>
      </c>
      <c r="Z295" s="108">
        <f>$D$311*$G$259</f>
        <v>117</v>
      </c>
      <c r="AA295" s="65">
        <f t="shared" si="108"/>
        <v>14.273999999999999</v>
      </c>
      <c r="AB295" s="59"/>
      <c r="AC295" s="60">
        <f t="shared" si="97"/>
        <v>0</v>
      </c>
      <c r="AD295" s="61">
        <f t="shared" si="98"/>
        <v>0</v>
      </c>
      <c r="AE295" s="59"/>
      <c r="AF295" s="104">
        <v>0.122</v>
      </c>
      <c r="AG295" s="108">
        <f>$D$311*$G$259</f>
        <v>117</v>
      </c>
      <c r="AH295" s="65">
        <f t="shared" si="109"/>
        <v>14.273999999999999</v>
      </c>
      <c r="AI295" s="59"/>
      <c r="AJ295" s="60">
        <f t="shared" si="100"/>
        <v>0</v>
      </c>
      <c r="AK295" s="61">
        <f t="shared" si="101"/>
        <v>0</v>
      </c>
      <c r="AL295" s="59"/>
      <c r="AM295" s="104">
        <v>0.122</v>
      </c>
      <c r="AN295" s="108">
        <f>$D$311*$G$259</f>
        <v>117</v>
      </c>
      <c r="AO295" s="65">
        <f t="shared" si="110"/>
        <v>14.273999999999999</v>
      </c>
      <c r="AP295" s="59"/>
      <c r="AQ295" s="60">
        <f t="shared" si="103"/>
        <v>0</v>
      </c>
      <c r="AR295" s="61">
        <f t="shared" si="104"/>
        <v>0</v>
      </c>
      <c r="AS295" s="22"/>
      <c r="AT295" s="22"/>
      <c r="AU295" s="22"/>
      <c r="AV295" s="22"/>
      <c r="AW295" s="22"/>
      <c r="AX295" s="22"/>
      <c r="AY295" s="22"/>
    </row>
    <row r="296" spans="2:51" x14ac:dyDescent="0.25">
      <c r="B296" s="53" t="s">
        <v>44</v>
      </c>
      <c r="C296" s="53"/>
      <c r="D296" s="54" t="s">
        <v>29</v>
      </c>
      <c r="E296" s="53"/>
      <c r="F296" s="23"/>
      <c r="G296" s="104">
        <v>0.182</v>
      </c>
      <c r="H296" s="106">
        <f>$D$312*$G$259</f>
        <v>123.5</v>
      </c>
      <c r="I296" s="65">
        <f t="shared" si="105"/>
        <v>22.477</v>
      </c>
      <c r="J296" s="65"/>
      <c r="K296" s="104">
        <v>0.182</v>
      </c>
      <c r="L296" s="106">
        <f>$D$312*$G$259</f>
        <v>123.5</v>
      </c>
      <c r="M296" s="65">
        <f t="shared" si="106"/>
        <v>22.477</v>
      </c>
      <c r="N296" s="59"/>
      <c r="O296" s="60">
        <f t="shared" si="91"/>
        <v>0</v>
      </c>
      <c r="P296" s="61">
        <f t="shared" si="92"/>
        <v>0</v>
      </c>
      <c r="Q296" s="59"/>
      <c r="R296" s="104">
        <v>0.182</v>
      </c>
      <c r="S296" s="106">
        <f>$D$312*$G$259</f>
        <v>123.5</v>
      </c>
      <c r="T296" s="65">
        <f t="shared" si="107"/>
        <v>22.477</v>
      </c>
      <c r="U296" s="59"/>
      <c r="V296" s="60">
        <f t="shared" si="94"/>
        <v>0</v>
      </c>
      <c r="W296" s="61">
        <f t="shared" si="95"/>
        <v>0</v>
      </c>
      <c r="X296" s="59"/>
      <c r="Y296" s="104">
        <v>0.182</v>
      </c>
      <c r="Z296" s="106">
        <f>$D$312*$G$259</f>
        <v>123.5</v>
      </c>
      <c r="AA296" s="65">
        <f t="shared" si="108"/>
        <v>22.477</v>
      </c>
      <c r="AB296" s="59"/>
      <c r="AC296" s="60">
        <f t="shared" si="97"/>
        <v>0</v>
      </c>
      <c r="AD296" s="61">
        <f t="shared" si="98"/>
        <v>0</v>
      </c>
      <c r="AE296" s="59"/>
      <c r="AF296" s="104">
        <v>0.182</v>
      </c>
      <c r="AG296" s="106">
        <f>$D$312*$G$259</f>
        <v>123.5</v>
      </c>
      <c r="AH296" s="65">
        <f t="shared" si="109"/>
        <v>22.477</v>
      </c>
      <c r="AI296" s="59"/>
      <c r="AJ296" s="60">
        <f t="shared" si="100"/>
        <v>0</v>
      </c>
      <c r="AK296" s="61">
        <f t="shared" si="101"/>
        <v>0</v>
      </c>
      <c r="AL296" s="59"/>
      <c r="AM296" s="104">
        <v>0.182</v>
      </c>
      <c r="AN296" s="106">
        <f>$D$312*$G$259</f>
        <v>123.5</v>
      </c>
      <c r="AO296" s="65">
        <f t="shared" si="110"/>
        <v>22.477</v>
      </c>
      <c r="AP296" s="59"/>
      <c r="AQ296" s="60">
        <f t="shared" si="103"/>
        <v>0</v>
      </c>
      <c r="AR296" s="61">
        <f t="shared" si="104"/>
        <v>0</v>
      </c>
      <c r="AS296" s="22"/>
      <c r="AT296" s="22"/>
      <c r="AU296" s="22"/>
      <c r="AV296" s="22"/>
      <c r="AW296" s="22"/>
      <c r="AX296" s="22"/>
      <c r="AY296" s="22"/>
    </row>
    <row r="297" spans="2:51" x14ac:dyDescent="0.25">
      <c r="B297" s="53" t="s">
        <v>45</v>
      </c>
      <c r="C297" s="53"/>
      <c r="D297" s="54" t="s">
        <v>29</v>
      </c>
      <c r="E297" s="53"/>
      <c r="F297" s="23"/>
      <c r="G297" s="104">
        <v>0.10299999999999999</v>
      </c>
      <c r="H297" s="168">
        <f>H238</f>
        <v>600</v>
      </c>
      <c r="I297" s="65">
        <f t="shared" si="105"/>
        <v>61.8</v>
      </c>
      <c r="J297" s="65"/>
      <c r="K297" s="104">
        <v>0.10299999999999999</v>
      </c>
      <c r="L297" s="86">
        <f>L238</f>
        <v>600</v>
      </c>
      <c r="M297" s="65">
        <f t="shared" si="106"/>
        <v>61.8</v>
      </c>
      <c r="N297" s="59"/>
      <c r="O297" s="60">
        <f t="shared" si="91"/>
        <v>0</v>
      </c>
      <c r="P297" s="61">
        <f t="shared" si="92"/>
        <v>0</v>
      </c>
      <c r="Q297" s="59"/>
      <c r="R297" s="104">
        <v>0.10299999999999999</v>
      </c>
      <c r="S297" s="86">
        <f>S238</f>
        <v>600</v>
      </c>
      <c r="T297" s="65">
        <f t="shared" si="107"/>
        <v>61.8</v>
      </c>
      <c r="U297" s="59"/>
      <c r="V297" s="60">
        <f t="shared" si="94"/>
        <v>0</v>
      </c>
      <c r="W297" s="61">
        <f t="shared" si="95"/>
        <v>0</v>
      </c>
      <c r="X297" s="59"/>
      <c r="Y297" s="104">
        <v>0.10299999999999999</v>
      </c>
      <c r="Z297" s="86">
        <f>Z238</f>
        <v>600</v>
      </c>
      <c r="AA297" s="65">
        <f t="shared" si="108"/>
        <v>61.8</v>
      </c>
      <c r="AB297" s="59"/>
      <c r="AC297" s="60">
        <f t="shared" si="97"/>
        <v>0</v>
      </c>
      <c r="AD297" s="61">
        <f t="shared" si="98"/>
        <v>0</v>
      </c>
      <c r="AE297" s="59"/>
      <c r="AF297" s="104">
        <v>0.10299999999999999</v>
      </c>
      <c r="AG297" s="86">
        <f>AG238</f>
        <v>600</v>
      </c>
      <c r="AH297" s="65">
        <f t="shared" si="109"/>
        <v>61.8</v>
      </c>
      <c r="AI297" s="59"/>
      <c r="AJ297" s="60">
        <f t="shared" si="100"/>
        <v>0</v>
      </c>
      <c r="AK297" s="61">
        <f t="shared" si="101"/>
        <v>0</v>
      </c>
      <c r="AL297" s="59"/>
      <c r="AM297" s="104">
        <v>0.10299999999999999</v>
      </c>
      <c r="AN297" s="86">
        <f>AN238</f>
        <v>600</v>
      </c>
      <c r="AO297" s="65">
        <f t="shared" si="110"/>
        <v>61.8</v>
      </c>
      <c r="AP297" s="59"/>
      <c r="AQ297" s="60">
        <f t="shared" si="103"/>
        <v>0</v>
      </c>
      <c r="AR297" s="61">
        <f t="shared" si="104"/>
        <v>0</v>
      </c>
      <c r="AS297" s="22"/>
      <c r="AT297" s="22"/>
      <c r="AU297" s="22"/>
      <c r="AV297" s="22"/>
      <c r="AW297" s="22"/>
      <c r="AX297" s="22"/>
      <c r="AY297" s="22"/>
    </row>
    <row r="298" spans="2:51" x14ac:dyDescent="0.25">
      <c r="B298" s="53" t="s">
        <v>46</v>
      </c>
      <c r="C298" s="53"/>
      <c r="D298" s="54" t="s">
        <v>29</v>
      </c>
      <c r="E298" s="53"/>
      <c r="F298" s="23"/>
      <c r="G298" s="104">
        <v>0.125</v>
      </c>
      <c r="H298" s="168">
        <f>H239</f>
        <v>150</v>
      </c>
      <c r="I298" s="65">
        <f t="shared" si="105"/>
        <v>18.75</v>
      </c>
      <c r="J298" s="65"/>
      <c r="K298" s="104">
        <v>0.125</v>
      </c>
      <c r="L298" s="86">
        <f>L239</f>
        <v>150</v>
      </c>
      <c r="M298" s="65">
        <f t="shared" si="106"/>
        <v>18.75</v>
      </c>
      <c r="N298" s="59"/>
      <c r="O298" s="60">
        <f t="shared" si="91"/>
        <v>0</v>
      </c>
      <c r="P298" s="61">
        <f t="shared" si="92"/>
        <v>0</v>
      </c>
      <c r="Q298" s="59"/>
      <c r="R298" s="104">
        <v>0.125</v>
      </c>
      <c r="S298" s="86">
        <f>S239</f>
        <v>150</v>
      </c>
      <c r="T298" s="65">
        <f t="shared" si="107"/>
        <v>18.75</v>
      </c>
      <c r="U298" s="59"/>
      <c r="V298" s="60">
        <f t="shared" si="94"/>
        <v>0</v>
      </c>
      <c r="W298" s="61">
        <f t="shared" si="95"/>
        <v>0</v>
      </c>
      <c r="X298" s="59"/>
      <c r="Y298" s="104">
        <v>0.125</v>
      </c>
      <c r="Z298" s="86">
        <f>Z239</f>
        <v>150</v>
      </c>
      <c r="AA298" s="65">
        <f t="shared" si="108"/>
        <v>18.75</v>
      </c>
      <c r="AB298" s="59"/>
      <c r="AC298" s="60">
        <f t="shared" si="97"/>
        <v>0</v>
      </c>
      <c r="AD298" s="61">
        <f t="shared" si="98"/>
        <v>0</v>
      </c>
      <c r="AE298" s="59"/>
      <c r="AF298" s="104">
        <v>0.125</v>
      </c>
      <c r="AG298" s="86">
        <f>AG239</f>
        <v>150</v>
      </c>
      <c r="AH298" s="65">
        <f t="shared" si="109"/>
        <v>18.75</v>
      </c>
      <c r="AI298" s="59"/>
      <c r="AJ298" s="60">
        <f t="shared" si="100"/>
        <v>0</v>
      </c>
      <c r="AK298" s="61">
        <f t="shared" si="101"/>
        <v>0</v>
      </c>
      <c r="AL298" s="59"/>
      <c r="AM298" s="104">
        <v>0.125</v>
      </c>
      <c r="AN298" s="86">
        <f>AN239</f>
        <v>150</v>
      </c>
      <c r="AO298" s="65">
        <f t="shared" si="110"/>
        <v>18.75</v>
      </c>
      <c r="AP298" s="59"/>
      <c r="AQ298" s="60">
        <f t="shared" si="103"/>
        <v>0</v>
      </c>
      <c r="AR298" s="61">
        <f t="shared" si="104"/>
        <v>0</v>
      </c>
      <c r="AS298" s="22"/>
      <c r="AT298" s="22"/>
      <c r="AU298" s="22"/>
      <c r="AV298" s="22"/>
      <c r="AW298" s="22"/>
      <c r="AX298" s="22"/>
      <c r="AY298" s="22"/>
    </row>
    <row r="299" spans="2:51" x14ac:dyDescent="0.25">
      <c r="B299" s="53" t="s">
        <v>47</v>
      </c>
      <c r="C299" s="53"/>
      <c r="D299" s="54" t="s">
        <v>29</v>
      </c>
      <c r="E299" s="53"/>
      <c r="F299" s="23"/>
      <c r="G299" s="104">
        <v>8.9169999999999999E-2</v>
      </c>
      <c r="H299" s="168">
        <f>H240</f>
        <v>0</v>
      </c>
      <c r="I299" s="65">
        <f t="shared" si="105"/>
        <v>0</v>
      </c>
      <c r="J299" s="65"/>
      <c r="K299" s="104">
        <v>8.9169999999999999E-2</v>
      </c>
      <c r="L299" s="86">
        <f>L240</f>
        <v>0</v>
      </c>
      <c r="M299" s="65">
        <f t="shared" si="106"/>
        <v>0</v>
      </c>
      <c r="N299" s="59"/>
      <c r="O299" s="60">
        <f t="shared" si="91"/>
        <v>0</v>
      </c>
      <c r="P299" s="61" t="str">
        <f t="shared" si="92"/>
        <v/>
      </c>
      <c r="Q299" s="59"/>
      <c r="R299" s="104">
        <v>8.9169999999999999E-2</v>
      </c>
      <c r="S299" s="86">
        <f>S240</f>
        <v>0</v>
      </c>
      <c r="T299" s="65">
        <f t="shared" si="107"/>
        <v>0</v>
      </c>
      <c r="U299" s="59"/>
      <c r="V299" s="60">
        <f t="shared" si="94"/>
        <v>0</v>
      </c>
      <c r="W299" s="61" t="str">
        <f t="shared" si="95"/>
        <v/>
      </c>
      <c r="X299" s="59"/>
      <c r="Y299" s="104">
        <v>8.9169999999999999E-2</v>
      </c>
      <c r="Z299" s="86">
        <f>Z240</f>
        <v>0</v>
      </c>
      <c r="AA299" s="65">
        <f t="shared" si="108"/>
        <v>0</v>
      </c>
      <c r="AB299" s="59"/>
      <c r="AC299" s="60">
        <f t="shared" si="97"/>
        <v>0</v>
      </c>
      <c r="AD299" s="61" t="str">
        <f t="shared" si="98"/>
        <v/>
      </c>
      <c r="AE299" s="59"/>
      <c r="AF299" s="104">
        <v>8.9169999999999999E-2</v>
      </c>
      <c r="AG299" s="86">
        <f>AG240</f>
        <v>0</v>
      </c>
      <c r="AH299" s="65">
        <f t="shared" si="109"/>
        <v>0</v>
      </c>
      <c r="AI299" s="59"/>
      <c r="AJ299" s="60">
        <f t="shared" si="100"/>
        <v>0</v>
      </c>
      <c r="AK299" s="61" t="str">
        <f t="shared" si="101"/>
        <v/>
      </c>
      <c r="AL299" s="59"/>
      <c r="AM299" s="104">
        <v>8.9169999999999999E-2</v>
      </c>
      <c r="AN299" s="86">
        <f>AN240</f>
        <v>0</v>
      </c>
      <c r="AO299" s="65">
        <f t="shared" si="110"/>
        <v>0</v>
      </c>
      <c r="AP299" s="59"/>
      <c r="AQ299" s="60">
        <f t="shared" si="103"/>
        <v>0</v>
      </c>
      <c r="AR299" s="61" t="str">
        <f t="shared" si="104"/>
        <v/>
      </c>
      <c r="AS299" s="22"/>
      <c r="AT299" s="22"/>
      <c r="AU299" s="22"/>
      <c r="AV299" s="22"/>
      <c r="AW299" s="22"/>
      <c r="AX299" s="22"/>
      <c r="AY299" s="22"/>
    </row>
    <row r="300" spans="2:51" ht="15.75" thickBot="1" x14ac:dyDescent="0.3">
      <c r="B300" s="53" t="s">
        <v>48</v>
      </c>
      <c r="C300" s="53"/>
      <c r="D300" s="54" t="s">
        <v>29</v>
      </c>
      <c r="E300" s="53"/>
      <c r="F300" s="23"/>
      <c r="G300" s="104">
        <f>G299</f>
        <v>8.9169999999999999E-2</v>
      </c>
      <c r="H300" s="86">
        <f>H241</f>
        <v>0</v>
      </c>
      <c r="I300" s="65">
        <f t="shared" si="105"/>
        <v>0</v>
      </c>
      <c r="J300" s="65"/>
      <c r="K300" s="104">
        <f>K299</f>
        <v>8.9169999999999999E-2</v>
      </c>
      <c r="L300" s="86">
        <f>L241</f>
        <v>0</v>
      </c>
      <c r="M300" s="65">
        <f t="shared" si="106"/>
        <v>0</v>
      </c>
      <c r="N300" s="59"/>
      <c r="O300" s="60">
        <f t="shared" si="91"/>
        <v>0</v>
      </c>
      <c r="P300" s="61" t="str">
        <f t="shared" si="92"/>
        <v/>
      </c>
      <c r="Q300" s="59"/>
      <c r="R300" s="104">
        <f>R299</f>
        <v>8.9169999999999999E-2</v>
      </c>
      <c r="S300" s="86">
        <f>S241</f>
        <v>0</v>
      </c>
      <c r="T300" s="65">
        <f t="shared" si="107"/>
        <v>0</v>
      </c>
      <c r="U300" s="59"/>
      <c r="V300" s="60">
        <f t="shared" si="94"/>
        <v>0</v>
      </c>
      <c r="W300" s="61" t="str">
        <f t="shared" si="95"/>
        <v/>
      </c>
      <c r="X300" s="59"/>
      <c r="Y300" s="104">
        <f>Y299</f>
        <v>8.9169999999999999E-2</v>
      </c>
      <c r="Z300" s="86">
        <f>Z241</f>
        <v>0</v>
      </c>
      <c r="AA300" s="65">
        <f t="shared" si="108"/>
        <v>0</v>
      </c>
      <c r="AB300" s="59"/>
      <c r="AC300" s="60">
        <f t="shared" si="97"/>
        <v>0</v>
      </c>
      <c r="AD300" s="61" t="str">
        <f t="shared" si="98"/>
        <v/>
      </c>
      <c r="AE300" s="59"/>
      <c r="AF300" s="104">
        <f>AF299</f>
        <v>8.9169999999999999E-2</v>
      </c>
      <c r="AG300" s="86">
        <f>AG241</f>
        <v>0</v>
      </c>
      <c r="AH300" s="65">
        <f t="shared" si="109"/>
        <v>0</v>
      </c>
      <c r="AI300" s="59"/>
      <c r="AJ300" s="60">
        <f t="shared" si="100"/>
        <v>0</v>
      </c>
      <c r="AK300" s="61" t="str">
        <f t="shared" si="101"/>
        <v/>
      </c>
      <c r="AL300" s="59"/>
      <c r="AM300" s="104">
        <f>AM299</f>
        <v>8.9169999999999999E-2</v>
      </c>
      <c r="AN300" s="86">
        <f>AN241</f>
        <v>0</v>
      </c>
      <c r="AO300" s="65">
        <f t="shared" si="110"/>
        <v>0</v>
      </c>
      <c r="AP300" s="59"/>
      <c r="AQ300" s="60">
        <f t="shared" si="103"/>
        <v>0</v>
      </c>
      <c r="AR300" s="61" t="str">
        <f t="shared" si="104"/>
        <v/>
      </c>
      <c r="AS300" s="22"/>
      <c r="AT300" s="22"/>
      <c r="AU300" s="22"/>
      <c r="AV300" s="22"/>
      <c r="AW300" s="22"/>
      <c r="AX300" s="22"/>
      <c r="AY300" s="22"/>
    </row>
    <row r="301" spans="2:51" ht="15.75" thickBot="1" x14ac:dyDescent="0.3">
      <c r="B301" s="173"/>
      <c r="C301" s="110"/>
      <c r="D301" s="111"/>
      <c r="E301" s="110"/>
      <c r="F301" s="112"/>
      <c r="G301" s="197"/>
      <c r="H301" s="198"/>
      <c r="I301" s="199"/>
      <c r="J301" s="199"/>
      <c r="K301" s="197"/>
      <c r="L301" s="198"/>
      <c r="M301" s="199"/>
      <c r="N301" s="112"/>
      <c r="O301" s="200">
        <f t="shared" si="91"/>
        <v>0</v>
      </c>
      <c r="P301" s="201" t="str">
        <f t="shared" si="92"/>
        <v/>
      </c>
      <c r="R301" s="197"/>
      <c r="S301" s="198"/>
      <c r="T301" s="199"/>
      <c r="U301" s="112"/>
      <c r="V301" s="200">
        <f t="shared" si="94"/>
        <v>0</v>
      </c>
      <c r="W301" s="201" t="str">
        <f t="shared" si="95"/>
        <v/>
      </c>
      <c r="Y301" s="197"/>
      <c r="Z301" s="198"/>
      <c r="AA301" s="199"/>
      <c r="AB301" s="112"/>
      <c r="AC301" s="200">
        <f t="shared" si="97"/>
        <v>0</v>
      </c>
      <c r="AD301" s="201" t="str">
        <f t="shared" si="98"/>
        <v/>
      </c>
      <c r="AF301" s="197"/>
      <c r="AG301" s="198"/>
      <c r="AH301" s="199"/>
      <c r="AI301" s="112"/>
      <c r="AJ301" s="200">
        <f t="shared" si="100"/>
        <v>0</v>
      </c>
      <c r="AK301" s="201" t="str">
        <f t="shared" si="101"/>
        <v/>
      </c>
      <c r="AM301" s="197"/>
      <c r="AN301" s="198"/>
      <c r="AO301" s="199"/>
      <c r="AP301" s="112"/>
      <c r="AQ301" s="200">
        <f t="shared" si="103"/>
        <v>0</v>
      </c>
      <c r="AR301" s="201" t="str">
        <f t="shared" si="104"/>
        <v/>
      </c>
      <c r="AS301" s="22"/>
      <c r="AT301" s="22"/>
      <c r="AU301" s="22"/>
      <c r="AV301" s="22"/>
      <c r="AW301" s="22"/>
      <c r="AX301" s="22"/>
      <c r="AY301" s="22"/>
    </row>
    <row r="302" spans="2:51" x14ac:dyDescent="0.25">
      <c r="B302" s="122" t="s">
        <v>49</v>
      </c>
      <c r="C302" s="53"/>
      <c r="E302" s="53"/>
      <c r="F302" s="202"/>
      <c r="G302" s="124"/>
      <c r="H302" s="124"/>
      <c r="I302" s="125">
        <f>SUM(I290:I296,I289)</f>
        <v>137.45392874999999</v>
      </c>
      <c r="J302" s="128"/>
      <c r="K302" s="124"/>
      <c r="L302" s="124"/>
      <c r="M302" s="125">
        <f>SUM(M290:M296,M289)</f>
        <v>140.97461874999999</v>
      </c>
      <c r="N302" s="127"/>
      <c r="O302" s="128">
        <f t="shared" si="91"/>
        <v>3.5206900000000019</v>
      </c>
      <c r="P302" s="129">
        <f t="shared" si="92"/>
        <v>2.5613600367897831E-2</v>
      </c>
      <c r="R302" s="124"/>
      <c r="S302" s="124"/>
      <c r="T302" s="125">
        <f>SUM(T290:T296,T289)</f>
        <v>142.41261874999998</v>
      </c>
      <c r="U302" s="127"/>
      <c r="V302" s="128">
        <f t="shared" si="94"/>
        <v>1.4379999999999882</v>
      </c>
      <c r="W302" s="129">
        <f t="shared" si="95"/>
        <v>1.0200417725903502E-2</v>
      </c>
      <c r="Y302" s="124"/>
      <c r="Z302" s="124"/>
      <c r="AA302" s="125">
        <f>SUM(AA290:AA296,AA289)</f>
        <v>145.31261875000001</v>
      </c>
      <c r="AB302" s="127"/>
      <c r="AC302" s="128">
        <f t="shared" si="97"/>
        <v>2.9000000000000341</v>
      </c>
      <c r="AD302" s="129">
        <f t="shared" si="98"/>
        <v>2.0363364043539396E-2</v>
      </c>
      <c r="AF302" s="124"/>
      <c r="AG302" s="124"/>
      <c r="AH302" s="125">
        <f>SUM(AH290:AH296,AH289)</f>
        <v>148.90261874999999</v>
      </c>
      <c r="AI302" s="127"/>
      <c r="AJ302" s="128">
        <f t="shared" si="100"/>
        <v>3.589999999999975</v>
      </c>
      <c r="AK302" s="129">
        <f t="shared" si="101"/>
        <v>2.4705356154762537E-2</v>
      </c>
      <c r="AM302" s="124"/>
      <c r="AN302" s="124"/>
      <c r="AO302" s="125">
        <f>SUM(AO290:AO296,AO289)</f>
        <v>151.94261875000001</v>
      </c>
      <c r="AP302" s="127"/>
      <c r="AQ302" s="128">
        <f t="shared" si="103"/>
        <v>3.0400000000000205</v>
      </c>
      <c r="AR302" s="129">
        <f t="shared" si="104"/>
        <v>2.0416027773856871E-2</v>
      </c>
      <c r="AS302" s="22"/>
      <c r="AT302" s="22"/>
      <c r="AU302" s="22"/>
      <c r="AV302" s="22"/>
      <c r="AW302" s="22"/>
      <c r="AX302" s="22"/>
      <c r="AY302" s="22"/>
    </row>
    <row r="303" spans="2:51" x14ac:dyDescent="0.25">
      <c r="B303" s="122" t="s">
        <v>50</v>
      </c>
      <c r="C303" s="53"/>
      <c r="E303" s="53"/>
      <c r="F303" s="202"/>
      <c r="G303" s="131">
        <v>-0.193</v>
      </c>
      <c r="H303" s="203"/>
      <c r="I303" s="186">
        <f>+I302*G303</f>
        <v>-26.528608248749997</v>
      </c>
      <c r="J303" s="186"/>
      <c r="K303" s="131">
        <v>-0.193</v>
      </c>
      <c r="L303" s="203"/>
      <c r="M303" s="186">
        <f>+M302*K303</f>
        <v>-27.208101418749997</v>
      </c>
      <c r="N303" s="127"/>
      <c r="O303" s="186">
        <f t="shared" si="91"/>
        <v>-0.67949317000000065</v>
      </c>
      <c r="P303" s="187">
        <f t="shared" si="92"/>
        <v>2.5613600367897841E-2</v>
      </c>
      <c r="R303" s="131">
        <v>-0.193</v>
      </c>
      <c r="S303" s="203"/>
      <c r="T303" s="186">
        <f>+T302*R303</f>
        <v>-27.485635418749997</v>
      </c>
      <c r="U303" s="127"/>
      <c r="V303" s="186">
        <f t="shared" si="94"/>
        <v>-0.27753399999999928</v>
      </c>
      <c r="W303" s="187">
        <f t="shared" si="95"/>
        <v>1.0200417725903561E-2</v>
      </c>
      <c r="Y303" s="131">
        <v>-0.193</v>
      </c>
      <c r="Z303" s="203"/>
      <c r="AA303" s="186">
        <f>+AA302*Y303</f>
        <v>-28.045335418750003</v>
      </c>
      <c r="AB303" s="127"/>
      <c r="AC303" s="186">
        <f t="shared" si="97"/>
        <v>-0.55970000000000653</v>
      </c>
      <c r="AD303" s="187">
        <f t="shared" si="98"/>
        <v>2.0363364043539393E-2</v>
      </c>
      <c r="AF303" s="131">
        <v>-0.193</v>
      </c>
      <c r="AG303" s="203"/>
      <c r="AH303" s="186">
        <f>+AH302*AF303</f>
        <v>-28.738205418749999</v>
      </c>
      <c r="AI303" s="127"/>
      <c r="AJ303" s="186">
        <f t="shared" si="100"/>
        <v>-0.69286999999999566</v>
      </c>
      <c r="AK303" s="187">
        <f t="shared" si="101"/>
        <v>2.4705356154762555E-2</v>
      </c>
      <c r="AM303" s="131">
        <v>-0.193</v>
      </c>
      <c r="AN303" s="203"/>
      <c r="AO303" s="186">
        <f>+AO302*AM303</f>
        <v>-29.324925418750002</v>
      </c>
      <c r="AP303" s="127"/>
      <c r="AQ303" s="186">
        <f t="shared" si="103"/>
        <v>-0.58672000000000324</v>
      </c>
      <c r="AR303" s="187">
        <f t="shared" si="104"/>
        <v>2.0416027773856843E-2</v>
      </c>
      <c r="AS303" s="22"/>
      <c r="AT303" s="22"/>
      <c r="AU303" s="22"/>
      <c r="AV303" s="22"/>
      <c r="AW303" s="22"/>
      <c r="AX303" s="22"/>
      <c r="AY303" s="22"/>
    </row>
    <row r="304" spans="2:51" x14ac:dyDescent="0.25">
      <c r="B304" s="174" t="s">
        <v>51</v>
      </c>
      <c r="C304" s="53"/>
      <c r="E304" s="53"/>
      <c r="F304" s="204"/>
      <c r="G304" s="205">
        <v>0.13</v>
      </c>
      <c r="H304" s="204"/>
      <c r="I304" s="186">
        <f>I302*G304</f>
        <v>17.869010737499998</v>
      </c>
      <c r="J304" s="186"/>
      <c r="K304" s="205">
        <v>0.13</v>
      </c>
      <c r="L304" s="204"/>
      <c r="M304" s="186">
        <f>M302*K304</f>
        <v>18.326700437499998</v>
      </c>
      <c r="O304" s="186">
        <f t="shared" si="91"/>
        <v>0.45768969999999953</v>
      </c>
      <c r="P304" s="187">
        <f t="shared" si="92"/>
        <v>2.5613600367897792E-2</v>
      </c>
      <c r="R304" s="205">
        <v>0.13</v>
      </c>
      <c r="S304" s="204"/>
      <c r="T304" s="186">
        <f>T302*R304</f>
        <v>18.513640437499998</v>
      </c>
      <c r="V304" s="186">
        <f t="shared" si="94"/>
        <v>0.18693999999999988</v>
      </c>
      <c r="W304" s="187">
        <f t="shared" si="95"/>
        <v>1.020041772590358E-2</v>
      </c>
      <c r="Y304" s="205">
        <v>0.13</v>
      </c>
      <c r="Z304" s="204"/>
      <c r="AA304" s="186">
        <f>AA302*Y304</f>
        <v>18.890640437500004</v>
      </c>
      <c r="AC304" s="186">
        <f t="shared" si="97"/>
        <v>0.377000000000006</v>
      </c>
      <c r="AD304" s="187">
        <f t="shared" si="98"/>
        <v>2.0363364043539479E-2</v>
      </c>
      <c r="AF304" s="205">
        <v>0.13</v>
      </c>
      <c r="AG304" s="204"/>
      <c r="AH304" s="186">
        <f>AH302*AF304</f>
        <v>19.3573404375</v>
      </c>
      <c r="AJ304" s="186">
        <f t="shared" si="100"/>
        <v>0.4666999999999959</v>
      </c>
      <c r="AK304" s="187">
        <f t="shared" si="101"/>
        <v>2.4705356154762489E-2</v>
      </c>
      <c r="AM304" s="205">
        <v>0.13</v>
      </c>
      <c r="AN304" s="204"/>
      <c r="AO304" s="186">
        <f>AO302*AM304</f>
        <v>19.752540437500002</v>
      </c>
      <c r="AQ304" s="186">
        <f t="shared" si="103"/>
        <v>0.39520000000000266</v>
      </c>
      <c r="AR304" s="187">
        <f t="shared" si="104"/>
        <v>2.0416027773856867E-2</v>
      </c>
      <c r="AS304" s="22"/>
      <c r="AT304" s="22"/>
      <c r="AU304" s="22"/>
      <c r="AV304" s="22"/>
      <c r="AW304" s="22"/>
      <c r="AX304" s="22"/>
      <c r="AY304" s="22"/>
    </row>
    <row r="305" spans="1:51" ht="15.75" thickBot="1" x14ac:dyDescent="0.3">
      <c r="B305" s="481" t="s">
        <v>52</v>
      </c>
      <c r="C305" s="481"/>
      <c r="D305" s="481"/>
      <c r="E305" s="175"/>
      <c r="F305" s="140"/>
      <c r="G305" s="140"/>
      <c r="H305" s="140"/>
      <c r="I305" s="141">
        <f>SUM(I302:I304)</f>
        <v>128.79433123874998</v>
      </c>
      <c r="J305" s="141"/>
      <c r="K305" s="140"/>
      <c r="L305" s="140"/>
      <c r="M305" s="141">
        <f>SUM(M302:M304)</f>
        <v>132.09321776874998</v>
      </c>
      <c r="N305" s="143"/>
      <c r="O305" s="206">
        <f t="shared" si="91"/>
        <v>3.2988865300000043</v>
      </c>
      <c r="P305" s="207">
        <f t="shared" si="92"/>
        <v>2.5613600367897851E-2</v>
      </c>
      <c r="R305" s="140"/>
      <c r="S305" s="140"/>
      <c r="T305" s="141">
        <f>SUM(T302:T304)</f>
        <v>133.44062376874999</v>
      </c>
      <c r="U305" s="143"/>
      <c r="V305" s="206">
        <f t="shared" si="94"/>
        <v>1.3474060000000065</v>
      </c>
      <c r="W305" s="207">
        <f t="shared" si="95"/>
        <v>1.0200417725903637E-2</v>
      </c>
      <c r="Y305" s="140"/>
      <c r="Z305" s="140"/>
      <c r="AA305" s="141">
        <f>SUM(AA302:AA304)</f>
        <v>136.15792376875001</v>
      </c>
      <c r="AB305" s="143"/>
      <c r="AC305" s="206">
        <f t="shared" si="97"/>
        <v>2.7173000000000229</v>
      </c>
      <c r="AD305" s="207">
        <f t="shared" si="98"/>
        <v>2.0363364043539327E-2</v>
      </c>
      <c r="AF305" s="140"/>
      <c r="AG305" s="140"/>
      <c r="AH305" s="141">
        <f>SUM(AH302:AH304)</f>
        <v>139.52175376874999</v>
      </c>
      <c r="AI305" s="143"/>
      <c r="AJ305" s="206">
        <f t="shared" si="100"/>
        <v>3.3638299999999788</v>
      </c>
      <c r="AK305" s="207">
        <f t="shared" si="101"/>
        <v>2.4705356154762555E-2</v>
      </c>
      <c r="AM305" s="140"/>
      <c r="AN305" s="140"/>
      <c r="AO305" s="141">
        <f>SUM(AO302:AO304)</f>
        <v>142.37023376875001</v>
      </c>
      <c r="AP305" s="143"/>
      <c r="AQ305" s="206">
        <f t="shared" si="103"/>
        <v>2.8484800000000234</v>
      </c>
      <c r="AR305" s="207">
        <f t="shared" si="104"/>
        <v>2.0416027773856902E-2</v>
      </c>
      <c r="AS305" s="22"/>
      <c r="AT305" s="22"/>
      <c r="AU305" s="22"/>
      <c r="AV305" s="22"/>
      <c r="AW305" s="22"/>
      <c r="AX305" s="22"/>
      <c r="AY305" s="22"/>
    </row>
    <row r="306" spans="1:51" ht="15.75" thickBot="1" x14ac:dyDescent="0.3">
      <c r="A306" s="146"/>
      <c r="B306" s="109" t="s">
        <v>53</v>
      </c>
      <c r="C306" s="147"/>
      <c r="D306" s="148"/>
      <c r="E306" s="147"/>
      <c r="F306" s="149"/>
      <c r="G306" s="150"/>
      <c r="H306" s="151"/>
      <c r="I306" s="152"/>
      <c r="J306" s="160"/>
      <c r="K306" s="150"/>
      <c r="L306" s="151"/>
      <c r="M306" s="152"/>
      <c r="N306" s="149"/>
      <c r="O306" s="155"/>
      <c r="P306" s="156"/>
      <c r="R306" s="150"/>
      <c r="S306" s="151"/>
      <c r="T306" s="152"/>
      <c r="U306" s="149"/>
      <c r="V306" s="155"/>
      <c r="W306" s="156"/>
      <c r="Y306" s="150"/>
      <c r="Z306" s="151"/>
      <c r="AA306" s="152"/>
      <c r="AB306" s="149"/>
      <c r="AC306" s="155"/>
      <c r="AD306" s="156"/>
      <c r="AF306" s="150"/>
      <c r="AG306" s="151"/>
      <c r="AH306" s="152"/>
      <c r="AI306" s="149"/>
      <c r="AJ306" s="155"/>
      <c r="AK306" s="156"/>
      <c r="AM306" s="150"/>
      <c r="AN306" s="151"/>
      <c r="AO306" s="152"/>
      <c r="AP306" s="149"/>
      <c r="AQ306" s="155"/>
      <c r="AR306" s="156"/>
      <c r="AS306" s="22"/>
      <c r="AT306" s="22"/>
      <c r="AU306" s="22"/>
      <c r="AV306" s="22"/>
      <c r="AW306" s="22"/>
      <c r="AX306" s="22"/>
      <c r="AY306" s="22"/>
    </row>
    <row r="307" spans="1:51" x14ac:dyDescent="0.25">
      <c r="I307" s="37"/>
      <c r="J307" s="37"/>
      <c r="M307" s="37"/>
      <c r="T307" s="37"/>
      <c r="AA307" s="37"/>
      <c r="AH307" s="37"/>
      <c r="AO307" s="37"/>
      <c r="AS307" s="22"/>
      <c r="AT307" s="22"/>
      <c r="AU307" s="22"/>
      <c r="AV307" s="22"/>
      <c r="AW307" s="22"/>
      <c r="AX307" s="22"/>
      <c r="AY307" s="22"/>
    </row>
    <row r="308" spans="1:51" x14ac:dyDescent="0.25">
      <c r="B308" s="42" t="s">
        <v>54</v>
      </c>
      <c r="G308" s="158">
        <f>G249</f>
        <v>2.9499999999999998E-2</v>
      </c>
      <c r="K308" s="158">
        <v>2.9499999999999998E-2</v>
      </c>
      <c r="Q308" s="127"/>
      <c r="R308" s="158">
        <v>2.9499999999999998E-2</v>
      </c>
      <c r="X308" s="127"/>
      <c r="Y308" s="158">
        <v>2.9499999999999998E-2</v>
      </c>
      <c r="AE308" s="127"/>
      <c r="AF308" s="158">
        <v>2.9499999999999998E-2</v>
      </c>
      <c r="AL308" s="127"/>
      <c r="AM308" s="158">
        <v>2.9499999999999998E-2</v>
      </c>
      <c r="AS308" s="22"/>
      <c r="AT308" s="22"/>
      <c r="AU308" s="22"/>
      <c r="AV308" s="22"/>
      <c r="AW308" s="22"/>
      <c r="AX308" s="22"/>
      <c r="AY308" s="22"/>
    </row>
    <row r="310" spans="1:51" x14ac:dyDescent="0.25">
      <c r="D310" s="208">
        <v>0.63</v>
      </c>
      <c r="E310" s="209" t="s">
        <v>42</v>
      </c>
      <c r="F310" s="210"/>
      <c r="G310" s="211"/>
      <c r="H310" s="37"/>
      <c r="I310" s="212">
        <v>0.33</v>
      </c>
      <c r="J310" s="209" t="s">
        <v>116</v>
      </c>
      <c r="K310" s="210"/>
      <c r="Q310" s="37"/>
      <c r="X310" s="37"/>
      <c r="AE310" s="37"/>
      <c r="AL310" s="37"/>
      <c r="AS310" s="37"/>
    </row>
    <row r="311" spans="1:51" x14ac:dyDescent="0.25">
      <c r="D311" s="208">
        <v>0.18</v>
      </c>
      <c r="E311" s="209" t="s">
        <v>43</v>
      </c>
      <c r="F311" s="210"/>
      <c r="G311" s="211"/>
      <c r="H311" s="37"/>
      <c r="I311" s="212">
        <v>0.2</v>
      </c>
      <c r="J311" s="209" t="s">
        <v>117</v>
      </c>
      <c r="K311" s="210"/>
      <c r="Q311" s="37"/>
      <c r="X311" s="37"/>
      <c r="AE311" s="37"/>
      <c r="AL311" s="37"/>
      <c r="AS311" s="37"/>
    </row>
    <row r="312" spans="1:51" x14ac:dyDescent="0.25">
      <c r="D312" s="208">
        <v>0.19</v>
      </c>
      <c r="E312" s="209" t="s">
        <v>44</v>
      </c>
      <c r="F312" s="210"/>
      <c r="G312" s="211"/>
      <c r="H312" s="37"/>
      <c r="I312" s="208">
        <v>0.31</v>
      </c>
      <c r="J312" s="209" t="s">
        <v>118</v>
      </c>
      <c r="K312" s="210"/>
      <c r="Q312" s="37"/>
      <c r="X312" s="37"/>
      <c r="AE312" s="37"/>
      <c r="AL312" s="37"/>
      <c r="AS312" s="37"/>
    </row>
    <row r="313" spans="1:51" x14ac:dyDescent="0.25">
      <c r="G313" s="37"/>
      <c r="H313" s="37"/>
      <c r="I313" s="208">
        <v>0.16</v>
      </c>
      <c r="J313" s="209" t="s">
        <v>119</v>
      </c>
      <c r="K313" s="210"/>
      <c r="Q313" s="37"/>
      <c r="X313" s="37"/>
      <c r="AE313" s="37"/>
      <c r="AL313" s="37"/>
      <c r="AS313" s="37"/>
    </row>
    <row r="314" spans="1:51" x14ac:dyDescent="0.25">
      <c r="G314" s="37"/>
      <c r="H314" s="37"/>
      <c r="I314" s="37"/>
      <c r="J314" s="37"/>
      <c r="Q314" s="37"/>
      <c r="X314" s="37"/>
      <c r="AE314" s="37"/>
      <c r="AL314" s="37"/>
      <c r="AS314" s="37"/>
    </row>
    <row r="315" spans="1:51" x14ac:dyDescent="0.25">
      <c r="D315" s="208">
        <v>0.61</v>
      </c>
      <c r="E315" s="209" t="s">
        <v>63</v>
      </c>
      <c r="F315" s="210"/>
      <c r="G315" s="211"/>
      <c r="H315" s="37"/>
      <c r="I315" s="37"/>
      <c r="J315" s="37"/>
      <c r="Q315" s="37"/>
      <c r="X315" s="37"/>
      <c r="AE315" s="37"/>
      <c r="AL315" s="37"/>
      <c r="AS315" s="37"/>
    </row>
    <row r="316" spans="1:51" x14ac:dyDescent="0.25">
      <c r="D316" s="208">
        <v>0.39</v>
      </c>
      <c r="E316" s="209" t="s">
        <v>64</v>
      </c>
      <c r="F316" s="210"/>
      <c r="G316" s="211"/>
      <c r="H316" s="37"/>
      <c r="I316" s="37"/>
      <c r="J316" s="37"/>
      <c r="Q316" s="37"/>
      <c r="X316" s="37"/>
      <c r="AE316" s="37"/>
      <c r="AL316" s="37"/>
      <c r="AS316" s="37"/>
    </row>
    <row r="317" spans="1:51" x14ac:dyDescent="0.25">
      <c r="G317" s="37"/>
      <c r="H317" s="37"/>
      <c r="I317" s="37"/>
      <c r="J317" s="37"/>
      <c r="Q317" s="37"/>
      <c r="X317" s="37"/>
      <c r="AE317" s="37"/>
      <c r="AL317" s="37"/>
      <c r="AS317" s="37"/>
    </row>
    <row r="318" spans="1:51" x14ac:dyDescent="0.25">
      <c r="G318" s="37"/>
      <c r="H318" s="37"/>
      <c r="I318" s="37"/>
      <c r="J318" s="37"/>
      <c r="Q318" s="37"/>
      <c r="X318" s="37"/>
      <c r="AE318" s="37"/>
      <c r="AL318" s="37"/>
      <c r="AS318" s="37"/>
    </row>
    <row r="319" spans="1:51" x14ac:dyDescent="0.25">
      <c r="G319" s="37"/>
      <c r="H319" s="37"/>
      <c r="I319" s="37"/>
      <c r="J319" s="37"/>
      <c r="Q319" s="37"/>
      <c r="X319" s="37"/>
      <c r="AE319" s="37"/>
      <c r="AL319" s="37"/>
      <c r="AS319" s="37"/>
    </row>
    <row r="320" spans="1:51" x14ac:dyDescent="0.25">
      <c r="G320" s="37"/>
      <c r="H320" s="37"/>
      <c r="I320" s="37"/>
      <c r="J320" s="37"/>
      <c r="Q320" s="37"/>
      <c r="X320" s="37"/>
      <c r="AE320" s="37"/>
      <c r="AL320" s="37"/>
      <c r="AS320" s="37"/>
    </row>
    <row r="321" spans="7:45" x14ac:dyDescent="0.25">
      <c r="G321" s="37"/>
      <c r="H321" s="37"/>
      <c r="I321" s="37"/>
      <c r="J321" s="37"/>
      <c r="Q321" s="37"/>
      <c r="X321" s="37"/>
      <c r="AE321" s="37"/>
      <c r="AL321" s="37"/>
      <c r="AS321" s="37"/>
    </row>
    <row r="322" spans="7:45" x14ac:dyDescent="0.25">
      <c r="G322" s="37"/>
      <c r="H322" s="37"/>
      <c r="I322" s="37"/>
      <c r="J322" s="37"/>
      <c r="Q322" s="37"/>
      <c r="X322" s="37"/>
      <c r="AE322" s="37"/>
      <c r="AL322" s="37"/>
      <c r="AS322" s="37"/>
    </row>
    <row r="323" spans="7:45" x14ac:dyDescent="0.25">
      <c r="G323" s="37"/>
      <c r="H323" s="37"/>
      <c r="I323" s="37"/>
      <c r="J323" s="37"/>
      <c r="Q323" s="37"/>
      <c r="X323" s="37"/>
      <c r="AE323" s="37"/>
      <c r="AL323" s="37"/>
      <c r="AS323" s="37"/>
    </row>
    <row r="324" spans="7:45" x14ac:dyDescent="0.25">
      <c r="G324" s="37"/>
      <c r="H324" s="37"/>
      <c r="I324" s="37"/>
      <c r="J324" s="37"/>
      <c r="Q324" s="37"/>
      <c r="X324" s="37"/>
      <c r="AE324" s="37"/>
      <c r="AL324" s="37"/>
      <c r="AS324" s="37"/>
    </row>
    <row r="325" spans="7:45" x14ac:dyDescent="0.25">
      <c r="G325" s="37"/>
      <c r="H325" s="37"/>
      <c r="I325" s="37"/>
      <c r="J325" s="37"/>
      <c r="Q325" s="37"/>
      <c r="X325" s="37"/>
      <c r="AE325" s="37"/>
      <c r="AL325" s="37"/>
      <c r="AS325" s="37"/>
    </row>
    <row r="326" spans="7:45" x14ac:dyDescent="0.25">
      <c r="G326" s="37"/>
      <c r="H326" s="37"/>
      <c r="I326" s="37"/>
      <c r="J326" s="37"/>
      <c r="Q326" s="37"/>
      <c r="X326" s="37"/>
      <c r="AE326" s="37"/>
      <c r="AL326" s="37"/>
      <c r="AS326" s="37"/>
    </row>
    <row r="327" spans="7:45" x14ac:dyDescent="0.25">
      <c r="G327" s="37"/>
      <c r="H327" s="37"/>
      <c r="I327" s="37"/>
      <c r="J327" s="37"/>
      <c r="Q327" s="37"/>
      <c r="X327" s="37"/>
      <c r="AE327" s="37"/>
      <c r="AL327" s="37"/>
      <c r="AS327" s="37"/>
    </row>
    <row r="328" spans="7:45" x14ac:dyDescent="0.25">
      <c r="G328" s="37"/>
      <c r="H328" s="37"/>
      <c r="I328" s="37"/>
      <c r="J328" s="37"/>
      <c r="Q328" s="37"/>
      <c r="X328" s="37"/>
      <c r="AE328" s="37"/>
      <c r="AL328" s="37"/>
      <c r="AS328" s="37"/>
    </row>
    <row r="329" spans="7:45" x14ac:dyDescent="0.25">
      <c r="G329" s="37"/>
      <c r="H329" s="37"/>
      <c r="I329" s="37"/>
      <c r="J329" s="37"/>
      <c r="Q329" s="37"/>
      <c r="X329" s="37"/>
      <c r="AE329" s="37"/>
      <c r="AL329" s="37"/>
      <c r="AS329" s="37"/>
    </row>
    <row r="330" spans="7:45" x14ac:dyDescent="0.25">
      <c r="G330" s="37"/>
      <c r="H330" s="37"/>
      <c r="I330" s="37"/>
      <c r="J330" s="37"/>
      <c r="Q330" s="37"/>
      <c r="X330" s="37"/>
      <c r="AE330" s="37"/>
      <c r="AL330" s="37"/>
      <c r="AS330" s="37"/>
    </row>
    <row r="331" spans="7:45" x14ac:dyDescent="0.25">
      <c r="G331" s="37"/>
      <c r="H331" s="37"/>
      <c r="I331" s="37"/>
      <c r="J331" s="37"/>
      <c r="Q331" s="37"/>
      <c r="X331" s="37"/>
      <c r="AE331" s="37"/>
      <c r="AL331" s="37"/>
      <c r="AS331" s="37"/>
    </row>
    <row r="332" spans="7:45" x14ac:dyDescent="0.25">
      <c r="G332" s="37"/>
      <c r="H332" s="37"/>
      <c r="I332" s="37"/>
      <c r="J332" s="37"/>
      <c r="Q332" s="37"/>
      <c r="X332" s="37"/>
      <c r="AE332" s="37"/>
      <c r="AL332" s="37"/>
      <c r="AS332" s="37"/>
    </row>
    <row r="333" spans="7:45" x14ac:dyDescent="0.25">
      <c r="G333" s="37"/>
      <c r="H333" s="37"/>
      <c r="I333" s="37"/>
      <c r="J333" s="37"/>
      <c r="Q333" s="37"/>
      <c r="X333" s="37"/>
      <c r="AE333" s="37"/>
      <c r="AL333" s="37"/>
      <c r="AS333" s="37"/>
    </row>
    <row r="334" spans="7:45" x14ac:dyDescent="0.25">
      <c r="G334" s="37"/>
      <c r="H334" s="37"/>
      <c r="I334" s="37"/>
      <c r="J334" s="37"/>
      <c r="Q334" s="37"/>
      <c r="X334" s="37"/>
      <c r="AE334" s="37"/>
      <c r="AL334" s="37"/>
      <c r="AS334" s="37"/>
    </row>
    <row r="335" spans="7:45" x14ac:dyDescent="0.25">
      <c r="G335" s="37"/>
      <c r="H335" s="37"/>
      <c r="I335" s="37"/>
      <c r="J335" s="37"/>
      <c r="Q335" s="37"/>
      <c r="X335" s="37"/>
      <c r="AE335" s="37"/>
      <c r="AL335" s="37"/>
      <c r="AS335" s="37"/>
    </row>
    <row r="336" spans="7:45" x14ac:dyDescent="0.25">
      <c r="G336" s="37"/>
      <c r="H336" s="37"/>
      <c r="I336" s="37"/>
      <c r="J336" s="37"/>
      <c r="Q336" s="37"/>
      <c r="X336" s="37"/>
      <c r="AE336" s="37"/>
      <c r="AL336" s="37"/>
      <c r="AS336" s="37"/>
    </row>
    <row r="337" spans="7:45" x14ac:dyDescent="0.25">
      <c r="G337" s="37"/>
      <c r="H337" s="37"/>
      <c r="I337" s="37"/>
      <c r="J337" s="37"/>
      <c r="Q337" s="37"/>
      <c r="X337" s="37"/>
      <c r="AE337" s="37"/>
      <c r="AL337" s="37"/>
      <c r="AS337" s="37"/>
    </row>
    <row r="338" spans="7:45" x14ac:dyDescent="0.25">
      <c r="G338" s="37"/>
      <c r="H338" s="37"/>
      <c r="I338" s="37"/>
      <c r="J338" s="37"/>
      <c r="Q338" s="37"/>
      <c r="X338" s="37"/>
      <c r="AE338" s="37"/>
      <c r="AL338" s="37"/>
      <c r="AS338" s="37"/>
    </row>
    <row r="339" spans="7:45" x14ac:dyDescent="0.25">
      <c r="G339" s="37"/>
      <c r="H339" s="37"/>
      <c r="I339" s="37"/>
      <c r="J339" s="37"/>
      <c r="Q339" s="37"/>
      <c r="X339" s="37"/>
      <c r="AE339" s="37"/>
      <c r="AL339" s="37"/>
      <c r="AS339" s="37"/>
    </row>
    <row r="340" spans="7:45" x14ac:dyDescent="0.25">
      <c r="G340" s="37"/>
      <c r="H340" s="37"/>
      <c r="I340" s="37"/>
      <c r="J340" s="37"/>
      <c r="Q340" s="37"/>
      <c r="X340" s="37"/>
      <c r="AE340" s="37"/>
      <c r="AL340" s="37"/>
      <c r="AS340" s="37"/>
    </row>
    <row r="341" spans="7:45" x14ac:dyDescent="0.25">
      <c r="G341" s="37"/>
      <c r="H341" s="37"/>
      <c r="I341" s="37"/>
      <c r="J341" s="37"/>
      <c r="Q341" s="37"/>
      <c r="X341" s="37"/>
      <c r="AE341" s="37"/>
      <c r="AL341" s="37"/>
      <c r="AS341" s="37"/>
    </row>
    <row r="342" spans="7:45" x14ac:dyDescent="0.25">
      <c r="G342" s="37"/>
      <c r="H342" s="37"/>
      <c r="I342" s="37"/>
      <c r="J342" s="37"/>
      <c r="Q342" s="37"/>
      <c r="X342" s="37"/>
      <c r="AE342" s="37"/>
      <c r="AL342" s="37"/>
      <c r="AS342" s="37"/>
    </row>
    <row r="343" spans="7:45" x14ac:dyDescent="0.25">
      <c r="G343" s="37"/>
      <c r="H343" s="37"/>
      <c r="I343" s="37"/>
      <c r="J343" s="37"/>
      <c r="Q343" s="37"/>
      <c r="X343" s="37"/>
      <c r="AE343" s="37"/>
      <c r="AL343" s="37"/>
      <c r="AS343" s="37"/>
    </row>
    <row r="344" spans="7:45" x14ac:dyDescent="0.25">
      <c r="G344" s="37"/>
      <c r="H344" s="37"/>
      <c r="I344" s="37"/>
      <c r="J344" s="37"/>
      <c r="Q344" s="37"/>
      <c r="X344" s="37"/>
      <c r="AE344" s="37"/>
      <c r="AL344" s="37"/>
      <c r="AS344" s="37"/>
    </row>
    <row r="345" spans="7:45" x14ac:dyDescent="0.25">
      <c r="G345" s="37"/>
      <c r="H345" s="37"/>
      <c r="I345" s="37"/>
      <c r="J345" s="37"/>
      <c r="Q345" s="37"/>
      <c r="X345" s="37"/>
      <c r="AE345" s="37"/>
      <c r="AL345" s="37"/>
      <c r="AS345" s="37"/>
    </row>
    <row r="346" spans="7:45" x14ac:dyDescent="0.25">
      <c r="G346" s="37"/>
      <c r="H346" s="37"/>
      <c r="I346" s="37"/>
      <c r="J346" s="37"/>
      <c r="Q346" s="37"/>
      <c r="X346" s="37"/>
      <c r="AE346" s="37"/>
      <c r="AL346" s="37"/>
      <c r="AS346" s="37"/>
    </row>
    <row r="347" spans="7:45" x14ac:dyDescent="0.25">
      <c r="G347" s="37"/>
      <c r="H347" s="37"/>
      <c r="I347" s="37"/>
      <c r="J347" s="37"/>
      <c r="Q347" s="37"/>
      <c r="X347" s="37"/>
      <c r="AE347" s="37"/>
      <c r="AL347" s="37"/>
      <c r="AS347" s="37"/>
    </row>
    <row r="348" spans="7:45" x14ac:dyDescent="0.25">
      <c r="G348" s="37"/>
      <c r="H348" s="37"/>
      <c r="I348" s="37"/>
      <c r="J348" s="37"/>
      <c r="Q348" s="37"/>
      <c r="X348" s="37"/>
      <c r="AE348" s="37"/>
      <c r="AL348" s="37"/>
      <c r="AS348" s="37"/>
    </row>
    <row r="349" spans="7:45" x14ac:dyDescent="0.25">
      <c r="G349" s="37"/>
      <c r="H349" s="37"/>
      <c r="I349" s="37"/>
      <c r="J349" s="37"/>
      <c r="Q349" s="37"/>
      <c r="X349" s="37"/>
      <c r="AE349" s="37"/>
      <c r="AL349" s="37"/>
      <c r="AS349" s="37"/>
    </row>
    <row r="350" spans="7:45" x14ac:dyDescent="0.25">
      <c r="G350" s="37"/>
      <c r="H350" s="37"/>
      <c r="I350" s="37"/>
      <c r="J350" s="37"/>
      <c r="Q350" s="37"/>
      <c r="X350" s="37"/>
      <c r="AE350" s="37"/>
      <c r="AL350" s="37"/>
      <c r="AS350" s="37"/>
    </row>
    <row r="351" spans="7:45" x14ac:dyDescent="0.25">
      <c r="G351" s="37"/>
      <c r="H351" s="37"/>
      <c r="I351" s="37"/>
      <c r="J351" s="37"/>
      <c r="Q351" s="37"/>
      <c r="X351" s="37"/>
      <c r="AE351" s="37"/>
      <c r="AL351" s="37"/>
      <c r="AS351" s="37"/>
    </row>
    <row r="352" spans="7:45" x14ac:dyDescent="0.25">
      <c r="G352" s="37"/>
      <c r="H352" s="37"/>
      <c r="I352" s="37"/>
      <c r="J352" s="37"/>
      <c r="Q352" s="37"/>
      <c r="X352" s="37"/>
      <c r="AE352" s="37"/>
      <c r="AL352" s="37"/>
      <c r="AS352" s="37"/>
    </row>
    <row r="353" spans="7:45" x14ac:dyDescent="0.25">
      <c r="G353" s="37"/>
      <c r="H353" s="37"/>
      <c r="I353" s="37"/>
      <c r="J353" s="37"/>
      <c r="Q353" s="37"/>
      <c r="X353" s="37"/>
      <c r="AE353" s="37"/>
      <c r="AL353" s="37"/>
      <c r="AS353" s="37"/>
    </row>
    <row r="354" spans="7:45" x14ac:dyDescent="0.25">
      <c r="G354" s="37"/>
      <c r="H354" s="37"/>
      <c r="I354" s="37"/>
      <c r="J354" s="37"/>
      <c r="Q354" s="37"/>
      <c r="X354" s="37"/>
      <c r="AE354" s="37"/>
      <c r="AL354" s="37"/>
      <c r="AS354" s="37"/>
    </row>
    <row r="355" spans="7:45" x14ac:dyDescent="0.25">
      <c r="G355" s="37"/>
      <c r="H355" s="37"/>
      <c r="I355" s="37"/>
      <c r="J355" s="37"/>
      <c r="Q355" s="37"/>
      <c r="X355" s="37"/>
      <c r="AE355" s="37"/>
      <c r="AL355" s="37"/>
      <c r="AS355" s="37"/>
    </row>
    <row r="356" spans="7:45" x14ac:dyDescent="0.25">
      <c r="G356" s="37"/>
      <c r="H356" s="37"/>
      <c r="I356" s="37"/>
      <c r="J356" s="37"/>
      <c r="Q356" s="37"/>
      <c r="X356" s="37"/>
      <c r="AE356" s="37"/>
      <c r="AL356" s="37"/>
      <c r="AS356" s="37"/>
    </row>
    <row r="357" spans="7:45" x14ac:dyDescent="0.25">
      <c r="G357" s="37"/>
      <c r="H357" s="37"/>
      <c r="I357" s="37"/>
      <c r="J357" s="37"/>
      <c r="Q357" s="37"/>
      <c r="X357" s="37"/>
      <c r="AE357" s="37"/>
      <c r="AL357" s="37"/>
      <c r="AS357" s="37"/>
    </row>
    <row r="358" spans="7:45" x14ac:dyDescent="0.25">
      <c r="G358" s="37"/>
      <c r="H358" s="37"/>
      <c r="I358" s="37"/>
      <c r="J358" s="37"/>
      <c r="Q358" s="37"/>
      <c r="X358" s="37"/>
      <c r="AE358" s="37"/>
      <c r="AL358" s="37"/>
      <c r="AS358" s="37"/>
    </row>
    <row r="359" spans="7:45" x14ac:dyDescent="0.25">
      <c r="G359" s="37"/>
      <c r="H359" s="37"/>
      <c r="I359" s="37"/>
      <c r="J359" s="37"/>
      <c r="Q359" s="37"/>
      <c r="X359" s="37"/>
      <c r="AE359" s="37"/>
      <c r="AL359" s="37"/>
      <c r="AS359" s="37"/>
    </row>
    <row r="360" spans="7:45" x14ac:dyDescent="0.25">
      <c r="G360" s="37"/>
      <c r="H360" s="37"/>
      <c r="I360" s="37"/>
      <c r="J360" s="37"/>
      <c r="Q360" s="37"/>
      <c r="X360" s="37"/>
      <c r="AE360" s="37"/>
      <c r="AL360" s="37"/>
      <c r="AS360" s="37"/>
    </row>
    <row r="361" spans="7:45" x14ac:dyDescent="0.25">
      <c r="G361" s="37"/>
      <c r="H361" s="37"/>
      <c r="I361" s="37"/>
      <c r="J361" s="37"/>
      <c r="Q361" s="37"/>
      <c r="X361" s="37"/>
      <c r="AE361" s="37"/>
      <c r="AL361" s="37"/>
      <c r="AS361" s="37"/>
    </row>
    <row r="362" spans="7:45" x14ac:dyDescent="0.25">
      <c r="G362" s="37"/>
      <c r="H362" s="37"/>
      <c r="I362" s="37"/>
      <c r="J362" s="37"/>
      <c r="Q362" s="37"/>
      <c r="X362" s="37"/>
      <c r="AE362" s="37"/>
      <c r="AL362" s="37"/>
      <c r="AS362" s="37"/>
    </row>
    <row r="363" spans="7:45" x14ac:dyDescent="0.25">
      <c r="G363" s="37"/>
      <c r="H363" s="37"/>
      <c r="I363" s="37"/>
      <c r="J363" s="37"/>
      <c r="Q363" s="37"/>
      <c r="X363" s="37"/>
      <c r="AE363" s="37"/>
      <c r="AL363" s="37"/>
      <c r="AS363" s="37"/>
    </row>
    <row r="364" spans="7:45" x14ac:dyDescent="0.25">
      <c r="G364" s="37"/>
      <c r="H364" s="37"/>
      <c r="I364" s="37"/>
      <c r="J364" s="37"/>
      <c r="Q364" s="37"/>
      <c r="X364" s="37"/>
      <c r="AE364" s="37"/>
      <c r="AL364" s="37"/>
      <c r="AS364" s="37"/>
    </row>
    <row r="365" spans="7:45" x14ac:dyDescent="0.25">
      <c r="G365" s="37"/>
      <c r="H365" s="37"/>
      <c r="I365" s="37"/>
      <c r="J365" s="37"/>
      <c r="Q365" s="37"/>
      <c r="X365" s="37"/>
      <c r="AE365" s="37"/>
      <c r="AL365" s="37"/>
      <c r="AS365" s="37"/>
    </row>
    <row r="366" spans="7:45" x14ac:dyDescent="0.25">
      <c r="G366" s="37"/>
      <c r="H366" s="37"/>
      <c r="I366" s="37"/>
      <c r="J366" s="37"/>
      <c r="Q366" s="37"/>
      <c r="X366" s="37"/>
      <c r="AE366" s="37"/>
      <c r="AL366" s="37"/>
      <c r="AS366" s="37"/>
    </row>
    <row r="367" spans="7:45" x14ac:dyDescent="0.25">
      <c r="G367" s="37"/>
      <c r="H367" s="37"/>
      <c r="I367" s="37"/>
      <c r="J367" s="37"/>
      <c r="Q367" s="37"/>
      <c r="X367" s="37"/>
      <c r="AE367" s="37"/>
      <c r="AL367" s="37"/>
      <c r="AS367" s="37"/>
    </row>
    <row r="368" spans="7:45" x14ac:dyDescent="0.25">
      <c r="G368" s="37"/>
      <c r="H368" s="37"/>
      <c r="I368" s="37"/>
      <c r="J368" s="37"/>
      <c r="Q368" s="37"/>
      <c r="X368" s="37"/>
      <c r="AE368" s="37"/>
      <c r="AL368" s="37"/>
      <c r="AS368" s="37"/>
    </row>
    <row r="369" spans="7:45" x14ac:dyDescent="0.25">
      <c r="G369" s="37"/>
      <c r="H369" s="37"/>
      <c r="I369" s="37"/>
      <c r="J369" s="37"/>
      <c r="Q369" s="37"/>
      <c r="X369" s="37"/>
      <c r="AE369" s="37"/>
      <c r="AL369" s="37"/>
      <c r="AS369" s="37"/>
    </row>
    <row r="370" spans="7:45" x14ac:dyDescent="0.25">
      <c r="G370" s="37"/>
      <c r="H370" s="37"/>
      <c r="I370" s="37"/>
      <c r="J370" s="37"/>
      <c r="Q370" s="37"/>
      <c r="X370" s="37"/>
      <c r="AE370" s="37"/>
      <c r="AL370" s="37"/>
      <c r="AS370" s="37"/>
    </row>
    <row r="371" spans="7:45" x14ac:dyDescent="0.25">
      <c r="G371" s="37"/>
      <c r="H371" s="37"/>
      <c r="I371" s="37"/>
      <c r="J371" s="37"/>
      <c r="Q371" s="37"/>
      <c r="X371" s="37"/>
      <c r="AE371" s="37"/>
      <c r="AL371" s="37"/>
      <c r="AS371" s="37"/>
    </row>
    <row r="372" spans="7:45" x14ac:dyDescent="0.25">
      <c r="G372" s="37"/>
      <c r="H372" s="37"/>
      <c r="I372" s="37"/>
      <c r="J372" s="37"/>
      <c r="Q372" s="37"/>
      <c r="X372" s="37"/>
      <c r="AE372" s="37"/>
      <c r="AL372" s="37"/>
      <c r="AS372" s="37"/>
    </row>
    <row r="373" spans="7:45" x14ac:dyDescent="0.25">
      <c r="G373" s="37"/>
      <c r="H373" s="37"/>
      <c r="I373" s="37"/>
      <c r="J373" s="37"/>
      <c r="Q373" s="37"/>
      <c r="X373" s="37"/>
      <c r="AE373" s="37"/>
      <c r="AL373" s="37"/>
      <c r="AS373" s="37"/>
    </row>
    <row r="374" spans="7:45" x14ac:dyDescent="0.25">
      <c r="G374" s="37"/>
      <c r="H374" s="37"/>
      <c r="I374" s="37"/>
      <c r="J374" s="37"/>
      <c r="Q374" s="37"/>
      <c r="X374" s="37"/>
      <c r="AE374" s="37"/>
      <c r="AL374" s="37"/>
      <c r="AS374" s="37"/>
    </row>
    <row r="375" spans="7:45" x14ac:dyDescent="0.25">
      <c r="G375" s="37"/>
      <c r="H375" s="37"/>
      <c r="I375" s="37"/>
      <c r="J375" s="37"/>
      <c r="Q375" s="37"/>
      <c r="X375" s="37"/>
      <c r="AE375" s="37"/>
      <c r="AL375" s="37"/>
      <c r="AS375" s="37"/>
    </row>
    <row r="376" spans="7:45" x14ac:dyDescent="0.25">
      <c r="G376" s="37"/>
      <c r="H376" s="37"/>
      <c r="I376" s="37"/>
      <c r="J376" s="37"/>
      <c r="Q376" s="37"/>
      <c r="X376" s="37"/>
      <c r="AE376" s="37"/>
      <c r="AL376" s="37"/>
      <c r="AS376" s="37"/>
    </row>
    <row r="377" spans="7:45" x14ac:dyDescent="0.25">
      <c r="G377" s="37"/>
      <c r="H377" s="37"/>
      <c r="I377" s="37"/>
      <c r="J377" s="37"/>
      <c r="Q377" s="37"/>
      <c r="X377" s="37"/>
      <c r="AE377" s="37"/>
      <c r="AL377" s="37"/>
      <c r="AS377" s="37"/>
    </row>
    <row r="378" spans="7:45" x14ac:dyDescent="0.25">
      <c r="G378" s="37"/>
      <c r="H378" s="37"/>
      <c r="I378" s="37"/>
      <c r="J378" s="37"/>
      <c r="Q378" s="37"/>
      <c r="X378" s="37"/>
      <c r="AE378" s="37"/>
      <c r="AL378" s="37"/>
      <c r="AS378" s="37"/>
    </row>
    <row r="379" spans="7:45" x14ac:dyDescent="0.25">
      <c r="G379" s="37"/>
      <c r="H379" s="37"/>
      <c r="I379" s="37"/>
      <c r="J379" s="37"/>
      <c r="Q379" s="37"/>
      <c r="X379" s="37"/>
      <c r="AE379" s="37"/>
      <c r="AL379" s="37"/>
      <c r="AS379" s="37"/>
    </row>
    <row r="380" spans="7:45" x14ac:dyDescent="0.25">
      <c r="G380" s="37"/>
      <c r="H380" s="37"/>
      <c r="I380" s="37"/>
      <c r="J380" s="37"/>
      <c r="Q380" s="37"/>
      <c r="X380" s="37"/>
      <c r="AE380" s="37"/>
      <c r="AL380" s="37"/>
      <c r="AS380" s="37"/>
    </row>
    <row r="381" spans="7:45" x14ac:dyDescent="0.25">
      <c r="G381" s="37"/>
      <c r="H381" s="37"/>
      <c r="I381" s="37"/>
      <c r="J381" s="37"/>
      <c r="Q381" s="37"/>
      <c r="X381" s="37"/>
      <c r="AE381" s="37"/>
      <c r="AL381" s="37"/>
      <c r="AS381" s="37"/>
    </row>
    <row r="382" spans="7:45" x14ac:dyDescent="0.25">
      <c r="G382" s="37"/>
      <c r="H382" s="37"/>
      <c r="I382" s="37"/>
      <c r="J382" s="37"/>
      <c r="Q382" s="37"/>
      <c r="X382" s="37"/>
      <c r="AE382" s="37"/>
      <c r="AL382" s="37"/>
      <c r="AS382" s="37"/>
    </row>
    <row r="383" spans="7:45" x14ac:dyDescent="0.25">
      <c r="G383" s="37"/>
      <c r="H383" s="37"/>
      <c r="I383" s="37"/>
      <c r="J383" s="37"/>
      <c r="Q383" s="37"/>
      <c r="X383" s="37"/>
      <c r="AE383" s="37"/>
      <c r="AL383" s="37"/>
      <c r="AS383" s="37"/>
    </row>
    <row r="384" spans="7:45" x14ac:dyDescent="0.25">
      <c r="G384" s="37"/>
      <c r="H384" s="37"/>
      <c r="I384" s="37"/>
      <c r="J384" s="37"/>
      <c r="Q384" s="37"/>
      <c r="X384" s="37"/>
      <c r="AE384" s="37"/>
      <c r="AL384" s="37"/>
      <c r="AS384" s="37"/>
    </row>
    <row r="385" spans="7:45" x14ac:dyDescent="0.25">
      <c r="G385" s="37"/>
      <c r="H385" s="37"/>
      <c r="I385" s="37"/>
      <c r="J385" s="37"/>
      <c r="Q385" s="37"/>
      <c r="X385" s="37"/>
      <c r="AE385" s="37"/>
      <c r="AL385" s="37"/>
      <c r="AS385" s="37"/>
    </row>
    <row r="386" spans="7:45" x14ac:dyDescent="0.25">
      <c r="G386" s="37"/>
      <c r="H386" s="37"/>
      <c r="I386" s="37"/>
      <c r="J386" s="37"/>
      <c r="Q386" s="37"/>
      <c r="X386" s="37"/>
      <c r="AE386" s="37"/>
      <c r="AL386" s="37"/>
      <c r="AS386" s="37"/>
    </row>
    <row r="387" spans="7:45" x14ac:dyDescent="0.25">
      <c r="G387" s="37"/>
      <c r="H387" s="37"/>
      <c r="I387" s="37"/>
      <c r="J387" s="37"/>
      <c r="Q387" s="37"/>
      <c r="X387" s="37"/>
      <c r="AE387" s="37"/>
      <c r="AL387" s="37"/>
      <c r="AS387" s="37"/>
    </row>
    <row r="388" spans="7:45" x14ac:dyDescent="0.25">
      <c r="G388" s="37"/>
      <c r="H388" s="37"/>
      <c r="I388" s="37"/>
      <c r="J388" s="37"/>
      <c r="Q388" s="37"/>
      <c r="X388" s="37"/>
      <c r="AE388" s="37"/>
      <c r="AL388" s="37"/>
      <c r="AS388" s="37"/>
    </row>
    <row r="389" spans="7:45" x14ac:dyDescent="0.25">
      <c r="G389" s="37"/>
      <c r="H389" s="37"/>
      <c r="I389" s="37"/>
      <c r="J389" s="37"/>
      <c r="Q389" s="37"/>
      <c r="X389" s="37"/>
      <c r="AE389" s="37"/>
      <c r="AL389" s="37"/>
      <c r="AS389" s="37"/>
    </row>
    <row r="390" spans="7:45" x14ac:dyDescent="0.25">
      <c r="G390" s="37"/>
      <c r="H390" s="37"/>
      <c r="I390" s="37"/>
      <c r="J390" s="37"/>
      <c r="Q390" s="37"/>
      <c r="X390" s="37"/>
      <c r="AE390" s="37"/>
      <c r="AL390" s="37"/>
      <c r="AS390" s="37"/>
    </row>
    <row r="391" spans="7:45" x14ac:dyDescent="0.25">
      <c r="G391" s="37"/>
      <c r="H391" s="37"/>
      <c r="I391" s="37"/>
      <c r="J391" s="37"/>
      <c r="Q391" s="37"/>
      <c r="X391" s="37"/>
      <c r="AE391" s="37"/>
      <c r="AL391" s="37"/>
      <c r="AS391" s="37"/>
    </row>
    <row r="392" spans="7:45" x14ac:dyDescent="0.25">
      <c r="G392" s="37"/>
      <c r="H392" s="37"/>
      <c r="I392" s="37"/>
      <c r="J392" s="37"/>
      <c r="Q392" s="37"/>
      <c r="X392" s="37"/>
      <c r="AE392" s="37"/>
      <c r="AL392" s="37"/>
      <c r="AS392" s="37"/>
    </row>
    <row r="393" spans="7:45" x14ac:dyDescent="0.25">
      <c r="G393" s="37"/>
      <c r="H393" s="37"/>
      <c r="I393" s="37"/>
      <c r="J393" s="37"/>
      <c r="Q393" s="37"/>
      <c r="X393" s="37"/>
      <c r="AE393" s="37"/>
      <c r="AL393" s="37"/>
      <c r="AS393" s="37"/>
    </row>
    <row r="394" spans="7:45" x14ac:dyDescent="0.25">
      <c r="G394" s="37"/>
      <c r="H394" s="37"/>
      <c r="I394" s="37"/>
      <c r="J394" s="37"/>
      <c r="Q394" s="37"/>
      <c r="X394" s="37"/>
      <c r="AE394" s="37"/>
      <c r="AL394" s="37"/>
      <c r="AS394" s="37"/>
    </row>
    <row r="395" spans="7:45" x14ac:dyDescent="0.25">
      <c r="G395" s="37"/>
      <c r="H395" s="37"/>
      <c r="I395" s="37"/>
      <c r="J395" s="37"/>
      <c r="Q395" s="37"/>
      <c r="X395" s="37"/>
      <c r="AE395" s="37"/>
      <c r="AL395" s="37"/>
      <c r="AS395" s="37"/>
    </row>
    <row r="396" spans="7:45" x14ac:dyDescent="0.25">
      <c r="G396" s="37"/>
      <c r="H396" s="37"/>
      <c r="I396" s="37"/>
      <c r="J396" s="37"/>
      <c r="Q396" s="37"/>
      <c r="X396" s="37"/>
      <c r="AE396" s="37"/>
      <c r="AL396" s="37"/>
      <c r="AS396" s="37"/>
    </row>
    <row r="397" spans="7:45" x14ac:dyDescent="0.25">
      <c r="G397" s="37"/>
      <c r="H397" s="37"/>
      <c r="I397" s="37"/>
      <c r="J397" s="37"/>
      <c r="Q397" s="37"/>
      <c r="X397" s="37"/>
      <c r="AE397" s="37"/>
      <c r="AL397" s="37"/>
      <c r="AS397" s="37"/>
    </row>
    <row r="398" spans="7:45" x14ac:dyDescent="0.25">
      <c r="G398" s="37"/>
      <c r="H398" s="37"/>
      <c r="I398" s="37"/>
      <c r="J398" s="37"/>
      <c r="Q398" s="37"/>
      <c r="X398" s="37"/>
      <c r="AE398" s="37"/>
      <c r="AL398" s="37"/>
      <c r="AS398" s="37"/>
    </row>
    <row r="399" spans="7:45" x14ac:dyDescent="0.25">
      <c r="G399" s="37"/>
      <c r="H399" s="37"/>
      <c r="I399" s="37"/>
      <c r="J399" s="37"/>
      <c r="Q399" s="37"/>
      <c r="X399" s="37"/>
      <c r="AE399" s="37"/>
      <c r="AL399" s="37"/>
      <c r="AS399" s="37"/>
    </row>
    <row r="400" spans="7:45" x14ac:dyDescent="0.25">
      <c r="G400" s="37"/>
      <c r="H400" s="37"/>
      <c r="I400" s="37"/>
      <c r="J400" s="37"/>
      <c r="Q400" s="37"/>
      <c r="X400" s="37"/>
      <c r="AE400" s="37"/>
      <c r="AL400" s="37"/>
      <c r="AS400" s="37"/>
    </row>
    <row r="401" spans="7:45" x14ac:dyDescent="0.25">
      <c r="G401" s="37"/>
      <c r="H401" s="37"/>
      <c r="I401" s="37"/>
      <c r="J401" s="37"/>
      <c r="Q401" s="37"/>
      <c r="X401" s="37"/>
      <c r="AE401" s="37"/>
      <c r="AL401" s="37"/>
      <c r="AS401" s="37"/>
    </row>
    <row r="402" spans="7:45" x14ac:dyDescent="0.25">
      <c r="G402" s="37"/>
      <c r="H402" s="37"/>
      <c r="I402" s="37"/>
      <c r="J402" s="37"/>
      <c r="Q402" s="37"/>
      <c r="X402" s="37"/>
      <c r="AE402" s="37"/>
      <c r="AL402" s="37"/>
      <c r="AS402" s="37"/>
    </row>
    <row r="403" spans="7:45" x14ac:dyDescent="0.25">
      <c r="G403" s="37"/>
      <c r="H403" s="37"/>
      <c r="I403" s="37"/>
      <c r="J403" s="37"/>
      <c r="Q403" s="37"/>
      <c r="X403" s="37"/>
      <c r="AE403" s="37"/>
      <c r="AL403" s="37"/>
      <c r="AS403" s="37"/>
    </row>
    <row r="404" spans="7:45" x14ac:dyDescent="0.25">
      <c r="G404" s="37"/>
      <c r="H404" s="37"/>
      <c r="I404" s="37"/>
      <c r="J404" s="37"/>
      <c r="Q404" s="37"/>
      <c r="X404" s="37"/>
      <c r="AE404" s="37"/>
      <c r="AL404" s="37"/>
      <c r="AS404" s="37"/>
    </row>
    <row r="405" spans="7:45" x14ac:dyDescent="0.25">
      <c r="G405" s="37"/>
      <c r="H405" s="37"/>
      <c r="I405" s="37"/>
      <c r="J405" s="37"/>
      <c r="Q405" s="37"/>
      <c r="X405" s="37"/>
      <c r="AE405" s="37"/>
      <c r="AL405" s="37"/>
      <c r="AS405" s="37"/>
    </row>
    <row r="406" spans="7:45" x14ac:dyDescent="0.25">
      <c r="G406" s="37"/>
      <c r="H406" s="37"/>
      <c r="I406" s="37"/>
      <c r="J406" s="37"/>
      <c r="Q406" s="37"/>
      <c r="X406" s="37"/>
      <c r="AE406" s="37"/>
      <c r="AL406" s="37"/>
      <c r="AS406" s="37"/>
    </row>
    <row r="407" spans="7:45" x14ac:dyDescent="0.25">
      <c r="G407" s="37"/>
      <c r="H407" s="37"/>
      <c r="I407" s="37"/>
      <c r="J407" s="37"/>
      <c r="Q407" s="37"/>
      <c r="X407" s="37"/>
      <c r="AE407" s="37"/>
      <c r="AL407" s="37"/>
      <c r="AS407" s="37"/>
    </row>
    <row r="408" spans="7:45" x14ac:dyDescent="0.25">
      <c r="G408" s="37"/>
      <c r="H408" s="37"/>
      <c r="I408" s="37"/>
      <c r="J408" s="37"/>
      <c r="Q408" s="37"/>
      <c r="X408" s="37"/>
      <c r="AE408" s="37"/>
      <c r="AL408" s="37"/>
      <c r="AS408" s="37"/>
    </row>
    <row r="409" spans="7:45" x14ac:dyDescent="0.25">
      <c r="G409" s="37"/>
      <c r="H409" s="37"/>
      <c r="I409" s="37"/>
      <c r="J409" s="37"/>
      <c r="Q409" s="37"/>
      <c r="X409" s="37"/>
      <c r="AE409" s="37"/>
      <c r="AL409" s="37"/>
      <c r="AS409" s="37"/>
    </row>
    <row r="410" spans="7:45" x14ac:dyDescent="0.25">
      <c r="G410" s="37"/>
      <c r="H410" s="37"/>
      <c r="I410" s="37"/>
      <c r="J410" s="37"/>
      <c r="Q410" s="37"/>
      <c r="X410" s="37"/>
      <c r="AE410" s="37"/>
      <c r="AL410" s="37"/>
      <c r="AS410" s="37"/>
    </row>
    <row r="411" spans="7:45" x14ac:dyDescent="0.25">
      <c r="G411" s="37"/>
      <c r="H411" s="37"/>
      <c r="I411" s="37"/>
      <c r="J411" s="37"/>
      <c r="Q411" s="37"/>
      <c r="X411" s="37"/>
      <c r="AE411" s="37"/>
      <c r="AL411" s="37"/>
      <c r="AS411" s="37"/>
    </row>
    <row r="412" spans="7:45" x14ac:dyDescent="0.25">
      <c r="G412" s="37"/>
      <c r="H412" s="37"/>
      <c r="I412" s="37"/>
      <c r="J412" s="37"/>
      <c r="Q412" s="37"/>
      <c r="X412" s="37"/>
      <c r="AE412" s="37"/>
      <c r="AL412" s="37"/>
      <c r="AS412" s="37"/>
    </row>
    <row r="413" spans="7:45" x14ac:dyDescent="0.25">
      <c r="G413" s="37"/>
      <c r="H413" s="37"/>
      <c r="I413" s="37"/>
      <c r="J413" s="37"/>
      <c r="Q413" s="37"/>
      <c r="X413" s="37"/>
      <c r="AE413" s="37"/>
      <c r="AL413" s="37"/>
      <c r="AS413" s="37"/>
    </row>
    <row r="414" spans="7:45" x14ac:dyDescent="0.25">
      <c r="G414" s="37"/>
      <c r="H414" s="37"/>
      <c r="I414" s="37"/>
      <c r="J414" s="37"/>
      <c r="Q414" s="37"/>
      <c r="X414" s="37"/>
      <c r="AE414" s="37"/>
      <c r="AL414" s="37"/>
      <c r="AS414" s="37"/>
    </row>
    <row r="415" spans="7:45" x14ac:dyDescent="0.25">
      <c r="G415" s="37"/>
      <c r="H415" s="37"/>
      <c r="I415" s="37"/>
      <c r="J415" s="37"/>
      <c r="Q415" s="37"/>
      <c r="X415" s="37"/>
      <c r="AE415" s="37"/>
      <c r="AL415" s="37"/>
      <c r="AS415" s="37"/>
    </row>
    <row r="416" spans="7:45" x14ac:dyDescent="0.25">
      <c r="G416" s="37"/>
      <c r="H416" s="37"/>
      <c r="I416" s="37"/>
      <c r="J416" s="37"/>
      <c r="Q416" s="37"/>
      <c r="X416" s="37"/>
      <c r="AE416" s="37"/>
      <c r="AL416" s="37"/>
      <c r="AS416" s="37"/>
    </row>
    <row r="417" spans="7:45" x14ac:dyDescent="0.25">
      <c r="G417" s="37"/>
      <c r="H417" s="37"/>
      <c r="I417" s="37"/>
      <c r="J417" s="37"/>
      <c r="Q417" s="37"/>
      <c r="X417" s="37"/>
      <c r="AE417" s="37"/>
      <c r="AL417" s="37"/>
      <c r="AS417" s="37"/>
    </row>
    <row r="418" spans="7:45" x14ac:dyDescent="0.25">
      <c r="G418" s="37"/>
      <c r="H418" s="37"/>
      <c r="I418" s="37"/>
      <c r="J418" s="37"/>
      <c r="Q418" s="37"/>
      <c r="X418" s="37"/>
      <c r="AE418" s="37"/>
      <c r="AL418" s="37"/>
      <c r="AS418" s="37"/>
    </row>
    <row r="419" spans="7:45" x14ac:dyDescent="0.25">
      <c r="G419" s="37"/>
      <c r="H419" s="37"/>
      <c r="I419" s="37"/>
      <c r="J419" s="37"/>
      <c r="Q419" s="37"/>
      <c r="X419" s="37"/>
      <c r="AE419" s="37"/>
      <c r="AL419" s="37"/>
      <c r="AS419" s="37"/>
    </row>
    <row r="420" spans="7:45" x14ac:dyDescent="0.25">
      <c r="G420" s="37"/>
      <c r="H420" s="37"/>
      <c r="I420" s="37"/>
      <c r="J420" s="37"/>
      <c r="Q420" s="37"/>
      <c r="X420" s="37"/>
      <c r="AE420" s="37"/>
      <c r="AL420" s="37"/>
      <c r="AS420" s="37"/>
    </row>
    <row r="421" spans="7:45" x14ac:dyDescent="0.25">
      <c r="G421" s="37"/>
      <c r="H421" s="37"/>
      <c r="I421" s="37"/>
      <c r="J421" s="37"/>
      <c r="Q421" s="37"/>
      <c r="X421" s="37"/>
      <c r="AE421" s="37"/>
      <c r="AL421" s="37"/>
      <c r="AS421" s="37"/>
    </row>
    <row r="422" spans="7:45" x14ac:dyDescent="0.25">
      <c r="G422" s="37"/>
      <c r="H422" s="37"/>
      <c r="I422" s="37"/>
      <c r="J422" s="37"/>
      <c r="Q422" s="37"/>
      <c r="X422" s="37"/>
      <c r="AE422" s="37"/>
      <c r="AL422" s="37"/>
      <c r="AS422" s="37"/>
    </row>
    <row r="423" spans="7:45" x14ac:dyDescent="0.25">
      <c r="G423" s="37"/>
      <c r="H423" s="37"/>
      <c r="I423" s="37"/>
      <c r="J423" s="37"/>
      <c r="Q423" s="37"/>
      <c r="X423" s="37"/>
      <c r="AE423" s="37"/>
      <c r="AL423" s="37"/>
      <c r="AS423" s="37"/>
    </row>
    <row r="424" spans="7:45" x14ac:dyDescent="0.25">
      <c r="G424" s="37"/>
      <c r="H424" s="37"/>
      <c r="I424" s="37"/>
      <c r="J424" s="37"/>
      <c r="Q424" s="37"/>
      <c r="X424" s="37"/>
      <c r="AE424" s="37"/>
      <c r="AL424" s="37"/>
      <c r="AS424" s="37"/>
    </row>
    <row r="425" spans="7:45" x14ac:dyDescent="0.25">
      <c r="G425" s="37"/>
      <c r="H425" s="37"/>
      <c r="I425" s="37"/>
      <c r="J425" s="37"/>
      <c r="Q425" s="37"/>
      <c r="X425" s="37"/>
      <c r="AE425" s="37"/>
      <c r="AL425" s="37"/>
      <c r="AS425" s="37"/>
    </row>
    <row r="426" spans="7:45" x14ac:dyDescent="0.25">
      <c r="G426" s="37"/>
      <c r="H426" s="37"/>
      <c r="I426" s="37"/>
      <c r="J426" s="37"/>
      <c r="Q426" s="37"/>
      <c r="X426" s="37"/>
      <c r="AE426" s="37"/>
      <c r="AL426" s="37"/>
      <c r="AS426" s="37"/>
    </row>
    <row r="427" spans="7:45" x14ac:dyDescent="0.25">
      <c r="G427" s="37"/>
      <c r="H427" s="37"/>
      <c r="I427" s="37"/>
      <c r="J427" s="37"/>
      <c r="Q427" s="37"/>
      <c r="X427" s="37"/>
      <c r="AE427" s="37"/>
      <c r="AL427" s="37"/>
      <c r="AS427" s="37"/>
    </row>
    <row r="428" spans="7:45" x14ac:dyDescent="0.25">
      <c r="G428" s="37"/>
      <c r="H428" s="37"/>
      <c r="I428" s="37"/>
      <c r="J428" s="37"/>
      <c r="Q428" s="37"/>
      <c r="X428" s="37"/>
      <c r="AE428" s="37"/>
      <c r="AL428" s="37"/>
      <c r="AS428" s="37"/>
    </row>
    <row r="429" spans="7:45" x14ac:dyDescent="0.25">
      <c r="G429" s="37"/>
      <c r="H429" s="37"/>
      <c r="I429" s="37"/>
      <c r="J429" s="37"/>
      <c r="Q429" s="37"/>
      <c r="X429" s="37"/>
      <c r="AE429" s="37"/>
      <c r="AL429" s="37"/>
      <c r="AS429" s="37"/>
    </row>
    <row r="430" spans="7:45" x14ac:dyDescent="0.25">
      <c r="G430" s="37"/>
      <c r="H430" s="37"/>
      <c r="I430" s="37"/>
      <c r="J430" s="37"/>
      <c r="Q430" s="37"/>
      <c r="X430" s="37"/>
      <c r="AE430" s="37"/>
      <c r="AL430" s="37"/>
      <c r="AS430" s="37"/>
    </row>
    <row r="431" spans="7:45" x14ac:dyDescent="0.25">
      <c r="G431" s="37"/>
      <c r="H431" s="37"/>
      <c r="I431" s="37"/>
      <c r="J431" s="37"/>
      <c r="Q431" s="37"/>
      <c r="X431" s="37"/>
      <c r="AE431" s="37"/>
      <c r="AL431" s="37"/>
      <c r="AS431" s="37"/>
    </row>
    <row r="432" spans="7:45" x14ac:dyDescent="0.25">
      <c r="G432" s="37"/>
      <c r="H432" s="37"/>
      <c r="I432" s="37"/>
      <c r="J432" s="37"/>
      <c r="Q432" s="37"/>
      <c r="X432" s="37"/>
      <c r="AE432" s="37"/>
      <c r="AL432" s="37"/>
      <c r="AS432" s="37"/>
    </row>
    <row r="433" spans="7:45" x14ac:dyDescent="0.25">
      <c r="G433" s="37"/>
      <c r="H433" s="37"/>
      <c r="I433" s="37"/>
      <c r="J433" s="37"/>
      <c r="Q433" s="37"/>
      <c r="X433" s="37"/>
      <c r="AE433" s="37"/>
      <c r="AL433" s="37"/>
      <c r="AS433" s="37"/>
    </row>
    <row r="434" spans="7:45" x14ac:dyDescent="0.25">
      <c r="G434" s="37"/>
      <c r="H434" s="37"/>
      <c r="I434" s="37"/>
      <c r="J434" s="37"/>
      <c r="Q434" s="37"/>
      <c r="X434" s="37"/>
      <c r="AE434" s="37"/>
      <c r="AL434" s="37"/>
      <c r="AS434" s="37"/>
    </row>
    <row r="435" spans="7:45" x14ac:dyDescent="0.25">
      <c r="G435" s="37"/>
      <c r="H435" s="37"/>
      <c r="I435" s="37"/>
      <c r="J435" s="37"/>
      <c r="Q435" s="37"/>
      <c r="X435" s="37"/>
      <c r="AE435" s="37"/>
      <c r="AL435" s="37"/>
      <c r="AS435" s="37"/>
    </row>
    <row r="436" spans="7:45" x14ac:dyDescent="0.25">
      <c r="G436" s="37"/>
      <c r="H436" s="37"/>
      <c r="I436" s="37"/>
      <c r="J436" s="37"/>
      <c r="Q436" s="37"/>
      <c r="X436" s="37"/>
      <c r="AE436" s="37"/>
      <c r="AL436" s="37"/>
      <c r="AS436" s="37"/>
    </row>
    <row r="437" spans="7:45" x14ac:dyDescent="0.25">
      <c r="G437" s="37"/>
      <c r="H437" s="37"/>
      <c r="I437" s="37"/>
      <c r="J437" s="37"/>
      <c r="Q437" s="37"/>
      <c r="X437" s="37"/>
      <c r="AE437" s="37"/>
      <c r="AL437" s="37"/>
      <c r="AS437" s="37"/>
    </row>
    <row r="438" spans="7:45" x14ac:dyDescent="0.25">
      <c r="G438" s="37"/>
      <c r="H438" s="37"/>
      <c r="I438" s="37"/>
      <c r="J438" s="37"/>
      <c r="Q438" s="37"/>
      <c r="X438" s="37"/>
      <c r="AE438" s="37"/>
      <c r="AL438" s="37"/>
      <c r="AS438" s="37"/>
    </row>
    <row r="439" spans="7:45" x14ac:dyDescent="0.25">
      <c r="G439" s="37"/>
      <c r="H439" s="37"/>
      <c r="I439" s="37"/>
      <c r="J439" s="37"/>
      <c r="Q439" s="37"/>
      <c r="X439" s="37"/>
      <c r="AE439" s="37"/>
      <c r="AL439" s="37"/>
      <c r="AS439" s="37"/>
    </row>
    <row r="440" spans="7:45" x14ac:dyDescent="0.25">
      <c r="G440" s="37"/>
      <c r="H440" s="37"/>
      <c r="I440" s="37"/>
      <c r="J440" s="37"/>
      <c r="Q440" s="37"/>
      <c r="X440" s="37"/>
      <c r="AE440" s="37"/>
      <c r="AL440" s="37"/>
      <c r="AS440" s="37"/>
    </row>
    <row r="441" spans="7:45" x14ac:dyDescent="0.25">
      <c r="G441" s="37"/>
      <c r="H441" s="37"/>
      <c r="I441" s="37"/>
      <c r="J441" s="37"/>
      <c r="Q441" s="37"/>
      <c r="X441" s="37"/>
      <c r="AE441" s="37"/>
      <c r="AL441" s="37"/>
      <c r="AS441" s="37"/>
    </row>
    <row r="442" spans="7:45" x14ac:dyDescent="0.25">
      <c r="G442" s="37"/>
      <c r="H442" s="37"/>
      <c r="I442" s="37"/>
      <c r="J442" s="37"/>
      <c r="Q442" s="37"/>
      <c r="X442" s="37"/>
      <c r="AE442" s="37"/>
      <c r="AL442" s="37"/>
      <c r="AS442" s="37"/>
    </row>
    <row r="443" spans="7:45" x14ac:dyDescent="0.25">
      <c r="G443" s="37"/>
      <c r="H443" s="37"/>
      <c r="I443" s="37"/>
      <c r="J443" s="37"/>
      <c r="Q443" s="37"/>
      <c r="X443" s="37"/>
      <c r="AE443" s="37"/>
      <c r="AL443" s="37"/>
      <c r="AS443" s="37"/>
    </row>
    <row r="444" spans="7:45" x14ac:dyDescent="0.25">
      <c r="G444" s="37"/>
      <c r="H444" s="37"/>
      <c r="I444" s="37"/>
      <c r="J444" s="37"/>
      <c r="Q444" s="37"/>
      <c r="X444" s="37"/>
      <c r="AE444" s="37"/>
      <c r="AL444" s="37"/>
      <c r="AS444" s="37"/>
    </row>
    <row r="445" spans="7:45" x14ac:dyDescent="0.25">
      <c r="G445" s="37"/>
      <c r="H445" s="37"/>
      <c r="I445" s="37"/>
      <c r="J445" s="37"/>
      <c r="Q445" s="37"/>
      <c r="X445" s="37"/>
      <c r="AE445" s="37"/>
      <c r="AL445" s="37"/>
      <c r="AS445" s="37"/>
    </row>
    <row r="446" spans="7:45" x14ac:dyDescent="0.25">
      <c r="G446" s="37"/>
      <c r="H446" s="37"/>
      <c r="I446" s="37"/>
      <c r="J446" s="37"/>
      <c r="Q446" s="37"/>
      <c r="X446" s="37"/>
      <c r="AE446" s="37"/>
      <c r="AL446" s="37"/>
      <c r="AS446" s="37"/>
    </row>
    <row r="447" spans="7:45" x14ac:dyDescent="0.25">
      <c r="G447" s="37"/>
      <c r="H447" s="37"/>
      <c r="I447" s="37"/>
      <c r="J447" s="37"/>
      <c r="Q447" s="37"/>
      <c r="X447" s="37"/>
      <c r="AE447" s="37"/>
      <c r="AL447" s="37"/>
      <c r="AS447" s="37"/>
    </row>
    <row r="448" spans="7:45" x14ac:dyDescent="0.25">
      <c r="G448" s="37"/>
      <c r="H448" s="37"/>
      <c r="I448" s="37"/>
      <c r="J448" s="37"/>
      <c r="Q448" s="37"/>
      <c r="X448" s="37"/>
      <c r="AE448" s="37"/>
      <c r="AL448" s="37"/>
      <c r="AS448" s="37"/>
    </row>
    <row r="449" spans="7:45" x14ac:dyDescent="0.25">
      <c r="G449" s="37"/>
      <c r="H449" s="37"/>
      <c r="I449" s="37"/>
      <c r="J449" s="37"/>
      <c r="Q449" s="37"/>
      <c r="X449" s="37"/>
      <c r="AE449" s="37"/>
      <c r="AL449" s="37"/>
      <c r="AS449" s="37"/>
    </row>
    <row r="450" spans="7:45" x14ac:dyDescent="0.25">
      <c r="G450" s="37"/>
      <c r="H450" s="37"/>
      <c r="I450" s="37"/>
      <c r="J450" s="37"/>
      <c r="Q450" s="37"/>
      <c r="X450" s="37"/>
      <c r="AE450" s="37"/>
      <c r="AL450" s="37"/>
      <c r="AS450" s="37"/>
    </row>
    <row r="451" spans="7:45" x14ac:dyDescent="0.25">
      <c r="G451" s="37"/>
      <c r="H451" s="37"/>
      <c r="I451" s="37"/>
      <c r="J451" s="37"/>
      <c r="Q451" s="37"/>
      <c r="X451" s="37"/>
      <c r="AE451" s="37"/>
      <c r="AL451" s="37"/>
      <c r="AS451" s="37"/>
    </row>
    <row r="452" spans="7:45" x14ac:dyDescent="0.25">
      <c r="G452" s="37"/>
      <c r="H452" s="37"/>
      <c r="I452" s="37"/>
      <c r="J452" s="37"/>
      <c r="Q452" s="37"/>
      <c r="X452" s="37"/>
      <c r="AE452" s="37"/>
      <c r="AL452" s="37"/>
      <c r="AS452" s="37"/>
    </row>
    <row r="453" spans="7:45" x14ac:dyDescent="0.25">
      <c r="G453" s="37"/>
      <c r="H453" s="37"/>
      <c r="I453" s="37"/>
      <c r="J453" s="37"/>
      <c r="Q453" s="37"/>
      <c r="X453" s="37"/>
      <c r="AE453" s="37"/>
      <c r="AL453" s="37"/>
      <c r="AS453" s="37"/>
    </row>
    <row r="454" spans="7:45" x14ac:dyDescent="0.25">
      <c r="G454" s="37"/>
      <c r="H454" s="37"/>
      <c r="I454" s="37"/>
      <c r="J454" s="37"/>
      <c r="Q454" s="37"/>
      <c r="X454" s="37"/>
      <c r="AE454" s="37"/>
      <c r="AL454" s="37"/>
      <c r="AS454" s="37"/>
    </row>
    <row r="455" spans="7:45" x14ac:dyDescent="0.25">
      <c r="G455" s="37"/>
      <c r="H455" s="37"/>
      <c r="I455" s="37"/>
      <c r="J455" s="37"/>
      <c r="Q455" s="37"/>
      <c r="X455" s="37"/>
      <c r="AE455" s="37"/>
      <c r="AL455" s="37"/>
      <c r="AS455" s="37"/>
    </row>
    <row r="456" spans="7:45" x14ac:dyDescent="0.25">
      <c r="G456" s="37"/>
      <c r="H456" s="37"/>
      <c r="I456" s="37"/>
      <c r="J456" s="37"/>
      <c r="Q456" s="37"/>
      <c r="X456" s="37"/>
      <c r="AE456" s="37"/>
      <c r="AL456" s="37"/>
      <c r="AS456" s="37"/>
    </row>
    <row r="457" spans="7:45" x14ac:dyDescent="0.25">
      <c r="G457" s="37"/>
      <c r="H457" s="37"/>
      <c r="I457" s="37"/>
      <c r="J457" s="37"/>
      <c r="Q457" s="37"/>
      <c r="X457" s="37"/>
      <c r="AE457" s="37"/>
      <c r="AL457" s="37"/>
      <c r="AS457" s="37"/>
    </row>
    <row r="458" spans="7:45" x14ac:dyDescent="0.25">
      <c r="G458" s="37"/>
      <c r="H458" s="37"/>
      <c r="I458" s="37"/>
      <c r="J458" s="37"/>
      <c r="Q458" s="37"/>
      <c r="X458" s="37"/>
      <c r="AE458" s="37"/>
      <c r="AL458" s="37"/>
      <c r="AS458" s="37"/>
    </row>
    <row r="459" spans="7:45" x14ac:dyDescent="0.25">
      <c r="G459" s="37"/>
      <c r="H459" s="37"/>
      <c r="I459" s="37"/>
      <c r="J459" s="37"/>
      <c r="Q459" s="37"/>
      <c r="X459" s="37"/>
      <c r="AE459" s="37"/>
      <c r="AL459" s="37"/>
      <c r="AS459" s="37"/>
    </row>
    <row r="460" spans="7:45" x14ac:dyDescent="0.25">
      <c r="G460" s="37"/>
      <c r="H460" s="37"/>
      <c r="I460" s="37"/>
      <c r="J460" s="37"/>
      <c r="Q460" s="37"/>
      <c r="X460" s="37"/>
      <c r="AE460" s="37"/>
      <c r="AL460" s="37"/>
      <c r="AS460" s="37"/>
    </row>
    <row r="461" spans="7:45" x14ac:dyDescent="0.25">
      <c r="G461" s="37"/>
      <c r="H461" s="37"/>
      <c r="I461" s="37"/>
      <c r="J461" s="37"/>
      <c r="Q461" s="37"/>
      <c r="X461" s="37"/>
      <c r="AE461" s="37"/>
      <c r="AL461" s="37"/>
      <c r="AS461" s="37"/>
    </row>
    <row r="462" spans="7:45" x14ac:dyDescent="0.25">
      <c r="G462" s="37"/>
      <c r="H462" s="37"/>
      <c r="I462" s="37"/>
      <c r="J462" s="37"/>
      <c r="Q462" s="37"/>
      <c r="X462" s="37"/>
      <c r="AE462" s="37"/>
      <c r="AL462" s="37"/>
      <c r="AS462" s="37"/>
    </row>
    <row r="463" spans="7:45" x14ac:dyDescent="0.25">
      <c r="G463" s="37"/>
      <c r="H463" s="37"/>
      <c r="I463" s="37"/>
      <c r="J463" s="37"/>
      <c r="Q463" s="37"/>
      <c r="X463" s="37"/>
      <c r="AE463" s="37"/>
      <c r="AL463" s="37"/>
      <c r="AS463" s="37"/>
    </row>
    <row r="464" spans="7:45" x14ac:dyDescent="0.25">
      <c r="G464" s="37"/>
      <c r="H464" s="37"/>
      <c r="I464" s="37"/>
      <c r="J464" s="37"/>
      <c r="Q464" s="37"/>
      <c r="X464" s="37"/>
      <c r="AE464" s="37"/>
      <c r="AL464" s="37"/>
      <c r="AS464" s="37"/>
    </row>
    <row r="465" spans="7:45" x14ac:dyDescent="0.25">
      <c r="G465" s="37"/>
      <c r="H465" s="37"/>
      <c r="I465" s="37"/>
      <c r="J465" s="37"/>
      <c r="Q465" s="37"/>
      <c r="X465" s="37"/>
      <c r="AE465" s="37"/>
      <c r="AL465" s="37"/>
      <c r="AS465" s="37"/>
    </row>
    <row r="466" spans="7:45" x14ac:dyDescent="0.25">
      <c r="G466" s="37"/>
      <c r="H466" s="37"/>
      <c r="I466" s="37"/>
      <c r="J466" s="37"/>
      <c r="Q466" s="37"/>
      <c r="X466" s="37"/>
      <c r="AE466" s="37"/>
      <c r="AL466" s="37"/>
      <c r="AS466" s="37"/>
    </row>
    <row r="467" spans="7:45" x14ac:dyDescent="0.25">
      <c r="G467" s="37"/>
      <c r="H467" s="37"/>
      <c r="I467" s="37"/>
      <c r="J467" s="37"/>
      <c r="Q467" s="37"/>
      <c r="X467" s="37"/>
      <c r="AE467" s="37"/>
      <c r="AL467" s="37"/>
      <c r="AS467" s="37"/>
    </row>
    <row r="468" spans="7:45" x14ac:dyDescent="0.25">
      <c r="G468" s="37"/>
      <c r="H468" s="37"/>
      <c r="I468" s="37"/>
      <c r="J468" s="37"/>
      <c r="Q468" s="37"/>
      <c r="X468" s="37"/>
      <c r="AE468" s="37"/>
      <c r="AL468" s="37"/>
      <c r="AS468" s="37"/>
    </row>
    <row r="469" spans="7:45" x14ac:dyDescent="0.25">
      <c r="G469" s="37"/>
      <c r="H469" s="37"/>
      <c r="I469" s="37"/>
      <c r="J469" s="37"/>
      <c r="Q469" s="37"/>
      <c r="X469" s="37"/>
      <c r="AE469" s="37"/>
      <c r="AL469" s="37"/>
      <c r="AS469" s="37"/>
    </row>
    <row r="470" spans="7:45" x14ac:dyDescent="0.25">
      <c r="G470" s="37"/>
      <c r="H470" s="37"/>
      <c r="I470" s="37"/>
      <c r="J470" s="37"/>
      <c r="Q470" s="37"/>
      <c r="X470" s="37"/>
      <c r="AE470" s="37"/>
      <c r="AL470" s="37"/>
      <c r="AS470" s="37"/>
    </row>
    <row r="471" spans="7:45" x14ac:dyDescent="0.25">
      <c r="G471" s="37"/>
      <c r="H471" s="37"/>
      <c r="I471" s="37"/>
      <c r="J471" s="37"/>
      <c r="Q471" s="37"/>
      <c r="X471" s="37"/>
      <c r="AE471" s="37"/>
      <c r="AL471" s="37"/>
      <c r="AS471" s="37"/>
    </row>
    <row r="472" spans="7:45" x14ac:dyDescent="0.25">
      <c r="G472" s="37"/>
      <c r="H472" s="37"/>
      <c r="I472" s="37"/>
      <c r="J472" s="37"/>
      <c r="Q472" s="37"/>
      <c r="X472" s="37"/>
      <c r="AE472" s="37"/>
      <c r="AL472" s="37"/>
      <c r="AS472" s="37"/>
    </row>
    <row r="473" spans="7:45" x14ac:dyDescent="0.25">
      <c r="G473" s="37"/>
      <c r="H473" s="37"/>
      <c r="I473" s="37"/>
      <c r="J473" s="37"/>
      <c r="Q473" s="37"/>
      <c r="X473" s="37"/>
      <c r="AE473" s="37"/>
      <c r="AL473" s="37"/>
      <c r="AS473" s="37"/>
    </row>
    <row r="474" spans="7:45" x14ac:dyDescent="0.25">
      <c r="G474" s="37"/>
      <c r="H474" s="37"/>
      <c r="I474" s="37"/>
      <c r="J474" s="37"/>
      <c r="Q474" s="37"/>
      <c r="X474" s="37"/>
      <c r="AE474" s="37"/>
      <c r="AL474" s="37"/>
      <c r="AS474" s="37"/>
    </row>
    <row r="475" spans="7:45" x14ac:dyDescent="0.25">
      <c r="G475" s="37"/>
      <c r="H475" s="37"/>
      <c r="I475" s="37"/>
      <c r="J475" s="37"/>
      <c r="Q475" s="37"/>
      <c r="X475" s="37"/>
      <c r="AE475" s="37"/>
      <c r="AL475" s="37"/>
      <c r="AS475" s="37"/>
    </row>
    <row r="476" spans="7:45" x14ac:dyDescent="0.25">
      <c r="G476" s="37"/>
      <c r="H476" s="37"/>
      <c r="I476" s="37"/>
      <c r="J476" s="37"/>
      <c r="Q476" s="37"/>
      <c r="X476" s="37"/>
      <c r="AE476" s="37"/>
      <c r="AL476" s="37"/>
      <c r="AS476" s="37"/>
    </row>
    <row r="477" spans="7:45" x14ac:dyDescent="0.25">
      <c r="G477" s="37"/>
      <c r="H477" s="37"/>
      <c r="I477" s="37"/>
      <c r="J477" s="37"/>
      <c r="Q477" s="37"/>
      <c r="X477" s="37"/>
      <c r="AE477" s="37"/>
      <c r="AL477" s="37"/>
      <c r="AS477" s="37"/>
    </row>
    <row r="478" spans="7:45" x14ac:dyDescent="0.25">
      <c r="G478" s="37"/>
      <c r="H478" s="37"/>
      <c r="I478" s="37"/>
      <c r="J478" s="37"/>
      <c r="Q478" s="37"/>
      <c r="X478" s="37"/>
      <c r="AE478" s="37"/>
      <c r="AL478" s="37"/>
      <c r="AS478" s="37"/>
    </row>
    <row r="479" spans="7:45" x14ac:dyDescent="0.25">
      <c r="G479" s="37"/>
      <c r="H479" s="37"/>
      <c r="I479" s="37"/>
      <c r="J479" s="37"/>
      <c r="Q479" s="37"/>
      <c r="X479" s="37"/>
      <c r="AE479" s="37"/>
      <c r="AL479" s="37"/>
      <c r="AS479" s="37"/>
    </row>
    <row r="480" spans="7:45" x14ac:dyDescent="0.25">
      <c r="G480" s="37"/>
      <c r="H480" s="37"/>
      <c r="I480" s="37"/>
      <c r="J480" s="37"/>
      <c r="Q480" s="37"/>
      <c r="X480" s="37"/>
      <c r="AE480" s="37"/>
      <c r="AL480" s="37"/>
      <c r="AS480" s="37"/>
    </row>
    <row r="481" spans="7:45" x14ac:dyDescent="0.25">
      <c r="G481" s="37"/>
      <c r="H481" s="37"/>
      <c r="I481" s="37"/>
      <c r="J481" s="37"/>
      <c r="Q481" s="37"/>
      <c r="X481" s="37"/>
      <c r="AE481" s="37"/>
      <c r="AL481" s="37"/>
      <c r="AS481" s="37"/>
    </row>
    <row r="482" spans="7:45" x14ac:dyDescent="0.25">
      <c r="G482" s="37"/>
      <c r="H482" s="37"/>
      <c r="I482" s="37"/>
      <c r="J482" s="37"/>
      <c r="Q482" s="37"/>
      <c r="X482" s="37"/>
      <c r="AE482" s="37"/>
      <c r="AL482" s="37"/>
      <c r="AS482" s="37"/>
    </row>
    <row r="483" spans="7:45" x14ac:dyDescent="0.25">
      <c r="G483" s="37"/>
      <c r="H483" s="37"/>
      <c r="I483" s="37"/>
      <c r="J483" s="37"/>
      <c r="Q483" s="37"/>
      <c r="X483" s="37"/>
      <c r="AE483" s="37"/>
      <c r="AL483" s="37"/>
      <c r="AS483" s="37"/>
    </row>
    <row r="484" spans="7:45" x14ac:dyDescent="0.25">
      <c r="G484" s="37"/>
      <c r="H484" s="37"/>
      <c r="I484" s="37"/>
      <c r="J484" s="37"/>
      <c r="Q484" s="37"/>
      <c r="X484" s="37"/>
      <c r="AE484" s="37"/>
      <c r="AL484" s="37"/>
      <c r="AS484" s="37"/>
    </row>
    <row r="485" spans="7:45" x14ac:dyDescent="0.25">
      <c r="G485" s="37"/>
      <c r="H485" s="37"/>
      <c r="I485" s="37"/>
      <c r="J485" s="37"/>
      <c r="Q485" s="37"/>
      <c r="X485" s="37"/>
      <c r="AE485" s="37"/>
      <c r="AL485" s="37"/>
      <c r="AS485" s="37"/>
    </row>
    <row r="486" spans="7:45" x14ac:dyDescent="0.25">
      <c r="G486" s="37"/>
      <c r="H486" s="37"/>
      <c r="I486" s="37"/>
      <c r="J486" s="37"/>
      <c r="Q486" s="37"/>
      <c r="X486" s="37"/>
      <c r="AE486" s="37"/>
      <c r="AL486" s="37"/>
      <c r="AS486" s="37"/>
    </row>
    <row r="487" spans="7:45" x14ac:dyDescent="0.25">
      <c r="G487" s="37"/>
      <c r="H487" s="37"/>
      <c r="I487" s="37"/>
      <c r="J487" s="37"/>
      <c r="Q487" s="37"/>
      <c r="X487" s="37"/>
      <c r="AE487" s="37"/>
      <c r="AL487" s="37"/>
      <c r="AS487" s="37"/>
    </row>
    <row r="488" spans="7:45" x14ac:dyDescent="0.25">
      <c r="G488" s="37"/>
      <c r="H488" s="37"/>
      <c r="I488" s="37"/>
      <c r="J488" s="37"/>
      <c r="Q488" s="37"/>
      <c r="X488" s="37"/>
      <c r="AE488" s="37"/>
      <c r="AL488" s="37"/>
      <c r="AS488" s="37"/>
    </row>
    <row r="489" spans="7:45" x14ac:dyDescent="0.25">
      <c r="G489" s="37"/>
      <c r="H489" s="37"/>
      <c r="I489" s="37"/>
      <c r="J489" s="37"/>
      <c r="Q489" s="37"/>
      <c r="X489" s="37"/>
      <c r="AE489" s="37"/>
      <c r="AL489" s="37"/>
      <c r="AS489" s="37"/>
    </row>
    <row r="490" spans="7:45" x14ac:dyDescent="0.25">
      <c r="G490" s="37"/>
      <c r="H490" s="37"/>
      <c r="I490" s="37"/>
      <c r="J490" s="37"/>
      <c r="Q490" s="37"/>
      <c r="X490" s="37"/>
      <c r="AE490" s="37"/>
      <c r="AL490" s="37"/>
      <c r="AS490" s="37"/>
    </row>
    <row r="491" spans="7:45" x14ac:dyDescent="0.25">
      <c r="G491" s="37"/>
      <c r="H491" s="37"/>
      <c r="I491" s="37"/>
      <c r="J491" s="37"/>
      <c r="Q491" s="37"/>
      <c r="X491" s="37"/>
      <c r="AE491" s="37"/>
      <c r="AL491" s="37"/>
      <c r="AS491" s="37"/>
    </row>
    <row r="492" spans="7:45" x14ac:dyDescent="0.25">
      <c r="G492" s="37"/>
      <c r="H492" s="37"/>
      <c r="I492" s="37"/>
      <c r="J492" s="37"/>
      <c r="Q492" s="37"/>
      <c r="X492" s="37"/>
      <c r="AE492" s="37"/>
      <c r="AL492" s="37"/>
      <c r="AS492" s="37"/>
    </row>
    <row r="493" spans="7:45" x14ac:dyDescent="0.25">
      <c r="G493" s="37"/>
      <c r="H493" s="37"/>
      <c r="I493" s="37"/>
      <c r="J493" s="37"/>
      <c r="Q493" s="37"/>
      <c r="X493" s="37"/>
      <c r="AE493" s="37"/>
      <c r="AL493" s="37"/>
      <c r="AS493" s="37"/>
    </row>
    <row r="494" spans="7:45" x14ac:dyDescent="0.25">
      <c r="G494" s="37"/>
      <c r="H494" s="37"/>
      <c r="I494" s="37"/>
      <c r="J494" s="37"/>
      <c r="Q494" s="37"/>
      <c r="X494" s="37"/>
      <c r="AE494" s="37"/>
      <c r="AL494" s="37"/>
      <c r="AS494" s="37"/>
    </row>
    <row r="495" spans="7:45" x14ac:dyDescent="0.25">
      <c r="G495" s="37"/>
      <c r="H495" s="37"/>
      <c r="I495" s="37"/>
      <c r="J495" s="37"/>
      <c r="Q495" s="37"/>
      <c r="X495" s="37"/>
      <c r="AE495" s="37"/>
      <c r="AL495" s="37"/>
      <c r="AS495" s="37"/>
    </row>
    <row r="496" spans="7:45" x14ac:dyDescent="0.25">
      <c r="G496" s="37"/>
      <c r="H496" s="37"/>
      <c r="I496" s="37"/>
      <c r="J496" s="37"/>
      <c r="Q496" s="37"/>
      <c r="X496" s="37"/>
      <c r="AE496" s="37"/>
      <c r="AL496" s="37"/>
      <c r="AS496" s="37"/>
    </row>
    <row r="497" spans="7:45" x14ac:dyDescent="0.25">
      <c r="G497" s="37"/>
      <c r="H497" s="37"/>
      <c r="I497" s="37"/>
      <c r="J497" s="37"/>
      <c r="Q497" s="37"/>
      <c r="X497" s="37"/>
      <c r="AE497" s="37"/>
      <c r="AL497" s="37"/>
      <c r="AS497" s="37"/>
    </row>
    <row r="498" spans="7:45" x14ac:dyDescent="0.25">
      <c r="G498" s="37"/>
      <c r="H498" s="37"/>
      <c r="I498" s="37"/>
      <c r="J498" s="37"/>
      <c r="Q498" s="37"/>
      <c r="X498" s="37"/>
      <c r="AE498" s="37"/>
      <c r="AL498" s="37"/>
      <c r="AS498" s="37"/>
    </row>
    <row r="499" spans="7:45" x14ac:dyDescent="0.25">
      <c r="G499" s="37"/>
      <c r="H499" s="37"/>
      <c r="I499" s="37"/>
      <c r="J499" s="37"/>
      <c r="Q499" s="37"/>
      <c r="X499" s="37"/>
      <c r="AE499" s="37"/>
      <c r="AL499" s="37"/>
      <c r="AS499" s="37"/>
    </row>
    <row r="500" spans="7:45" x14ac:dyDescent="0.25">
      <c r="G500" s="37"/>
      <c r="H500" s="37"/>
      <c r="I500" s="37"/>
      <c r="J500" s="37"/>
      <c r="Q500" s="37"/>
      <c r="X500" s="37"/>
      <c r="AE500" s="37"/>
      <c r="AL500" s="37"/>
      <c r="AS500" s="37"/>
    </row>
    <row r="501" spans="7:45" x14ac:dyDescent="0.25">
      <c r="G501" s="37"/>
      <c r="H501" s="37"/>
      <c r="I501" s="37"/>
      <c r="J501" s="37"/>
      <c r="Q501" s="37"/>
      <c r="X501" s="37"/>
      <c r="AE501" s="37"/>
      <c r="AL501" s="37"/>
      <c r="AS501" s="37"/>
    </row>
    <row r="502" spans="7:45" x14ac:dyDescent="0.25">
      <c r="G502" s="37"/>
      <c r="H502" s="37"/>
      <c r="I502" s="37"/>
      <c r="J502" s="37"/>
      <c r="Q502" s="37"/>
      <c r="X502" s="37"/>
      <c r="AE502" s="37"/>
      <c r="AL502" s="37"/>
      <c r="AS502" s="37"/>
    </row>
    <row r="503" spans="7:45" x14ac:dyDescent="0.25">
      <c r="G503" s="37"/>
      <c r="H503" s="37"/>
      <c r="I503" s="37"/>
      <c r="J503" s="37"/>
      <c r="Q503" s="37"/>
      <c r="X503" s="37"/>
      <c r="AE503" s="37"/>
      <c r="AL503" s="37"/>
      <c r="AS503" s="37"/>
    </row>
    <row r="504" spans="7:45" x14ac:dyDescent="0.25">
      <c r="G504" s="37"/>
      <c r="H504" s="37"/>
      <c r="I504" s="37"/>
      <c r="J504" s="37"/>
      <c r="Q504" s="37"/>
      <c r="X504" s="37"/>
      <c r="AE504" s="37"/>
      <c r="AL504" s="37"/>
      <c r="AS504" s="37"/>
    </row>
    <row r="505" spans="7:45" x14ac:dyDescent="0.25">
      <c r="G505" s="37"/>
      <c r="H505" s="37"/>
      <c r="I505" s="37"/>
      <c r="J505" s="37"/>
      <c r="Q505" s="37"/>
      <c r="X505" s="37"/>
      <c r="AE505" s="37"/>
      <c r="AL505" s="37"/>
      <c r="AS505" s="37"/>
    </row>
    <row r="506" spans="7:45" x14ac:dyDescent="0.25">
      <c r="G506" s="37"/>
      <c r="H506" s="37"/>
      <c r="I506" s="37"/>
      <c r="J506" s="37"/>
      <c r="Q506" s="37"/>
      <c r="X506" s="37"/>
      <c r="AE506" s="37"/>
      <c r="AL506" s="37"/>
      <c r="AS506" s="37"/>
    </row>
    <row r="507" spans="7:45" x14ac:dyDescent="0.25">
      <c r="G507" s="37"/>
      <c r="H507" s="37"/>
      <c r="I507" s="37"/>
      <c r="J507" s="37"/>
      <c r="Q507" s="37"/>
      <c r="X507" s="37"/>
      <c r="AE507" s="37"/>
      <c r="AL507" s="37"/>
      <c r="AS507" s="37"/>
    </row>
    <row r="508" spans="7:45" x14ac:dyDescent="0.25">
      <c r="G508" s="37"/>
      <c r="H508" s="37"/>
      <c r="I508" s="37"/>
      <c r="J508" s="37"/>
      <c r="Q508" s="37"/>
      <c r="X508" s="37"/>
      <c r="AE508" s="37"/>
      <c r="AL508" s="37"/>
      <c r="AS508" s="37"/>
    </row>
    <row r="509" spans="7:45" x14ac:dyDescent="0.25">
      <c r="G509" s="37"/>
      <c r="H509" s="37"/>
      <c r="I509" s="37"/>
      <c r="J509" s="37"/>
      <c r="Q509" s="37"/>
      <c r="X509" s="37"/>
      <c r="AE509" s="37"/>
      <c r="AL509" s="37"/>
      <c r="AS509" s="37"/>
    </row>
    <row r="510" spans="7:45" x14ac:dyDescent="0.25">
      <c r="G510" s="37"/>
      <c r="H510" s="37"/>
      <c r="I510" s="37"/>
      <c r="J510" s="37"/>
      <c r="Q510" s="37"/>
      <c r="X510" s="37"/>
      <c r="AE510" s="37"/>
      <c r="AL510" s="37"/>
      <c r="AS510" s="37"/>
    </row>
    <row r="511" spans="7:45" x14ac:dyDescent="0.25">
      <c r="G511" s="37"/>
      <c r="H511" s="37"/>
      <c r="I511" s="37"/>
      <c r="J511" s="37"/>
      <c r="Q511" s="37"/>
      <c r="X511" s="37"/>
      <c r="AE511" s="37"/>
      <c r="AL511" s="37"/>
      <c r="AS511" s="37"/>
    </row>
    <row r="512" spans="7:45" x14ac:dyDescent="0.25">
      <c r="G512" s="37"/>
      <c r="H512" s="37"/>
      <c r="I512" s="37"/>
      <c r="J512" s="37"/>
      <c r="Q512" s="37"/>
      <c r="X512" s="37"/>
      <c r="AE512" s="37"/>
      <c r="AL512" s="37"/>
      <c r="AS512" s="37"/>
    </row>
    <row r="513" spans="7:45" x14ac:dyDescent="0.25">
      <c r="G513" s="37"/>
      <c r="H513" s="37"/>
      <c r="I513" s="37"/>
      <c r="J513" s="37"/>
      <c r="Q513" s="37"/>
      <c r="X513" s="37"/>
      <c r="AE513" s="37"/>
      <c r="AL513" s="37"/>
      <c r="AS513" s="37"/>
    </row>
    <row r="514" spans="7:45" x14ac:dyDescent="0.25">
      <c r="G514" s="37"/>
      <c r="H514" s="37"/>
      <c r="I514" s="37"/>
      <c r="J514" s="37"/>
      <c r="Q514" s="37"/>
      <c r="X514" s="37"/>
      <c r="AE514" s="37"/>
      <c r="AL514" s="37"/>
      <c r="AS514" s="37"/>
    </row>
    <row r="515" spans="7:45" x14ac:dyDescent="0.25">
      <c r="G515" s="37"/>
      <c r="H515" s="37"/>
      <c r="I515" s="37"/>
      <c r="J515" s="37"/>
      <c r="Q515" s="37"/>
      <c r="X515" s="37"/>
      <c r="AE515" s="37"/>
      <c r="AL515" s="37"/>
      <c r="AS515" s="37"/>
    </row>
    <row r="516" spans="7:45" x14ac:dyDescent="0.25">
      <c r="G516" s="37"/>
      <c r="H516" s="37"/>
      <c r="I516" s="37"/>
      <c r="J516" s="37"/>
      <c r="Q516" s="37"/>
      <c r="X516" s="37"/>
      <c r="AE516" s="37"/>
      <c r="AL516" s="37"/>
      <c r="AS516" s="37"/>
    </row>
    <row r="517" spans="7:45" x14ac:dyDescent="0.25">
      <c r="G517" s="37"/>
      <c r="H517" s="37"/>
      <c r="I517" s="37"/>
      <c r="J517" s="37"/>
      <c r="Q517" s="37"/>
      <c r="X517" s="37"/>
      <c r="AE517" s="37"/>
      <c r="AL517" s="37"/>
      <c r="AS517" s="37"/>
    </row>
    <row r="518" spans="7:45" x14ac:dyDescent="0.25">
      <c r="G518" s="37"/>
      <c r="H518" s="37"/>
      <c r="I518" s="37"/>
      <c r="J518" s="37"/>
      <c r="Q518" s="37"/>
      <c r="X518" s="37"/>
      <c r="AE518" s="37"/>
      <c r="AL518" s="37"/>
      <c r="AS518" s="37"/>
    </row>
    <row r="519" spans="7:45" x14ac:dyDescent="0.25">
      <c r="G519" s="37"/>
      <c r="H519" s="37"/>
      <c r="I519" s="37"/>
      <c r="J519" s="37"/>
      <c r="Q519" s="37"/>
      <c r="X519" s="37"/>
      <c r="AE519" s="37"/>
      <c r="AL519" s="37"/>
      <c r="AS519" s="37"/>
    </row>
    <row r="520" spans="7:45" x14ac:dyDescent="0.25">
      <c r="G520" s="37"/>
      <c r="H520" s="37"/>
      <c r="I520" s="37"/>
      <c r="J520" s="37"/>
      <c r="Q520" s="37"/>
      <c r="X520" s="37"/>
      <c r="AE520" s="37"/>
      <c r="AL520" s="37"/>
      <c r="AS520" s="37"/>
    </row>
    <row r="521" spans="7:45" x14ac:dyDescent="0.25">
      <c r="G521" s="37"/>
      <c r="H521" s="37"/>
      <c r="I521" s="37"/>
      <c r="J521" s="37"/>
      <c r="Q521" s="37"/>
      <c r="X521" s="37"/>
      <c r="AE521" s="37"/>
      <c r="AL521" s="37"/>
      <c r="AS521" s="37"/>
    </row>
    <row r="522" spans="7:45" x14ac:dyDescent="0.25">
      <c r="G522" s="37"/>
      <c r="H522" s="37"/>
      <c r="I522" s="37"/>
      <c r="J522" s="37"/>
      <c r="Q522" s="37"/>
      <c r="X522" s="37"/>
      <c r="AE522" s="37"/>
      <c r="AL522" s="37"/>
      <c r="AS522" s="37"/>
    </row>
    <row r="523" spans="7:45" x14ac:dyDescent="0.25">
      <c r="G523" s="37"/>
      <c r="H523" s="37"/>
      <c r="I523" s="37"/>
      <c r="J523" s="37"/>
      <c r="Q523" s="37"/>
      <c r="X523" s="37"/>
      <c r="AE523" s="37"/>
      <c r="AL523" s="37"/>
      <c r="AS523" s="37"/>
    </row>
    <row r="524" spans="7:45" x14ac:dyDescent="0.25">
      <c r="G524" s="37"/>
      <c r="H524" s="37"/>
      <c r="I524" s="37"/>
      <c r="J524" s="37"/>
      <c r="Q524" s="37"/>
      <c r="X524" s="37"/>
      <c r="AE524" s="37"/>
      <c r="AL524" s="37"/>
      <c r="AS524" s="37"/>
    </row>
    <row r="525" spans="7:45" x14ac:dyDescent="0.25">
      <c r="G525" s="37"/>
      <c r="H525" s="37"/>
      <c r="I525" s="37"/>
      <c r="J525" s="37"/>
      <c r="Q525" s="37"/>
      <c r="X525" s="37"/>
      <c r="AE525" s="37"/>
      <c r="AL525" s="37"/>
      <c r="AS525" s="37"/>
    </row>
    <row r="526" spans="7:45" x14ac:dyDescent="0.25">
      <c r="G526" s="37"/>
      <c r="H526" s="37"/>
      <c r="I526" s="37"/>
      <c r="J526" s="37"/>
      <c r="Q526" s="37"/>
      <c r="X526" s="37"/>
      <c r="AE526" s="37"/>
      <c r="AL526" s="37"/>
      <c r="AS526" s="37"/>
    </row>
    <row r="527" spans="7:45" x14ac:dyDescent="0.25">
      <c r="G527" s="37"/>
      <c r="H527" s="37"/>
      <c r="I527" s="37"/>
      <c r="J527" s="37"/>
      <c r="Q527" s="37"/>
      <c r="X527" s="37"/>
      <c r="AE527" s="37"/>
      <c r="AL527" s="37"/>
      <c r="AS527" s="37"/>
    </row>
    <row r="528" spans="7:45" x14ac:dyDescent="0.25">
      <c r="G528" s="37"/>
      <c r="H528" s="37"/>
      <c r="I528" s="37"/>
      <c r="J528" s="37"/>
      <c r="Q528" s="37"/>
      <c r="X528" s="37"/>
      <c r="AE528" s="37"/>
      <c r="AL528" s="37"/>
      <c r="AS528" s="37"/>
    </row>
    <row r="529" spans="7:45" x14ac:dyDescent="0.25">
      <c r="G529" s="37"/>
      <c r="H529" s="37"/>
      <c r="I529" s="37"/>
      <c r="J529" s="37"/>
      <c r="Q529" s="37"/>
      <c r="X529" s="37"/>
      <c r="AE529" s="37"/>
      <c r="AL529" s="37"/>
      <c r="AS529" s="37"/>
    </row>
    <row r="530" spans="7:45" x14ac:dyDescent="0.25">
      <c r="G530" s="37"/>
      <c r="H530" s="37"/>
      <c r="I530" s="37"/>
      <c r="J530" s="37"/>
      <c r="Q530" s="37"/>
      <c r="X530" s="37"/>
      <c r="AE530" s="37"/>
      <c r="AL530" s="37"/>
      <c r="AS530" s="37"/>
    </row>
    <row r="531" spans="7:45" x14ac:dyDescent="0.25">
      <c r="G531" s="37"/>
      <c r="H531" s="37"/>
      <c r="I531" s="37"/>
      <c r="J531" s="37"/>
      <c r="Q531" s="37"/>
      <c r="X531" s="37"/>
      <c r="AE531" s="37"/>
      <c r="AL531" s="37"/>
      <c r="AS531" s="37"/>
    </row>
    <row r="532" spans="7:45" x14ac:dyDescent="0.25">
      <c r="G532" s="37"/>
      <c r="H532" s="37"/>
      <c r="I532" s="37"/>
      <c r="J532" s="37"/>
      <c r="Q532" s="37"/>
      <c r="X532" s="37"/>
      <c r="AE532" s="37"/>
      <c r="AL532" s="37"/>
      <c r="AS532" s="37"/>
    </row>
    <row r="533" spans="7:45" x14ac:dyDescent="0.25">
      <c r="G533" s="37"/>
      <c r="H533" s="37"/>
      <c r="I533" s="37"/>
      <c r="J533" s="37"/>
      <c r="Q533" s="37"/>
      <c r="X533" s="37"/>
      <c r="AE533" s="37"/>
      <c r="AL533" s="37"/>
      <c r="AS533" s="37"/>
    </row>
    <row r="534" spans="7:45" x14ac:dyDescent="0.25">
      <c r="G534" s="37"/>
      <c r="H534" s="37"/>
      <c r="I534" s="37"/>
      <c r="J534" s="37"/>
      <c r="Q534" s="37"/>
      <c r="X534" s="37"/>
      <c r="AE534" s="37"/>
      <c r="AL534" s="37"/>
      <c r="AS534" s="37"/>
    </row>
    <row r="535" spans="7:45" x14ac:dyDescent="0.25">
      <c r="G535" s="37"/>
      <c r="H535" s="37"/>
      <c r="I535" s="37"/>
      <c r="J535" s="37"/>
      <c r="Q535" s="37"/>
      <c r="X535" s="37"/>
      <c r="AE535" s="37"/>
      <c r="AL535" s="37"/>
      <c r="AS535" s="37"/>
    </row>
    <row r="536" spans="7:45" x14ac:dyDescent="0.25">
      <c r="G536" s="37"/>
      <c r="H536" s="37"/>
      <c r="I536" s="37"/>
      <c r="J536" s="37"/>
      <c r="Q536" s="37"/>
      <c r="X536" s="37"/>
      <c r="AE536" s="37"/>
      <c r="AL536" s="37"/>
      <c r="AS536" s="37"/>
    </row>
    <row r="537" spans="7:45" x14ac:dyDescent="0.25">
      <c r="G537" s="37"/>
      <c r="H537" s="37"/>
      <c r="I537" s="37"/>
      <c r="J537" s="37"/>
      <c r="Q537" s="37"/>
      <c r="X537" s="37"/>
      <c r="AE537" s="37"/>
      <c r="AL537" s="37"/>
      <c r="AS537" s="37"/>
    </row>
    <row r="538" spans="7:45" x14ac:dyDescent="0.25">
      <c r="G538" s="37"/>
      <c r="H538" s="37"/>
      <c r="I538" s="37"/>
      <c r="J538" s="37"/>
      <c r="Q538" s="37"/>
      <c r="X538" s="37"/>
      <c r="AE538" s="37"/>
      <c r="AL538" s="37"/>
      <c r="AS538" s="37"/>
    </row>
    <row r="539" spans="7:45" x14ac:dyDescent="0.25">
      <c r="G539" s="37"/>
      <c r="H539" s="37"/>
      <c r="I539" s="37"/>
      <c r="J539" s="37"/>
      <c r="Q539" s="37"/>
      <c r="X539" s="37"/>
      <c r="AE539" s="37"/>
      <c r="AL539" s="37"/>
      <c r="AS539" s="37"/>
    </row>
    <row r="540" spans="7:45" x14ac:dyDescent="0.25">
      <c r="G540" s="37"/>
      <c r="H540" s="37"/>
      <c r="I540" s="37"/>
      <c r="J540" s="37"/>
      <c r="Q540" s="37"/>
      <c r="X540" s="37"/>
      <c r="AE540" s="37"/>
      <c r="AL540" s="37"/>
      <c r="AS540" s="37"/>
    </row>
    <row r="541" spans="7:45" x14ac:dyDescent="0.25">
      <c r="G541" s="37"/>
      <c r="H541" s="37"/>
      <c r="I541" s="37"/>
      <c r="J541" s="37"/>
      <c r="Q541" s="37"/>
      <c r="X541" s="37"/>
      <c r="AE541" s="37"/>
      <c r="AL541" s="37"/>
      <c r="AS541" s="37"/>
    </row>
    <row r="542" spans="7:45" x14ac:dyDescent="0.25">
      <c r="G542" s="37"/>
      <c r="H542" s="37"/>
      <c r="I542" s="37"/>
      <c r="J542" s="37"/>
      <c r="Q542" s="37"/>
      <c r="X542" s="37"/>
      <c r="AE542" s="37"/>
      <c r="AL542" s="37"/>
      <c r="AS542" s="37"/>
    </row>
    <row r="543" spans="7:45" x14ac:dyDescent="0.25">
      <c r="G543" s="37"/>
      <c r="H543" s="37"/>
      <c r="I543" s="37"/>
      <c r="J543" s="37"/>
      <c r="Q543" s="37"/>
      <c r="X543" s="37"/>
      <c r="AE543" s="37"/>
      <c r="AL543" s="37"/>
      <c r="AS543" s="37"/>
    </row>
    <row r="544" spans="7:45" x14ac:dyDescent="0.25">
      <c r="G544" s="37"/>
      <c r="H544" s="37"/>
      <c r="I544" s="37"/>
      <c r="J544" s="37"/>
      <c r="Q544" s="37"/>
      <c r="X544" s="37"/>
      <c r="AE544" s="37"/>
      <c r="AL544" s="37"/>
      <c r="AS544" s="37"/>
    </row>
    <row r="545" spans="7:45" x14ac:dyDescent="0.25">
      <c r="G545" s="37"/>
      <c r="H545" s="37"/>
      <c r="I545" s="37"/>
      <c r="J545" s="37"/>
      <c r="Q545" s="37"/>
      <c r="X545" s="37"/>
      <c r="AE545" s="37"/>
      <c r="AL545" s="37"/>
      <c r="AS545" s="37"/>
    </row>
    <row r="546" spans="7:45" x14ac:dyDescent="0.25">
      <c r="G546" s="37"/>
      <c r="H546" s="37"/>
      <c r="I546" s="37"/>
      <c r="J546" s="37"/>
      <c r="Q546" s="37"/>
      <c r="X546" s="37"/>
      <c r="AE546" s="37"/>
      <c r="AL546" s="37"/>
      <c r="AS546" s="37"/>
    </row>
    <row r="547" spans="7:45" x14ac:dyDescent="0.25">
      <c r="G547" s="37"/>
      <c r="H547" s="37"/>
      <c r="I547" s="37"/>
      <c r="J547" s="37"/>
      <c r="Q547" s="37"/>
      <c r="X547" s="37"/>
      <c r="AE547" s="37"/>
      <c r="AL547" s="37"/>
      <c r="AS547" s="37"/>
    </row>
    <row r="548" spans="7:45" x14ac:dyDescent="0.25">
      <c r="G548" s="37"/>
      <c r="H548" s="37"/>
      <c r="I548" s="37"/>
      <c r="J548" s="37"/>
      <c r="Q548" s="37"/>
      <c r="X548" s="37"/>
      <c r="AE548" s="37"/>
      <c r="AL548" s="37"/>
      <c r="AS548" s="37"/>
    </row>
    <row r="549" spans="7:45" x14ac:dyDescent="0.25">
      <c r="G549" s="37"/>
      <c r="H549" s="37"/>
      <c r="I549" s="37"/>
      <c r="J549" s="37"/>
      <c r="Q549" s="37"/>
      <c r="X549" s="37"/>
      <c r="AE549" s="37"/>
      <c r="AL549" s="37"/>
      <c r="AS549" s="37"/>
    </row>
  </sheetData>
  <mergeCells count="131">
    <mergeCell ref="A3:H3"/>
    <mergeCell ref="B10:J10"/>
    <mergeCell ref="B11:J11"/>
    <mergeCell ref="D14:J14"/>
    <mergeCell ref="G20:I20"/>
    <mergeCell ref="K20:M20"/>
    <mergeCell ref="AR21:AR22"/>
    <mergeCell ref="B64:D64"/>
    <mergeCell ref="B69:J69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B70:J70"/>
    <mergeCell ref="D73:J73"/>
    <mergeCell ref="G79:I79"/>
    <mergeCell ref="K79:M79"/>
    <mergeCell ref="O79:P79"/>
    <mergeCell ref="R79:T79"/>
    <mergeCell ref="AJ21:AJ22"/>
    <mergeCell ref="AK21:AK22"/>
    <mergeCell ref="AQ21:AQ22"/>
    <mergeCell ref="AQ80:AQ81"/>
    <mergeCell ref="AR80:AR81"/>
    <mergeCell ref="B123:D123"/>
    <mergeCell ref="B129:J129"/>
    <mergeCell ref="B130:J130"/>
    <mergeCell ref="D133:J133"/>
    <mergeCell ref="AQ79:AR79"/>
    <mergeCell ref="D80:D81"/>
    <mergeCell ref="O80:O81"/>
    <mergeCell ref="P80:P81"/>
    <mergeCell ref="V80:V81"/>
    <mergeCell ref="W80:W81"/>
    <mergeCell ref="AC80:AC81"/>
    <mergeCell ref="AD80:AD81"/>
    <mergeCell ref="AJ80:AJ81"/>
    <mergeCell ref="AK80:AK81"/>
    <mergeCell ref="V79:W79"/>
    <mergeCell ref="Y79:AA79"/>
    <mergeCell ref="AC79:AD79"/>
    <mergeCell ref="AF79:AH79"/>
    <mergeCell ref="AJ79:AK79"/>
    <mergeCell ref="AM79:AO79"/>
    <mergeCell ref="AK140:AK141"/>
    <mergeCell ref="AQ140:AQ141"/>
    <mergeCell ref="AR140:AR141"/>
    <mergeCell ref="AC139:AD139"/>
    <mergeCell ref="AF139:AH139"/>
    <mergeCell ref="AJ139:AK139"/>
    <mergeCell ref="AM139:AO139"/>
    <mergeCell ref="AQ139:AR139"/>
    <mergeCell ref="D140:D141"/>
    <mergeCell ref="O140:O141"/>
    <mergeCell ref="P140:P141"/>
    <mergeCell ref="V140:V141"/>
    <mergeCell ref="W140:W141"/>
    <mergeCell ref="G139:I139"/>
    <mergeCell ref="K139:M139"/>
    <mergeCell ref="O139:P139"/>
    <mergeCell ref="R139:T139"/>
    <mergeCell ref="V139:W139"/>
    <mergeCell ref="Y139:AA139"/>
    <mergeCell ref="B184:D184"/>
    <mergeCell ref="B192:J192"/>
    <mergeCell ref="B193:J193"/>
    <mergeCell ref="D196:J196"/>
    <mergeCell ref="G202:I202"/>
    <mergeCell ref="K202:M202"/>
    <mergeCell ref="AC140:AC141"/>
    <mergeCell ref="AD140:AD141"/>
    <mergeCell ref="AJ140:AJ141"/>
    <mergeCell ref="AR203:AR204"/>
    <mergeCell ref="B246:D246"/>
    <mergeCell ref="B251:J251"/>
    <mergeCell ref="AJ202:AK202"/>
    <mergeCell ref="AM202:AO202"/>
    <mergeCell ref="AQ202:AR202"/>
    <mergeCell ref="D203:D204"/>
    <mergeCell ref="O203:O204"/>
    <mergeCell ref="P203:P204"/>
    <mergeCell ref="V203:V204"/>
    <mergeCell ref="W203:W204"/>
    <mergeCell ref="AC203:AC204"/>
    <mergeCell ref="AD203:AD204"/>
    <mergeCell ref="O202:P202"/>
    <mergeCell ref="R202:T202"/>
    <mergeCell ref="V202:W202"/>
    <mergeCell ref="Y202:AA202"/>
    <mergeCell ref="AC202:AD202"/>
    <mergeCell ref="AF202:AH202"/>
    <mergeCell ref="B252:J252"/>
    <mergeCell ref="D255:J255"/>
    <mergeCell ref="G261:I261"/>
    <mergeCell ref="K261:M261"/>
    <mergeCell ref="O261:P261"/>
    <mergeCell ref="R261:T261"/>
    <mergeCell ref="AJ203:AJ204"/>
    <mergeCell ref="AK203:AK204"/>
    <mergeCell ref="AQ203:AQ204"/>
    <mergeCell ref="AQ262:AQ263"/>
    <mergeCell ref="AR262:AR263"/>
    <mergeCell ref="B305:D305"/>
    <mergeCell ref="AQ261:AR261"/>
    <mergeCell ref="D262:D263"/>
    <mergeCell ref="O262:O263"/>
    <mergeCell ref="P262:P263"/>
    <mergeCell ref="V262:V263"/>
    <mergeCell ref="W262:W263"/>
    <mergeCell ref="AC262:AC263"/>
    <mergeCell ref="AD262:AD263"/>
    <mergeCell ref="AJ262:AJ263"/>
    <mergeCell ref="AK262:AK263"/>
    <mergeCell ref="V261:W261"/>
    <mergeCell ref="Y261:AA261"/>
    <mergeCell ref="AC261:AD261"/>
    <mergeCell ref="AF261:AH261"/>
    <mergeCell ref="AJ261:AK261"/>
    <mergeCell ref="AM261:AO261"/>
  </mergeCells>
  <conditionalFormatting sqref="G314:J314 G313:H313 G317:J549 H315:J316 Q313:Q549 X313:X549 AE313:AE549 AL313:AL549 AS313:AS549">
    <cfRule type="cellIs" dxfId="237" priority="17" operator="lessThan">
      <formula>0</formula>
    </cfRule>
    <cfRule type="cellIs" dxfId="236" priority="18" operator="greaterThan">
      <formula>0</formula>
    </cfRule>
  </conditionalFormatting>
  <conditionalFormatting sqref="H310:H312">
    <cfRule type="cellIs" dxfId="235" priority="15" operator="lessThan">
      <formula>0</formula>
    </cfRule>
    <cfRule type="cellIs" dxfId="234" priority="16" operator="greaterThan">
      <formula>0</formula>
    </cfRule>
  </conditionalFormatting>
  <conditionalFormatting sqref="G310:G312">
    <cfRule type="cellIs" dxfId="233" priority="13" operator="lessThan">
      <formula>0</formula>
    </cfRule>
    <cfRule type="cellIs" dxfId="232" priority="14" operator="greaterThan">
      <formula>0</formula>
    </cfRule>
  </conditionalFormatting>
  <conditionalFormatting sqref="Q310:Q312">
    <cfRule type="cellIs" dxfId="231" priority="11" operator="lessThan">
      <formula>0</formula>
    </cfRule>
    <cfRule type="cellIs" dxfId="230" priority="12" operator="greaterThan">
      <formula>0</formula>
    </cfRule>
  </conditionalFormatting>
  <conditionalFormatting sqref="X310:X312">
    <cfRule type="cellIs" dxfId="229" priority="9" operator="lessThan">
      <formula>0</formula>
    </cfRule>
    <cfRule type="cellIs" dxfId="228" priority="10" operator="greaterThan">
      <formula>0</formula>
    </cfRule>
  </conditionalFormatting>
  <conditionalFormatting sqref="AE310:AE312">
    <cfRule type="cellIs" dxfId="227" priority="7" operator="lessThan">
      <formula>0</formula>
    </cfRule>
    <cfRule type="cellIs" dxfId="226" priority="8" operator="greaterThan">
      <formula>0</formula>
    </cfRule>
  </conditionalFormatting>
  <conditionalFormatting sqref="AL310:AL312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S310:AS312">
    <cfRule type="cellIs" dxfId="223" priority="3" operator="lessThan">
      <formula>0</formula>
    </cfRule>
    <cfRule type="cellIs" dxfId="222" priority="4" operator="greaterThan">
      <formula>0</formula>
    </cfRule>
  </conditionalFormatting>
  <conditionalFormatting sqref="G315:G316">
    <cfRule type="cellIs" dxfId="221" priority="1" operator="lessThan">
      <formula>0</formula>
    </cfRule>
    <cfRule type="cellIs" dxfId="220" priority="2" operator="greaterThan">
      <formula>0</formula>
    </cfRule>
  </conditionalFormatting>
  <dataValidations count="5">
    <dataValidation type="list" allowBlank="1" showInputMessage="1" showErrorMessage="1" sqref="D23:D24 D264:D265 D208:D209 D26:D27 D205:D206 D267:D268 D142:D143 D145:D146 D82:D83 D85:D86" xr:uid="{CA3B27F2-996D-4911-BBDD-909350D32F06}">
      <formula1>"per 30 days, per kWh, per kW, per kVA"</formula1>
    </dataValidation>
    <dataValidation type="list" allowBlank="1" showInputMessage="1" showErrorMessage="1" sqref="D16 D198 D257 D135 D75" xr:uid="{DA51BA41-1C68-462B-8F07-B97A44BD315A}">
      <formula1>"TOU, non-TOU"</formula1>
    </dataValidation>
    <dataValidation type="list" allowBlank="1" showInputMessage="1" showErrorMessage="1" prompt="Select Charge Unit - per 30 days, per kWh, per kW, per kVA." sqref="D46:D47 D228:D229 D231:D241 D25 D287:D288 D290:D300 D40:D44 D222:D226 D49:D59 D281:D285 D207 D266 D165:D166 D144 D159:D163 D168:D179 D105:D106 D84 D99:D103 D108:D118 D28:D38 D87:D97 D147:D157 D210:D220 D269:D279" xr:uid="{E8A43A6F-A6C8-4443-96F2-61915EEAE32B}">
      <formula1>"per 30 days, per kWh, per kW, per kVA"</formula1>
    </dataValidation>
    <dataValidation type="list" allowBlank="1" showInputMessage="1" showErrorMessage="1" prompt="Select Charge Unit - monthly, per kWh, per kW" sqref="D60 D65 D242 D247 D301 D306 D180 D185 D119 D124" xr:uid="{07BAC722-C8DF-4854-871C-9CE31CE52A93}">
      <formula1>"Monthly, per kWh, per kW"</formula1>
    </dataValidation>
    <dataValidation type="list" allowBlank="1" showInputMessage="1" showErrorMessage="1" sqref="E65 E247 E306 E46:E47 E228:E229 E231:E242 E287:E288 E290:E301 E40:E44 E222:E226 E49:E60 E281:E285 E185 E165:E166 E159:E163 E168:E180 E124 E105:E106 E99:E103 E108:E119 E23:E38 E82:E97 E142:E157 E205:E220 E264:E279" xr:uid="{AF7982C6-1697-401B-B411-252FC7B8AA16}">
      <formula1>#REF!</formula1>
    </dataValidation>
  </dataValidations>
  <printOptions horizontalCentered="1" gridLines="1"/>
  <pageMargins left="0" right="0" top="0" bottom="0" header="0" footer="0"/>
  <pageSetup scale="34" fitToHeight="0" orientation="landscape" r:id="rId1"/>
  <headerFooter>
    <oddHeader>&amp;RToronto Hydro-Electric System Limited
Tab 6
Schedule 1
ORIGINAL
Filed:  2023 November 03
Page &amp;P of &amp;N</oddHeader>
    <oddFooter>&amp;C&amp;A</oddFooter>
  </headerFooter>
  <rowBreaks count="2" manualBreakCount="2">
    <brk id="67" min="1" max="43" man="1"/>
    <brk id="249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600075</xdr:colOff>
                    <xdr:row>198</xdr:row>
                    <xdr:rowOff>76200</xdr:rowOff>
                  </from>
                  <to>
                    <xdr:col>17</xdr:col>
                    <xdr:colOff>171450</xdr:colOff>
                    <xdr:row>200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400050</xdr:colOff>
                    <xdr:row>198</xdr:row>
                    <xdr:rowOff>142875</xdr:rowOff>
                  </from>
                  <to>
                    <xdr:col>10</xdr:col>
                    <xdr:colOff>247650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476250</xdr:colOff>
                    <xdr:row>257</xdr:row>
                    <xdr:rowOff>123825</xdr:rowOff>
                  </from>
                  <to>
                    <xdr:col>10</xdr:col>
                    <xdr:colOff>323850</xdr:colOff>
                    <xdr:row>258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16</xdr:row>
                    <xdr:rowOff>133350</xdr:rowOff>
                  </from>
                  <to>
                    <xdr:col>10</xdr:col>
                    <xdr:colOff>209550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476250</xdr:colOff>
                    <xdr:row>257</xdr:row>
                    <xdr:rowOff>19050</xdr:rowOff>
                  </from>
                  <to>
                    <xdr:col>16</xdr:col>
                    <xdr:colOff>28575</xdr:colOff>
                    <xdr:row>259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409575</xdr:colOff>
                    <xdr:row>17</xdr:row>
                    <xdr:rowOff>19050</xdr:rowOff>
                  </from>
                  <to>
                    <xdr:col>14</xdr:col>
                    <xdr:colOff>514350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361950</xdr:colOff>
                    <xdr:row>135</xdr:row>
                    <xdr:rowOff>133350</xdr:rowOff>
                  </from>
                  <to>
                    <xdr:col>10</xdr:col>
                    <xdr:colOff>209550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409575</xdr:colOff>
                    <xdr:row>136</xdr:row>
                    <xdr:rowOff>19050</xdr:rowOff>
                  </from>
                  <to>
                    <xdr:col>14</xdr:col>
                    <xdr:colOff>514350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361950</xdr:colOff>
                    <xdr:row>135</xdr:row>
                    <xdr:rowOff>133350</xdr:rowOff>
                  </from>
                  <to>
                    <xdr:col>10</xdr:col>
                    <xdr:colOff>209550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409575</xdr:colOff>
                    <xdr:row>136</xdr:row>
                    <xdr:rowOff>19050</xdr:rowOff>
                  </from>
                  <to>
                    <xdr:col>14</xdr:col>
                    <xdr:colOff>514350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361950</xdr:colOff>
                    <xdr:row>75</xdr:row>
                    <xdr:rowOff>133350</xdr:rowOff>
                  </from>
                  <to>
                    <xdr:col>10</xdr:col>
                    <xdr:colOff>209550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409575</xdr:colOff>
                    <xdr:row>76</xdr:row>
                    <xdr:rowOff>19050</xdr:rowOff>
                  </from>
                  <to>
                    <xdr:col>14</xdr:col>
                    <xdr:colOff>514350</xdr:colOff>
                    <xdr:row>76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B187-04D9-402B-B6B0-ADDE961ED97E}">
  <sheetPr>
    <pageSetUpPr fitToPage="1"/>
  </sheetPr>
  <dimension ref="A1:AZ235"/>
  <sheetViews>
    <sheetView topLeftCell="B10" zoomScale="90" zoomScaleNormal="90" workbookViewId="0">
      <pane xSplit="3" topLeftCell="E1" activePane="topRight" state="frozen"/>
      <selection activeCell="M31" sqref="M31"/>
      <selection pane="top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140625" style="216" bestFit="1" customWidth="1"/>
    <col min="3" max="3" width="1.28515625" style="216" customWidth="1"/>
    <col min="4" max="4" width="12.7109375" style="224" customWidth="1"/>
    <col min="5" max="5" width="1.7109375" style="216" customWidth="1"/>
    <col min="6" max="6" width="1.28515625" style="216" customWidth="1"/>
    <col min="7" max="9" width="12" style="216" customWidth="1"/>
    <col min="10" max="10" width="1.42578125" style="216" customWidth="1"/>
    <col min="11" max="13" width="12" style="216" customWidth="1"/>
    <col min="14" max="14" width="1.140625" style="216" customWidth="1"/>
    <col min="15" max="16" width="12" style="216" customWidth="1"/>
    <col min="17" max="17" width="1.28515625" style="216" customWidth="1"/>
    <col min="18" max="20" width="12" style="216" customWidth="1"/>
    <col min="21" max="21" width="1.28515625" style="216" customWidth="1"/>
    <col min="22" max="23" width="12" style="216" customWidth="1"/>
    <col min="24" max="24" width="1.140625" style="216" customWidth="1"/>
    <col min="25" max="27" width="12" style="216" customWidth="1"/>
    <col min="28" max="28" width="0.85546875" style="216" customWidth="1"/>
    <col min="29" max="30" width="12" style="216" customWidth="1"/>
    <col min="31" max="31" width="1" style="216" customWidth="1"/>
    <col min="32" max="34" width="12" style="216" customWidth="1"/>
    <col min="35" max="35" width="1.140625" style="216" customWidth="1"/>
    <col min="36" max="37" width="12" style="216" customWidth="1"/>
    <col min="38" max="38" width="1.28515625" style="216" customWidth="1"/>
    <col min="39" max="41" width="12" style="216" customWidth="1"/>
    <col min="42" max="42" width="1.140625" style="216" customWidth="1"/>
    <col min="43" max="49" width="12" style="216" customWidth="1"/>
    <col min="50" max="51" width="11.7109375" style="216" customWidth="1"/>
    <col min="52" max="52" width="1.85546875" style="216" customWidth="1"/>
    <col min="53" max="16384" width="9.28515625" style="216"/>
  </cols>
  <sheetData>
    <row r="1" spans="1:52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M1" s="7"/>
      <c r="N1" s="7">
        <v>1</v>
      </c>
      <c r="O1" s="7">
        <v>0</v>
      </c>
      <c r="P1" s="7"/>
      <c r="Q1" s="213"/>
      <c r="T1" s="7"/>
      <c r="U1" s="7">
        <v>1</v>
      </c>
      <c r="V1" s="7">
        <v>2</v>
      </c>
      <c r="W1" s="7"/>
      <c r="X1" s="213"/>
      <c r="AA1" s="7"/>
      <c r="AB1" s="7">
        <v>1</v>
      </c>
      <c r="AC1" s="7">
        <v>2</v>
      </c>
      <c r="AD1" s="7"/>
      <c r="AE1" s="213"/>
      <c r="AH1" s="7"/>
      <c r="AI1" s="7">
        <v>1</v>
      </c>
      <c r="AJ1" s="7">
        <v>2</v>
      </c>
      <c r="AK1" s="7"/>
      <c r="AL1" s="213"/>
      <c r="AO1" s="7"/>
      <c r="AP1" s="7">
        <v>1</v>
      </c>
      <c r="AQ1" s="7">
        <v>2</v>
      </c>
      <c r="AR1" s="7"/>
      <c r="AS1" s="213"/>
      <c r="AV1" s="7"/>
      <c r="AW1" s="7">
        <v>1</v>
      </c>
      <c r="AX1" s="7">
        <v>2</v>
      </c>
      <c r="AY1" s="7"/>
      <c r="AZ1" s="213"/>
    </row>
    <row r="2" spans="1:52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M2" s="7"/>
      <c r="N2" s="13"/>
      <c r="O2" s="13"/>
      <c r="P2" s="13"/>
      <c r="Q2" s="213"/>
      <c r="T2" s="7"/>
      <c r="U2" s="13"/>
      <c r="V2" s="13"/>
      <c r="W2" s="13"/>
      <c r="X2" s="213"/>
      <c r="AA2" s="7"/>
      <c r="AB2" s="13"/>
      <c r="AC2" s="13"/>
      <c r="AD2" s="13"/>
      <c r="AE2" s="213"/>
      <c r="AH2" s="7"/>
      <c r="AI2" s="13"/>
      <c r="AJ2" s="13"/>
      <c r="AK2" s="13"/>
      <c r="AL2" s="213"/>
      <c r="AO2" s="7"/>
      <c r="AP2" s="13"/>
      <c r="AQ2" s="13"/>
      <c r="AR2" s="13"/>
      <c r="AS2" s="213"/>
      <c r="AV2" s="7"/>
      <c r="AW2" s="13"/>
      <c r="AX2" s="13"/>
      <c r="AY2" s="13"/>
      <c r="AZ2" s="213"/>
    </row>
    <row r="3" spans="1:52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N3" s="13"/>
      <c r="O3" s="13"/>
      <c r="P3" s="13"/>
      <c r="Q3" s="213"/>
      <c r="U3" s="13"/>
      <c r="V3" s="13"/>
      <c r="W3" s="13"/>
      <c r="X3" s="213"/>
      <c r="AB3" s="13"/>
      <c r="AC3" s="13"/>
      <c r="AD3" s="13"/>
      <c r="AE3" s="213"/>
      <c r="AI3" s="13"/>
      <c r="AJ3" s="13"/>
      <c r="AK3" s="13"/>
      <c r="AL3" s="213"/>
      <c r="AP3" s="13"/>
      <c r="AQ3" s="13"/>
      <c r="AR3" s="13"/>
      <c r="AS3" s="213"/>
      <c r="AW3" s="13"/>
      <c r="AX3" s="13"/>
      <c r="AY3" s="13"/>
      <c r="AZ3" s="213"/>
    </row>
    <row r="4" spans="1:52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N4" s="13"/>
      <c r="O4" s="13"/>
      <c r="P4" s="13"/>
      <c r="Q4" s="213"/>
      <c r="U4" s="13"/>
      <c r="V4" s="13"/>
      <c r="W4" s="13"/>
      <c r="X4" s="213"/>
      <c r="AB4" s="13"/>
      <c r="AC4" s="13"/>
      <c r="AD4" s="13"/>
      <c r="AE4" s="213"/>
      <c r="AI4" s="13"/>
      <c r="AJ4" s="13"/>
      <c r="AK4" s="13"/>
      <c r="AL4" s="213"/>
      <c r="AP4" s="13"/>
      <c r="AQ4" s="13"/>
      <c r="AR4" s="13"/>
      <c r="AS4" s="213"/>
      <c r="AW4" s="13"/>
      <c r="AX4" s="13"/>
      <c r="AY4" s="13"/>
      <c r="AZ4" s="213"/>
    </row>
    <row r="5" spans="1:52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N5" s="13"/>
      <c r="O5" s="13"/>
      <c r="P5" s="13"/>
      <c r="Q5" s="213"/>
      <c r="U5" s="13"/>
      <c r="V5" s="13"/>
      <c r="W5" s="13"/>
      <c r="X5" s="213"/>
      <c r="AB5" s="13"/>
      <c r="AC5" s="13"/>
      <c r="AD5" s="13"/>
      <c r="AE5" s="213"/>
      <c r="AI5" s="13"/>
      <c r="AJ5" s="13"/>
      <c r="AK5" s="13"/>
      <c r="AL5" s="213"/>
      <c r="AP5" s="13"/>
      <c r="AQ5" s="13"/>
      <c r="AR5" s="13"/>
      <c r="AS5" s="213"/>
      <c r="AW5" s="13"/>
      <c r="AX5" s="13"/>
      <c r="AY5" s="13"/>
      <c r="AZ5" s="213"/>
    </row>
    <row r="6" spans="1:52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N6" s="13"/>
      <c r="O6" s="13"/>
      <c r="P6" s="13"/>
      <c r="Q6" s="213"/>
      <c r="U6" s="13"/>
      <c r="V6" s="13"/>
      <c r="W6" s="13"/>
      <c r="X6" s="213"/>
      <c r="AB6" s="13"/>
      <c r="AC6" s="13"/>
      <c r="AD6" s="13"/>
      <c r="AE6" s="213"/>
      <c r="AI6" s="13"/>
      <c r="AJ6" s="13"/>
      <c r="AK6" s="13"/>
      <c r="AL6" s="213"/>
      <c r="AP6" s="13"/>
      <c r="AQ6" s="13"/>
      <c r="AR6" s="13"/>
      <c r="AS6" s="213"/>
      <c r="AW6" s="13"/>
      <c r="AX6" s="13"/>
      <c r="AY6" s="13"/>
      <c r="AZ6" s="213"/>
    </row>
    <row r="7" spans="1:52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N7" s="13"/>
      <c r="O7" s="13"/>
      <c r="P7" s="13"/>
      <c r="Q7" s="213"/>
      <c r="U7" s="13"/>
      <c r="V7" s="13"/>
      <c r="W7" s="13"/>
      <c r="X7" s="213"/>
      <c r="AB7" s="13"/>
      <c r="AC7" s="13"/>
      <c r="AD7" s="13"/>
      <c r="AE7" s="213"/>
      <c r="AI7" s="13"/>
      <c r="AJ7" s="13"/>
      <c r="AK7" s="13"/>
      <c r="AL7" s="213"/>
      <c r="AP7" s="13"/>
      <c r="AQ7" s="13"/>
      <c r="AR7" s="13"/>
      <c r="AS7" s="213"/>
      <c r="AW7" s="13"/>
      <c r="AX7" s="13"/>
      <c r="AY7" s="13"/>
      <c r="AZ7" s="213"/>
    </row>
    <row r="8" spans="1:52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N8" s="13"/>
      <c r="O8" s="13"/>
      <c r="P8" s="13"/>
      <c r="Q8" s="213"/>
      <c r="U8" s="13"/>
      <c r="V8" s="13"/>
      <c r="W8" s="13"/>
      <c r="X8" s="213"/>
      <c r="AB8" s="13"/>
      <c r="AC8" s="13"/>
      <c r="AD8" s="13"/>
      <c r="AE8" s="213"/>
      <c r="AI8" s="13"/>
      <c r="AJ8" s="13"/>
      <c r="AK8" s="13"/>
      <c r="AL8" s="213"/>
      <c r="AP8" s="13"/>
      <c r="AQ8" s="13"/>
      <c r="AR8" s="13"/>
      <c r="AS8" s="213"/>
      <c r="AW8" s="13"/>
      <c r="AX8" s="13"/>
      <c r="AY8" s="13"/>
      <c r="AZ8" s="213"/>
    </row>
    <row r="9" spans="1:52" x14ac:dyDescent="0.2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2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13"/>
      <c r="AZ10" s="13"/>
    </row>
    <row r="11" spans="1:52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M11" s="7"/>
      <c r="N11" s="7">
        <v>2</v>
      </c>
      <c r="O11" s="7"/>
      <c r="P11" s="7"/>
      <c r="Q11" s="7"/>
      <c r="R11" s="7"/>
      <c r="S11" s="7"/>
      <c r="T11" s="7"/>
      <c r="U11" s="7">
        <v>2</v>
      </c>
      <c r="V11" s="7"/>
      <c r="W11" s="7"/>
      <c r="X11" s="7"/>
      <c r="Y11" s="7"/>
      <c r="Z11" s="7"/>
      <c r="AA11" s="7"/>
      <c r="AB11" s="7">
        <v>2</v>
      </c>
      <c r="AC11" s="7"/>
      <c r="AD11" s="7"/>
      <c r="AE11" s="7"/>
      <c r="AF11" s="7"/>
      <c r="AG11" s="7"/>
      <c r="AH11" s="7"/>
      <c r="AI11" s="7">
        <v>2</v>
      </c>
      <c r="AJ11" s="7"/>
      <c r="AK11" s="7"/>
      <c r="AL11" s="7"/>
      <c r="AM11" s="7"/>
      <c r="AN11" s="7"/>
      <c r="AO11" s="7"/>
      <c r="AP11" s="7">
        <v>2</v>
      </c>
      <c r="AQ11" s="7"/>
      <c r="AR11" s="7"/>
      <c r="AS11" s="7"/>
      <c r="AT11" s="7"/>
      <c r="AU11" s="7"/>
      <c r="AV11" s="7"/>
      <c r="AW11" s="7">
        <v>2</v>
      </c>
    </row>
    <row r="12" spans="1:52" x14ac:dyDescent="0.25">
      <c r="N12" s="13"/>
      <c r="U12" s="13"/>
      <c r="AB12" s="13"/>
      <c r="AI12" s="13"/>
      <c r="AP12" s="13"/>
      <c r="AW12" s="13"/>
    </row>
    <row r="14" spans="1:52" ht="15.75" x14ac:dyDescent="0.25">
      <c r="B14" s="225" t="s">
        <v>2</v>
      </c>
      <c r="D14" s="503" t="s">
        <v>65</v>
      </c>
      <c r="E14" s="503"/>
      <c r="F14" s="503"/>
      <c r="G14" s="503"/>
      <c r="H14" s="503"/>
      <c r="I14" s="503"/>
      <c r="J14" s="503"/>
      <c r="K14" s="503"/>
      <c r="L14" s="503"/>
      <c r="M14" s="503"/>
      <c r="S14" s="22"/>
      <c r="T14" s="22"/>
      <c r="Z14" s="22"/>
      <c r="AA14" s="22"/>
      <c r="AG14" s="22"/>
      <c r="AH14" s="22"/>
      <c r="AN14" s="22"/>
      <c r="AO14" s="22"/>
      <c r="AU14" s="22"/>
      <c r="AV14" s="22"/>
    </row>
    <row r="15" spans="1:52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  <c r="AZ15" s="227"/>
    </row>
    <row r="16" spans="1:52" ht="15.75" x14ac:dyDescent="0.25">
      <c r="B16" s="225" t="s">
        <v>4</v>
      </c>
      <c r="D16" s="228" t="s">
        <v>5</v>
      </c>
      <c r="E16" s="227"/>
      <c r="F16" s="227"/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  <c r="AZ16" s="227"/>
    </row>
    <row r="17" spans="2:52" ht="15.75" x14ac:dyDescent="0.25">
      <c r="B17" s="226"/>
      <c r="D17" s="227"/>
      <c r="E17" s="227"/>
      <c r="F17" s="227"/>
      <c r="G17" s="227"/>
      <c r="H17" s="227"/>
      <c r="I17" s="227"/>
      <c r="J17" s="227"/>
      <c r="Q17" s="227"/>
      <c r="X17" s="227"/>
      <c r="AE17" s="227"/>
      <c r="AL17" s="227"/>
      <c r="AS17" s="227"/>
      <c r="AZ17" s="227"/>
    </row>
    <row r="18" spans="2:52" x14ac:dyDescent="0.25">
      <c r="B18" s="232"/>
      <c r="D18" s="233" t="s">
        <v>6</v>
      </c>
      <c r="E18" s="234"/>
      <c r="G18" s="235">
        <v>300</v>
      </c>
      <c r="H18" s="234" t="s">
        <v>7</v>
      </c>
    </row>
    <row r="19" spans="2:52" x14ac:dyDescent="0.25">
      <c r="B19" s="232"/>
      <c r="I19" s="236"/>
      <c r="P19" s="236"/>
      <c r="W19" s="236"/>
      <c r="AD19" s="236"/>
      <c r="AK19" s="236"/>
      <c r="AR19" s="236"/>
    </row>
    <row r="20" spans="2:52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52" ht="15" customHeight="1" x14ac:dyDescent="0.25">
      <c r="B21" s="238"/>
      <c r="D21" s="495" t="s">
        <v>15</v>
      </c>
      <c r="E21" s="233"/>
      <c r="G21" s="239" t="s">
        <v>16</v>
      </c>
      <c r="H21" s="240" t="s">
        <v>17</v>
      </c>
      <c r="I21" s="241" t="s">
        <v>18</v>
      </c>
      <c r="J21" s="241"/>
      <c r="K21" s="239" t="s">
        <v>16</v>
      </c>
      <c r="L21" s="240" t="s">
        <v>17</v>
      </c>
      <c r="M21" s="241" t="s">
        <v>18</v>
      </c>
      <c r="O21" s="492" t="s">
        <v>19</v>
      </c>
      <c r="P21" s="490" t="s">
        <v>20</v>
      </c>
      <c r="R21" s="239" t="s">
        <v>16</v>
      </c>
      <c r="S21" s="240" t="s">
        <v>17</v>
      </c>
      <c r="T21" s="241" t="s">
        <v>18</v>
      </c>
      <c r="V21" s="492" t="s">
        <v>19</v>
      </c>
      <c r="W21" s="490" t="s">
        <v>20</v>
      </c>
      <c r="Y21" s="239" t="s">
        <v>16</v>
      </c>
      <c r="Z21" s="240" t="s">
        <v>17</v>
      </c>
      <c r="AA21" s="241" t="s">
        <v>18</v>
      </c>
      <c r="AC21" s="492" t="s">
        <v>19</v>
      </c>
      <c r="AD21" s="490" t="s">
        <v>20</v>
      </c>
      <c r="AF21" s="239" t="s">
        <v>16</v>
      </c>
      <c r="AG21" s="240" t="s">
        <v>17</v>
      </c>
      <c r="AH21" s="241" t="s">
        <v>18</v>
      </c>
      <c r="AJ21" s="492" t="s">
        <v>19</v>
      </c>
      <c r="AK21" s="490" t="s">
        <v>20</v>
      </c>
      <c r="AM21" s="239" t="s">
        <v>16</v>
      </c>
      <c r="AN21" s="240" t="s">
        <v>17</v>
      </c>
      <c r="AO21" s="241" t="s">
        <v>18</v>
      </c>
      <c r="AQ21" s="492" t="s">
        <v>19</v>
      </c>
      <c r="AR21" s="490" t="s">
        <v>20</v>
      </c>
    </row>
    <row r="22" spans="2:52" x14ac:dyDescent="0.25">
      <c r="B22" s="238"/>
      <c r="D22" s="496"/>
      <c r="E22" s="233"/>
      <c r="G22" s="242" t="s">
        <v>21</v>
      </c>
      <c r="H22" s="243"/>
      <c r="I22" s="243" t="s">
        <v>21</v>
      </c>
      <c r="J22" s="243"/>
      <c r="K22" s="242" t="s">
        <v>21</v>
      </c>
      <c r="L22" s="243"/>
      <c r="M22" s="243" t="s">
        <v>21</v>
      </c>
      <c r="O22" s="493"/>
      <c r="P22" s="491"/>
      <c r="R22" s="242" t="s">
        <v>21</v>
      </c>
      <c r="S22" s="243"/>
      <c r="T22" s="243" t="s">
        <v>21</v>
      </c>
      <c r="V22" s="493"/>
      <c r="W22" s="491"/>
      <c r="Y22" s="242" t="s">
        <v>21</v>
      </c>
      <c r="Z22" s="243"/>
      <c r="AA22" s="243" t="s">
        <v>21</v>
      </c>
      <c r="AC22" s="493"/>
      <c r="AD22" s="491"/>
      <c r="AF22" s="242" t="s">
        <v>21</v>
      </c>
      <c r="AG22" s="243"/>
      <c r="AH22" s="243" t="s">
        <v>21</v>
      </c>
      <c r="AJ22" s="493"/>
      <c r="AK22" s="491"/>
      <c r="AM22" s="242" t="s">
        <v>21</v>
      </c>
      <c r="AN22" s="243"/>
      <c r="AO22" s="243" t="s">
        <v>21</v>
      </c>
      <c r="AQ22" s="493"/>
      <c r="AR22" s="491"/>
    </row>
    <row r="23" spans="2:52" s="22" customFormat="1" x14ac:dyDescent="0.25">
      <c r="B23" s="52" t="s">
        <v>22</v>
      </c>
      <c r="C23" s="53"/>
      <c r="D23" s="54" t="s">
        <v>23</v>
      </c>
      <c r="E23" s="53"/>
      <c r="F23" s="23"/>
      <c r="G23" s="55">
        <v>37.159999999999997</v>
      </c>
      <c r="H23" s="56">
        <v>1</v>
      </c>
      <c r="I23" s="57">
        <f>H23*G23</f>
        <v>37.159999999999997</v>
      </c>
      <c r="J23" s="57"/>
      <c r="K23" s="55">
        <v>40.69</v>
      </c>
      <c r="L23" s="56">
        <v>1</v>
      </c>
      <c r="M23" s="57">
        <f t="shared" ref="M23:M36" si="0">L23*K23</f>
        <v>40.69</v>
      </c>
      <c r="N23" s="59"/>
      <c r="O23" s="60">
        <f t="shared" ref="O23:O62" si="1">M23-I23</f>
        <v>3.5300000000000011</v>
      </c>
      <c r="P23" s="61">
        <f t="shared" ref="P23:P62" si="2">IF(OR(I23=0,M23=0),"",(O23/I23))</f>
        <v>9.4994617868676037E-2</v>
      </c>
      <c r="Q23" s="59"/>
      <c r="R23" s="55">
        <v>42.09</v>
      </c>
      <c r="S23" s="56">
        <v>1</v>
      </c>
      <c r="T23" s="57">
        <f t="shared" ref="T23:T36" si="3">S23*R23</f>
        <v>42.09</v>
      </c>
      <c r="U23" s="59"/>
      <c r="V23" s="60">
        <f>T23-M23</f>
        <v>1.4000000000000057</v>
      </c>
      <c r="W23" s="61">
        <f>IF(OR(M23=0,T23=0),"",(V23/M23))</f>
        <v>3.4406488080609629E-2</v>
      </c>
      <c r="X23" s="59"/>
      <c r="Y23" s="55">
        <v>43.18</v>
      </c>
      <c r="Z23" s="56">
        <v>1</v>
      </c>
      <c r="AA23" s="57">
        <f t="shared" ref="AA23:AA36" si="4">Z23*Y23</f>
        <v>43.18</v>
      </c>
      <c r="AB23" s="59"/>
      <c r="AC23" s="60">
        <f>AA23-T23</f>
        <v>1.0899999999999963</v>
      </c>
      <c r="AD23" s="61">
        <f>IF(OR(T23=0,AA23=0),"",(AC23/T23))</f>
        <v>2.5896887621762798E-2</v>
      </c>
      <c r="AE23" s="59"/>
      <c r="AF23" s="55">
        <v>46.12</v>
      </c>
      <c r="AG23" s="56">
        <v>1</v>
      </c>
      <c r="AH23" s="57">
        <f t="shared" ref="AH23:AH36" si="5">AG23*AF23</f>
        <v>46.12</v>
      </c>
      <c r="AI23" s="59"/>
      <c r="AJ23" s="60">
        <f>AH23-AA23</f>
        <v>2.9399999999999977</v>
      </c>
      <c r="AK23" s="61">
        <f>IF(OR(AA23=0,AH23=0),"",(AJ23/AA23))</f>
        <v>6.8087077350625233E-2</v>
      </c>
      <c r="AL23" s="59"/>
      <c r="AM23" s="55">
        <v>47.29</v>
      </c>
      <c r="AN23" s="56">
        <v>1</v>
      </c>
      <c r="AO23" s="57">
        <f t="shared" ref="AO23:AO36" si="6">AN23*AM23</f>
        <v>47.29</v>
      </c>
      <c r="AP23" s="59"/>
      <c r="AQ23" s="60">
        <f>AO23-AH23</f>
        <v>1.1700000000000017</v>
      </c>
      <c r="AR23" s="61">
        <f>IF(OR(AH23=0,AO23=0),"",(AQ23/AH23))</f>
        <v>2.5368603642671329E-2</v>
      </c>
      <c r="AS23" s="59"/>
    </row>
    <row r="24" spans="2:52" x14ac:dyDescent="0.25">
      <c r="B24" s="67" t="s">
        <v>102</v>
      </c>
      <c r="C24" s="244"/>
      <c r="D24" s="245" t="s">
        <v>23</v>
      </c>
      <c r="E24" s="244"/>
      <c r="F24" s="29"/>
      <c r="G24" s="246">
        <v>-0.01</v>
      </c>
      <c r="H24" s="247">
        <v>1</v>
      </c>
      <c r="I24" s="248">
        <f>H24*G24</f>
        <v>-0.01</v>
      </c>
      <c r="J24" s="248"/>
      <c r="K24" s="246">
        <v>0.03</v>
      </c>
      <c r="L24" s="247">
        <v>1</v>
      </c>
      <c r="M24" s="248">
        <f t="shared" si="0"/>
        <v>0.03</v>
      </c>
      <c r="N24" s="29"/>
      <c r="O24" s="249">
        <f t="shared" si="1"/>
        <v>0.04</v>
      </c>
      <c r="P24" s="250">
        <f t="shared" si="2"/>
        <v>-4</v>
      </c>
      <c r="R24" s="246">
        <v>0.03</v>
      </c>
      <c r="S24" s="247">
        <v>1</v>
      </c>
      <c r="T24" s="248">
        <f t="shared" si="3"/>
        <v>0.03</v>
      </c>
      <c r="U24" s="29"/>
      <c r="V24" s="249">
        <f t="shared" ref="V24:V62" si="7">T24-M24</f>
        <v>0</v>
      </c>
      <c r="W24" s="250">
        <f t="shared" ref="W24:W62" si="8">IF(OR(M24=0,T24=0),"",(V24/M24))</f>
        <v>0</v>
      </c>
      <c r="Y24" s="246">
        <v>0.03</v>
      </c>
      <c r="Z24" s="247">
        <v>1</v>
      </c>
      <c r="AA24" s="248">
        <f t="shared" si="4"/>
        <v>0.03</v>
      </c>
      <c r="AB24" s="29"/>
      <c r="AC24" s="249">
        <f t="shared" ref="AC24:AC62" si="9">AA24-T24</f>
        <v>0</v>
      </c>
      <c r="AD24" s="250">
        <f t="shared" ref="AD24:AD62" si="10">IF(OR(T24=0,AA24=0),"",(AC24/T24))</f>
        <v>0</v>
      </c>
      <c r="AF24" s="246">
        <v>0.03</v>
      </c>
      <c r="AG24" s="247">
        <v>1</v>
      </c>
      <c r="AH24" s="248">
        <f t="shared" si="5"/>
        <v>0.03</v>
      </c>
      <c r="AI24" s="29"/>
      <c r="AJ24" s="249">
        <f t="shared" ref="AJ24:AJ62" si="11">AH24-AA24</f>
        <v>0</v>
      </c>
      <c r="AK24" s="250">
        <f t="shared" ref="AK24:AK62" si="12">IF(OR(AA24=0,AH24=0),"",(AJ24/AA24))</f>
        <v>0</v>
      </c>
      <c r="AM24" s="246">
        <v>0.03</v>
      </c>
      <c r="AN24" s="247">
        <v>1</v>
      </c>
      <c r="AO24" s="248">
        <f t="shared" si="6"/>
        <v>0.03</v>
      </c>
      <c r="AP24" s="29"/>
      <c r="AQ24" s="249">
        <f t="shared" ref="AQ24:AQ62" si="13">AO24-AH24</f>
        <v>0</v>
      </c>
      <c r="AR24" s="250">
        <f t="shared" ref="AR24:AR62" si="14">IF(OR(AH24=0,AO24=0),"",(AQ24/AH24))</f>
        <v>0</v>
      </c>
    </row>
    <row r="25" spans="2:52" x14ac:dyDescent="0.25">
      <c r="B25" s="67" t="s">
        <v>25</v>
      </c>
      <c r="C25" s="244"/>
      <c r="D25" s="245" t="s">
        <v>23</v>
      </c>
      <c r="E25" s="244"/>
      <c r="F25" s="29"/>
      <c r="G25" s="246">
        <v>-1.45</v>
      </c>
      <c r="H25" s="251">
        <v>1</v>
      </c>
      <c r="I25" s="248">
        <f>H25*G25</f>
        <v>-1.45</v>
      </c>
      <c r="J25" s="248"/>
      <c r="K25" s="246"/>
      <c r="L25" s="251">
        <v>1</v>
      </c>
      <c r="M25" s="248">
        <f t="shared" si="0"/>
        <v>0</v>
      </c>
      <c r="N25" s="29"/>
      <c r="O25" s="249">
        <f t="shared" si="1"/>
        <v>1.45</v>
      </c>
      <c r="P25" s="250" t="str">
        <f t="shared" si="2"/>
        <v/>
      </c>
      <c r="R25" s="246"/>
      <c r="S25" s="251">
        <v>1</v>
      </c>
      <c r="T25" s="248">
        <f t="shared" si="3"/>
        <v>0</v>
      </c>
      <c r="U25" s="29"/>
      <c r="V25" s="249">
        <f t="shared" si="7"/>
        <v>0</v>
      </c>
      <c r="W25" s="250" t="str">
        <f t="shared" si="8"/>
        <v/>
      </c>
      <c r="Y25" s="246"/>
      <c r="Z25" s="251">
        <v>1</v>
      </c>
      <c r="AA25" s="248">
        <f t="shared" si="4"/>
        <v>0</v>
      </c>
      <c r="AB25" s="29"/>
      <c r="AC25" s="249">
        <f t="shared" si="9"/>
        <v>0</v>
      </c>
      <c r="AD25" s="250" t="str">
        <f t="shared" si="10"/>
        <v/>
      </c>
      <c r="AF25" s="246"/>
      <c r="AG25" s="251">
        <v>1</v>
      </c>
      <c r="AH25" s="248">
        <f t="shared" si="5"/>
        <v>0</v>
      </c>
      <c r="AI25" s="29"/>
      <c r="AJ25" s="249">
        <f t="shared" si="11"/>
        <v>0</v>
      </c>
      <c r="AK25" s="250" t="str">
        <f t="shared" si="12"/>
        <v/>
      </c>
      <c r="AM25" s="246"/>
      <c r="AN25" s="251">
        <v>1</v>
      </c>
      <c r="AO25" s="248">
        <f t="shared" si="6"/>
        <v>0</v>
      </c>
      <c r="AP25" s="29"/>
      <c r="AQ25" s="249">
        <f t="shared" si="13"/>
        <v>0</v>
      </c>
      <c r="AR25" s="250" t="str">
        <f t="shared" si="14"/>
        <v/>
      </c>
    </row>
    <row r="26" spans="2:52" x14ac:dyDescent="0.25">
      <c r="B26" s="67" t="s">
        <v>103</v>
      </c>
      <c r="C26" s="244"/>
      <c r="D26" s="245" t="s">
        <v>23</v>
      </c>
      <c r="E26" s="244"/>
      <c r="F26" s="29"/>
      <c r="G26" s="246">
        <v>-0.21</v>
      </c>
      <c r="H26" s="251">
        <v>1</v>
      </c>
      <c r="I26" s="248">
        <f>H26*G26</f>
        <v>-0.21</v>
      </c>
      <c r="J26" s="248"/>
      <c r="K26" s="246">
        <v>-7.0000000000000007E-2</v>
      </c>
      <c r="L26" s="251">
        <v>1</v>
      </c>
      <c r="M26" s="248">
        <f t="shared" si="0"/>
        <v>-7.0000000000000007E-2</v>
      </c>
      <c r="N26" s="29"/>
      <c r="O26" s="249">
        <f t="shared" si="1"/>
        <v>0.13999999999999999</v>
      </c>
      <c r="P26" s="250">
        <f t="shared" si="2"/>
        <v>-0.66666666666666663</v>
      </c>
      <c r="R26" s="246">
        <v>0</v>
      </c>
      <c r="S26" s="251">
        <v>1</v>
      </c>
      <c r="T26" s="248">
        <f t="shared" si="3"/>
        <v>0</v>
      </c>
      <c r="U26" s="29"/>
      <c r="V26" s="249">
        <f t="shared" si="7"/>
        <v>7.0000000000000007E-2</v>
      </c>
      <c r="W26" s="250" t="str">
        <f t="shared" si="8"/>
        <v/>
      </c>
      <c r="Y26" s="246">
        <v>0</v>
      </c>
      <c r="Z26" s="251">
        <v>1</v>
      </c>
      <c r="AA26" s="248">
        <f t="shared" si="4"/>
        <v>0</v>
      </c>
      <c r="AB26" s="29"/>
      <c r="AC26" s="249">
        <f t="shared" si="9"/>
        <v>0</v>
      </c>
      <c r="AD26" s="250" t="str">
        <f t="shared" si="10"/>
        <v/>
      </c>
      <c r="AF26" s="246">
        <v>0</v>
      </c>
      <c r="AG26" s="251">
        <v>1</v>
      </c>
      <c r="AH26" s="248">
        <f t="shared" si="5"/>
        <v>0</v>
      </c>
      <c r="AI26" s="29"/>
      <c r="AJ26" s="249">
        <f t="shared" si="11"/>
        <v>0</v>
      </c>
      <c r="AK26" s="250" t="str">
        <f t="shared" si="12"/>
        <v/>
      </c>
      <c r="AM26" s="246">
        <v>0</v>
      </c>
      <c r="AN26" s="251">
        <v>1</v>
      </c>
      <c r="AO26" s="248">
        <f t="shared" si="6"/>
        <v>0</v>
      </c>
      <c r="AP26" s="29"/>
      <c r="AQ26" s="249">
        <f t="shared" si="13"/>
        <v>0</v>
      </c>
      <c r="AR26" s="250" t="str">
        <f t="shared" si="14"/>
        <v/>
      </c>
    </row>
    <row r="27" spans="2:52" s="22" customFormat="1" x14ac:dyDescent="0.25">
      <c r="B27" s="67" t="s">
        <v>104</v>
      </c>
      <c r="C27" s="53"/>
      <c r="D27" s="54" t="s">
        <v>23</v>
      </c>
      <c r="E27" s="53"/>
      <c r="F27" s="23"/>
      <c r="G27" s="55"/>
      <c r="H27" s="64"/>
      <c r="I27" s="65"/>
      <c r="J27" s="65"/>
      <c r="K27" s="55">
        <v>-0.51</v>
      </c>
      <c r="L27" s="64">
        <v>1</v>
      </c>
      <c r="M27" s="65">
        <f t="shared" si="0"/>
        <v>-0.51</v>
      </c>
      <c r="N27" s="59"/>
      <c r="O27" s="60">
        <f t="shared" si="1"/>
        <v>-0.51</v>
      </c>
      <c r="P27" s="61" t="str">
        <f t="shared" si="2"/>
        <v/>
      </c>
      <c r="Q27" s="59"/>
      <c r="R27" s="55">
        <v>0</v>
      </c>
      <c r="S27" s="64">
        <v>1</v>
      </c>
      <c r="T27" s="65">
        <f t="shared" si="3"/>
        <v>0</v>
      </c>
      <c r="U27" s="59"/>
      <c r="V27" s="60">
        <f t="shared" si="7"/>
        <v>0.51</v>
      </c>
      <c r="W27" s="61" t="str">
        <f t="shared" si="8"/>
        <v/>
      </c>
      <c r="X27" s="59"/>
      <c r="Y27" s="55">
        <v>0</v>
      </c>
      <c r="Z27" s="64">
        <v>1</v>
      </c>
      <c r="AA27" s="65">
        <f t="shared" si="4"/>
        <v>0</v>
      </c>
      <c r="AB27" s="59"/>
      <c r="AC27" s="60">
        <f t="shared" si="9"/>
        <v>0</v>
      </c>
      <c r="AD27" s="61" t="str">
        <f t="shared" si="10"/>
        <v/>
      </c>
      <c r="AE27" s="59"/>
      <c r="AF27" s="55">
        <v>0</v>
      </c>
      <c r="AG27" s="64">
        <v>1</v>
      </c>
      <c r="AH27" s="65">
        <f t="shared" si="5"/>
        <v>0</v>
      </c>
      <c r="AI27" s="59"/>
      <c r="AJ27" s="60">
        <f t="shared" si="11"/>
        <v>0</v>
      </c>
      <c r="AK27" s="61" t="str">
        <f t="shared" si="12"/>
        <v/>
      </c>
      <c r="AL27" s="59"/>
      <c r="AM27" s="55">
        <v>0</v>
      </c>
      <c r="AN27" s="64">
        <v>1</v>
      </c>
      <c r="AO27" s="65">
        <f t="shared" si="6"/>
        <v>0</v>
      </c>
      <c r="AP27" s="59"/>
      <c r="AQ27" s="60">
        <f t="shared" si="13"/>
        <v>0</v>
      </c>
      <c r="AR27" s="61" t="str">
        <f t="shared" si="14"/>
        <v/>
      </c>
    </row>
    <row r="28" spans="2:52" s="22" customFormat="1" x14ac:dyDescent="0.25">
      <c r="B28" s="67" t="s">
        <v>105</v>
      </c>
      <c r="C28" s="53"/>
      <c r="D28" s="54" t="s">
        <v>23</v>
      </c>
      <c r="E28" s="53"/>
      <c r="F28" s="23"/>
      <c r="G28" s="55"/>
      <c r="H28" s="64"/>
      <c r="I28" s="65"/>
      <c r="J28" s="65"/>
      <c r="K28" s="55">
        <v>-1.4</v>
      </c>
      <c r="L28" s="64">
        <v>1</v>
      </c>
      <c r="M28" s="65">
        <f t="shared" si="0"/>
        <v>-1.4</v>
      </c>
      <c r="N28" s="59"/>
      <c r="O28" s="60">
        <f t="shared" si="1"/>
        <v>-1.4</v>
      </c>
      <c r="P28" s="61" t="str">
        <f t="shared" si="2"/>
        <v/>
      </c>
      <c r="Q28" s="59"/>
      <c r="R28" s="55">
        <v>0</v>
      </c>
      <c r="S28" s="64">
        <v>1</v>
      </c>
      <c r="T28" s="65">
        <f t="shared" si="3"/>
        <v>0</v>
      </c>
      <c r="U28" s="59"/>
      <c r="V28" s="60">
        <f t="shared" si="7"/>
        <v>1.4</v>
      </c>
      <c r="W28" s="61" t="str">
        <f t="shared" si="8"/>
        <v/>
      </c>
      <c r="X28" s="59"/>
      <c r="Y28" s="55">
        <v>0</v>
      </c>
      <c r="Z28" s="64">
        <v>1</v>
      </c>
      <c r="AA28" s="65">
        <f t="shared" si="4"/>
        <v>0</v>
      </c>
      <c r="AB28" s="59"/>
      <c r="AC28" s="60">
        <f t="shared" si="9"/>
        <v>0</v>
      </c>
      <c r="AD28" s="61" t="str">
        <f t="shared" si="10"/>
        <v/>
      </c>
      <c r="AE28" s="59"/>
      <c r="AF28" s="55">
        <v>0</v>
      </c>
      <c r="AG28" s="64">
        <v>1</v>
      </c>
      <c r="AH28" s="65">
        <f t="shared" si="5"/>
        <v>0</v>
      </c>
      <c r="AI28" s="59"/>
      <c r="AJ28" s="60">
        <f t="shared" si="11"/>
        <v>0</v>
      </c>
      <c r="AK28" s="61" t="str">
        <f t="shared" si="12"/>
        <v/>
      </c>
      <c r="AL28" s="59"/>
      <c r="AM28" s="55">
        <v>0</v>
      </c>
      <c r="AN28" s="64">
        <v>1</v>
      </c>
      <c r="AO28" s="65">
        <f t="shared" si="6"/>
        <v>0</v>
      </c>
      <c r="AP28" s="59"/>
      <c r="AQ28" s="60">
        <f t="shared" si="13"/>
        <v>0</v>
      </c>
      <c r="AR28" s="61" t="str">
        <f t="shared" si="14"/>
        <v/>
      </c>
    </row>
    <row r="29" spans="2:52" s="22" customFormat="1" x14ac:dyDescent="0.25">
      <c r="B29" s="67" t="s">
        <v>106</v>
      </c>
      <c r="C29" s="53"/>
      <c r="D29" s="54" t="s">
        <v>23</v>
      </c>
      <c r="E29" s="53"/>
      <c r="F29" s="23"/>
      <c r="G29" s="55"/>
      <c r="H29" s="64"/>
      <c r="I29" s="65"/>
      <c r="J29" s="65"/>
      <c r="K29" s="55">
        <v>0</v>
      </c>
      <c r="L29" s="64">
        <v>1</v>
      </c>
      <c r="M29" s="65">
        <f t="shared" si="0"/>
        <v>0</v>
      </c>
      <c r="N29" s="59"/>
      <c r="O29" s="60">
        <f t="shared" si="1"/>
        <v>0</v>
      </c>
      <c r="P29" s="61" t="str">
        <f t="shared" si="2"/>
        <v/>
      </c>
      <c r="Q29" s="59"/>
      <c r="R29" s="55">
        <v>0</v>
      </c>
      <c r="S29" s="64">
        <v>1</v>
      </c>
      <c r="T29" s="65">
        <f t="shared" si="3"/>
        <v>0</v>
      </c>
      <c r="U29" s="59"/>
      <c r="V29" s="60">
        <f t="shared" si="7"/>
        <v>0</v>
      </c>
      <c r="W29" s="61" t="str">
        <f t="shared" si="8"/>
        <v/>
      </c>
      <c r="X29" s="59"/>
      <c r="Y29" s="55">
        <v>0.13</v>
      </c>
      <c r="Z29" s="64">
        <v>1</v>
      </c>
      <c r="AA29" s="65">
        <f t="shared" si="4"/>
        <v>0.13</v>
      </c>
      <c r="AB29" s="59"/>
      <c r="AC29" s="60">
        <f t="shared" si="9"/>
        <v>0.13</v>
      </c>
      <c r="AD29" s="61" t="str">
        <f t="shared" si="10"/>
        <v/>
      </c>
      <c r="AE29" s="59"/>
      <c r="AF29" s="55">
        <v>0.13</v>
      </c>
      <c r="AG29" s="64">
        <v>1</v>
      </c>
      <c r="AH29" s="65">
        <f t="shared" si="5"/>
        <v>0.13</v>
      </c>
      <c r="AI29" s="59"/>
      <c r="AJ29" s="60">
        <f t="shared" si="11"/>
        <v>0</v>
      </c>
      <c r="AK29" s="61">
        <f t="shared" si="12"/>
        <v>0</v>
      </c>
      <c r="AL29" s="59"/>
      <c r="AM29" s="55">
        <v>0.13</v>
      </c>
      <c r="AN29" s="64">
        <v>1</v>
      </c>
      <c r="AO29" s="65">
        <f t="shared" si="6"/>
        <v>0.13</v>
      </c>
      <c r="AP29" s="59"/>
      <c r="AQ29" s="60">
        <f t="shared" si="13"/>
        <v>0</v>
      </c>
      <c r="AR29" s="61">
        <f t="shared" si="14"/>
        <v>0</v>
      </c>
    </row>
    <row r="30" spans="2:52" s="22" customFormat="1" x14ac:dyDescent="0.25">
      <c r="B30" s="67" t="s">
        <v>107</v>
      </c>
      <c r="C30" s="53"/>
      <c r="D30" s="54" t="s">
        <v>23</v>
      </c>
      <c r="E30" s="53"/>
      <c r="F30" s="23"/>
      <c r="G30" s="55"/>
      <c r="H30" s="64"/>
      <c r="I30" s="65"/>
      <c r="J30" s="65"/>
      <c r="K30" s="55">
        <v>-0.03</v>
      </c>
      <c r="L30" s="64">
        <v>1</v>
      </c>
      <c r="M30" s="65">
        <f t="shared" si="0"/>
        <v>-0.03</v>
      </c>
      <c r="N30" s="59"/>
      <c r="O30" s="60">
        <f t="shared" si="1"/>
        <v>-0.03</v>
      </c>
      <c r="P30" s="61" t="str">
        <f t="shared" si="2"/>
        <v/>
      </c>
      <c r="Q30" s="59"/>
      <c r="R30" s="55">
        <v>-0.03</v>
      </c>
      <c r="S30" s="64">
        <v>1</v>
      </c>
      <c r="T30" s="65">
        <f t="shared" si="3"/>
        <v>-0.03</v>
      </c>
      <c r="U30" s="59"/>
      <c r="V30" s="60">
        <f t="shared" si="7"/>
        <v>0</v>
      </c>
      <c r="W30" s="61">
        <f t="shared" si="8"/>
        <v>0</v>
      </c>
      <c r="X30" s="59"/>
      <c r="Y30" s="55">
        <v>-0.03</v>
      </c>
      <c r="Z30" s="64">
        <v>1</v>
      </c>
      <c r="AA30" s="65">
        <f t="shared" si="4"/>
        <v>-0.03</v>
      </c>
      <c r="AB30" s="59"/>
      <c r="AC30" s="60">
        <f t="shared" si="9"/>
        <v>0</v>
      </c>
      <c r="AD30" s="61">
        <f t="shared" si="10"/>
        <v>0</v>
      </c>
      <c r="AE30" s="59"/>
      <c r="AF30" s="55">
        <v>-0.03</v>
      </c>
      <c r="AG30" s="64">
        <v>1</v>
      </c>
      <c r="AH30" s="65">
        <f t="shared" si="5"/>
        <v>-0.03</v>
      </c>
      <c r="AI30" s="59"/>
      <c r="AJ30" s="60">
        <f t="shared" si="11"/>
        <v>0</v>
      </c>
      <c r="AK30" s="61">
        <f t="shared" si="12"/>
        <v>0</v>
      </c>
      <c r="AL30" s="59"/>
      <c r="AM30" s="55">
        <v>-0.03</v>
      </c>
      <c r="AN30" s="64">
        <v>1</v>
      </c>
      <c r="AO30" s="65">
        <f t="shared" si="6"/>
        <v>-0.03</v>
      </c>
      <c r="AP30" s="59"/>
      <c r="AQ30" s="60">
        <f t="shared" si="13"/>
        <v>0</v>
      </c>
      <c r="AR30" s="61">
        <f t="shared" si="14"/>
        <v>0</v>
      </c>
    </row>
    <row r="31" spans="2:52" s="22" customFormat="1" x14ac:dyDescent="0.25">
      <c r="B31" s="63" t="s">
        <v>108</v>
      </c>
      <c r="C31" s="53"/>
      <c r="D31" s="54" t="s">
        <v>23</v>
      </c>
      <c r="E31" s="53"/>
      <c r="F31" s="23"/>
      <c r="G31" s="55"/>
      <c r="H31" s="64"/>
      <c r="I31" s="65"/>
      <c r="J31" s="65"/>
      <c r="K31" s="55">
        <v>-1.1000000000000001</v>
      </c>
      <c r="L31" s="64">
        <v>1</v>
      </c>
      <c r="M31" s="65">
        <f>L31*K31</f>
        <v>-1.1000000000000001</v>
      </c>
      <c r="N31" s="59"/>
      <c r="O31" s="60">
        <f t="shared" si="1"/>
        <v>-1.1000000000000001</v>
      </c>
      <c r="P31" s="61" t="str">
        <f t="shared" si="2"/>
        <v/>
      </c>
      <c r="Q31" s="59"/>
      <c r="R31" s="55">
        <v>-1.1000000000000001</v>
      </c>
      <c r="S31" s="64">
        <v>1</v>
      </c>
      <c r="T31" s="65">
        <f>S31*R31</f>
        <v>-1.1000000000000001</v>
      </c>
      <c r="U31" s="59"/>
      <c r="V31" s="60">
        <f>T31-M31</f>
        <v>0</v>
      </c>
      <c r="W31" s="61">
        <f>IF(OR(M31=0,T31=0),"",(V31/M31))</f>
        <v>0</v>
      </c>
      <c r="X31" s="59"/>
      <c r="Y31" s="55">
        <v>0</v>
      </c>
      <c r="Z31" s="64">
        <v>1</v>
      </c>
      <c r="AA31" s="65">
        <f>Z31*Y31</f>
        <v>0</v>
      </c>
      <c r="AB31" s="59"/>
      <c r="AC31" s="60">
        <f>AA31-T31</f>
        <v>1.1000000000000001</v>
      </c>
      <c r="AD31" s="61" t="str">
        <f>IF(OR(T31=0,AA31=0),"",(AC31/T31))</f>
        <v/>
      </c>
      <c r="AE31" s="59"/>
      <c r="AF31" s="55">
        <v>0</v>
      </c>
      <c r="AG31" s="64">
        <v>1</v>
      </c>
      <c r="AH31" s="65">
        <f>AG31*AF31</f>
        <v>0</v>
      </c>
      <c r="AI31" s="59"/>
      <c r="AJ31" s="60">
        <f>AH31-AA31</f>
        <v>0</v>
      </c>
      <c r="AK31" s="61" t="str">
        <f>IF(OR(AA31=0,AH31=0),"",(AJ31/AA31))</f>
        <v/>
      </c>
      <c r="AL31" s="59"/>
      <c r="AM31" s="55">
        <v>0</v>
      </c>
      <c r="AN31" s="64">
        <v>1</v>
      </c>
      <c r="AO31" s="65">
        <f>AN31*AM31</f>
        <v>0</v>
      </c>
      <c r="AP31" s="59"/>
      <c r="AQ31" s="60">
        <f>AO31-AH31</f>
        <v>0</v>
      </c>
      <c r="AR31" s="61" t="str">
        <f>IF(OR(AH31=0,AO31=0),"",(AQ31/AH31))</f>
        <v/>
      </c>
    </row>
    <row r="32" spans="2:52" s="22" customFormat="1" x14ac:dyDescent="0.25">
      <c r="B32" s="63" t="s">
        <v>109</v>
      </c>
      <c r="C32" s="53"/>
      <c r="D32" s="54" t="s">
        <v>23</v>
      </c>
      <c r="E32" s="53"/>
      <c r="F32" s="23"/>
      <c r="G32" s="55"/>
      <c r="H32" s="64"/>
      <c r="I32" s="65"/>
      <c r="J32" s="65"/>
      <c r="K32" s="55">
        <v>-0.27</v>
      </c>
      <c r="L32" s="64">
        <v>1</v>
      </c>
      <c r="M32" s="65">
        <f>L32*K32</f>
        <v>-0.27</v>
      </c>
      <c r="N32" s="59"/>
      <c r="O32" s="60">
        <f t="shared" si="1"/>
        <v>-0.27</v>
      </c>
      <c r="P32" s="61" t="str">
        <f t="shared" si="2"/>
        <v/>
      </c>
      <c r="Q32" s="59"/>
      <c r="R32" s="55">
        <v>-0.27</v>
      </c>
      <c r="S32" s="64">
        <v>1</v>
      </c>
      <c r="T32" s="65">
        <f>S32*R32</f>
        <v>-0.27</v>
      </c>
      <c r="U32" s="59"/>
      <c r="V32" s="60">
        <f>T32-M32</f>
        <v>0</v>
      </c>
      <c r="W32" s="61">
        <f>IF(OR(M32=0,T32=0),"",(V32/M32))</f>
        <v>0</v>
      </c>
      <c r="X32" s="59"/>
      <c r="Y32" s="55">
        <v>-0.27</v>
      </c>
      <c r="Z32" s="64">
        <v>1</v>
      </c>
      <c r="AA32" s="65">
        <f>Z32*Y32</f>
        <v>-0.27</v>
      </c>
      <c r="AB32" s="59"/>
      <c r="AC32" s="60">
        <f>AA32-T32</f>
        <v>0</v>
      </c>
      <c r="AD32" s="61">
        <f>IF(OR(T32=0,AA32=0),"",(AC32/T32))</f>
        <v>0</v>
      </c>
      <c r="AE32" s="59"/>
      <c r="AF32" s="55">
        <v>-0.27</v>
      </c>
      <c r="AG32" s="64">
        <v>1</v>
      </c>
      <c r="AH32" s="65">
        <f>AG32*AF32</f>
        <v>-0.27</v>
      </c>
      <c r="AI32" s="59"/>
      <c r="AJ32" s="60">
        <f>AH32-AA32</f>
        <v>0</v>
      </c>
      <c r="AK32" s="61">
        <f>IF(OR(AA32=0,AH32=0),"",(AJ32/AA32))</f>
        <v>0</v>
      </c>
      <c r="AL32" s="59"/>
      <c r="AM32" s="55">
        <v>0</v>
      </c>
      <c r="AN32" s="64">
        <v>1</v>
      </c>
      <c r="AO32" s="65">
        <f>AN32*AM32</f>
        <v>0</v>
      </c>
      <c r="AP32" s="59"/>
      <c r="AQ32" s="60">
        <f>AO32-AH32</f>
        <v>0.27</v>
      </c>
      <c r="AR32" s="61" t="str">
        <f>IF(OR(AH32=0,AO32=0),"",(AQ32/AH32))</f>
        <v/>
      </c>
    </row>
    <row r="33" spans="2:45" s="22" customFormat="1" x14ac:dyDescent="0.25">
      <c r="B33" s="68" t="s">
        <v>110</v>
      </c>
      <c r="C33" s="53"/>
      <c r="D33" s="54" t="s">
        <v>23</v>
      </c>
      <c r="E33" s="53"/>
      <c r="F33" s="23"/>
      <c r="G33" s="55"/>
      <c r="H33" s="64"/>
      <c r="I33" s="65"/>
      <c r="J33" s="65"/>
      <c r="K33" s="55">
        <v>0</v>
      </c>
      <c r="L33" s="64">
        <v>1</v>
      </c>
      <c r="M33" s="65">
        <f t="shared" si="0"/>
        <v>0</v>
      </c>
      <c r="N33" s="59"/>
      <c r="O33" s="60">
        <f t="shared" si="1"/>
        <v>0</v>
      </c>
      <c r="P33" s="61" t="str">
        <f t="shared" si="2"/>
        <v/>
      </c>
      <c r="Q33" s="59"/>
      <c r="R33" s="55">
        <v>-0.77</v>
      </c>
      <c r="S33" s="64">
        <v>1</v>
      </c>
      <c r="T33" s="65">
        <f t="shared" si="3"/>
        <v>-0.77</v>
      </c>
      <c r="U33" s="59"/>
      <c r="V33" s="60">
        <f t="shared" si="7"/>
        <v>-0.77</v>
      </c>
      <c r="W33" s="61" t="str">
        <f t="shared" si="8"/>
        <v/>
      </c>
      <c r="X33" s="59"/>
      <c r="Y33" s="55">
        <v>-0.77</v>
      </c>
      <c r="Z33" s="64">
        <v>1</v>
      </c>
      <c r="AA33" s="65">
        <f t="shared" si="4"/>
        <v>-0.77</v>
      </c>
      <c r="AB33" s="59"/>
      <c r="AC33" s="60">
        <f t="shared" si="9"/>
        <v>0</v>
      </c>
      <c r="AD33" s="61">
        <f t="shared" si="10"/>
        <v>0</v>
      </c>
      <c r="AE33" s="59"/>
      <c r="AF33" s="55">
        <v>-0.77</v>
      </c>
      <c r="AG33" s="64">
        <v>1</v>
      </c>
      <c r="AH33" s="65">
        <f t="shared" si="5"/>
        <v>-0.77</v>
      </c>
      <c r="AI33" s="59"/>
      <c r="AJ33" s="60">
        <f t="shared" si="11"/>
        <v>0</v>
      </c>
      <c r="AK33" s="61">
        <f t="shared" si="12"/>
        <v>0</v>
      </c>
      <c r="AL33" s="59"/>
      <c r="AM33" s="55">
        <v>0</v>
      </c>
      <c r="AN33" s="64">
        <v>1</v>
      </c>
      <c r="AO33" s="65">
        <f t="shared" si="6"/>
        <v>0</v>
      </c>
      <c r="AP33" s="59"/>
      <c r="AQ33" s="60">
        <f t="shared" si="13"/>
        <v>0.77</v>
      </c>
      <c r="AR33" s="61" t="str">
        <f t="shared" si="14"/>
        <v/>
      </c>
    </row>
    <row r="34" spans="2:45" s="22" customFormat="1" x14ac:dyDescent="0.25">
      <c r="B34" s="69" t="s">
        <v>111</v>
      </c>
      <c r="C34" s="53"/>
      <c r="D34" s="54" t="s">
        <v>23</v>
      </c>
      <c r="E34" s="53"/>
      <c r="F34" s="23"/>
      <c r="G34" s="55"/>
      <c r="H34" s="56"/>
      <c r="I34" s="65"/>
      <c r="J34" s="66"/>
      <c r="K34" s="55">
        <v>0.16</v>
      </c>
      <c r="L34" s="56">
        <v>1</v>
      </c>
      <c r="M34" s="65">
        <f t="shared" si="0"/>
        <v>0.16</v>
      </c>
      <c r="N34" s="59"/>
      <c r="O34" s="60">
        <f t="shared" si="1"/>
        <v>0.16</v>
      </c>
      <c r="P34" s="61" t="str">
        <f t="shared" si="2"/>
        <v/>
      </c>
      <c r="Q34" s="59"/>
      <c r="R34" s="55">
        <v>0</v>
      </c>
      <c r="S34" s="64">
        <v>1</v>
      </c>
      <c r="T34" s="65">
        <f t="shared" si="3"/>
        <v>0</v>
      </c>
      <c r="U34" s="59"/>
      <c r="V34" s="60">
        <f t="shared" si="7"/>
        <v>-0.16</v>
      </c>
      <c r="W34" s="61" t="str">
        <f t="shared" si="8"/>
        <v/>
      </c>
      <c r="X34" s="59"/>
      <c r="Y34" s="55">
        <v>0</v>
      </c>
      <c r="Z34" s="64">
        <v>1</v>
      </c>
      <c r="AA34" s="65">
        <f t="shared" si="4"/>
        <v>0</v>
      </c>
      <c r="AB34" s="59"/>
      <c r="AC34" s="60">
        <f t="shared" si="9"/>
        <v>0</v>
      </c>
      <c r="AD34" s="61" t="str">
        <f t="shared" si="10"/>
        <v/>
      </c>
      <c r="AE34" s="59"/>
      <c r="AF34" s="55">
        <v>0</v>
      </c>
      <c r="AG34" s="64">
        <v>1</v>
      </c>
      <c r="AH34" s="65">
        <f t="shared" si="5"/>
        <v>0</v>
      </c>
      <c r="AI34" s="59"/>
      <c r="AJ34" s="60">
        <f t="shared" si="11"/>
        <v>0</v>
      </c>
      <c r="AK34" s="61" t="str">
        <f t="shared" si="12"/>
        <v/>
      </c>
      <c r="AL34" s="59"/>
      <c r="AM34" s="55">
        <v>0</v>
      </c>
      <c r="AN34" s="64">
        <v>1</v>
      </c>
      <c r="AO34" s="65">
        <f t="shared" si="6"/>
        <v>0</v>
      </c>
      <c r="AP34" s="59"/>
      <c r="AQ34" s="60">
        <f t="shared" si="13"/>
        <v>0</v>
      </c>
      <c r="AR34" s="61" t="str">
        <f t="shared" si="14"/>
        <v/>
      </c>
    </row>
    <row r="35" spans="2:45" s="22" customFormat="1" x14ac:dyDescent="0.25">
      <c r="B35" s="69" t="s">
        <v>112</v>
      </c>
      <c r="C35" s="53"/>
      <c r="D35" s="54" t="s">
        <v>23</v>
      </c>
      <c r="E35" s="53"/>
      <c r="F35" s="23"/>
      <c r="G35" s="55"/>
      <c r="H35" s="56"/>
      <c r="I35" s="65"/>
      <c r="J35" s="66"/>
      <c r="K35" s="55">
        <v>0</v>
      </c>
      <c r="L35" s="56">
        <v>1</v>
      </c>
      <c r="M35" s="65">
        <f t="shared" si="0"/>
        <v>0</v>
      </c>
      <c r="N35" s="59"/>
      <c r="O35" s="60">
        <f t="shared" si="1"/>
        <v>0</v>
      </c>
      <c r="P35" s="61" t="str">
        <f t="shared" si="2"/>
        <v/>
      </c>
      <c r="Q35" s="59"/>
      <c r="R35" s="55">
        <v>0</v>
      </c>
      <c r="S35" s="64">
        <v>1</v>
      </c>
      <c r="T35" s="65">
        <f t="shared" si="3"/>
        <v>0</v>
      </c>
      <c r="U35" s="59"/>
      <c r="V35" s="60">
        <f t="shared" si="7"/>
        <v>0</v>
      </c>
      <c r="W35" s="61" t="str">
        <f t="shared" si="8"/>
        <v/>
      </c>
      <c r="X35" s="59"/>
      <c r="Y35" s="55">
        <v>0</v>
      </c>
      <c r="Z35" s="64">
        <v>1</v>
      </c>
      <c r="AA35" s="65">
        <f t="shared" si="4"/>
        <v>0</v>
      </c>
      <c r="AB35" s="59"/>
      <c r="AC35" s="60">
        <f t="shared" si="9"/>
        <v>0</v>
      </c>
      <c r="AD35" s="61" t="str">
        <f t="shared" si="10"/>
        <v/>
      </c>
      <c r="AE35" s="59"/>
      <c r="AF35" s="55">
        <v>0</v>
      </c>
      <c r="AG35" s="64">
        <v>1</v>
      </c>
      <c r="AH35" s="65">
        <f t="shared" si="5"/>
        <v>0</v>
      </c>
      <c r="AI35" s="59"/>
      <c r="AJ35" s="60">
        <f t="shared" si="11"/>
        <v>0</v>
      </c>
      <c r="AK35" s="61" t="str">
        <f t="shared" si="12"/>
        <v/>
      </c>
      <c r="AL35" s="59"/>
      <c r="AM35" s="55">
        <v>0.12</v>
      </c>
      <c r="AN35" s="64">
        <v>1</v>
      </c>
      <c r="AO35" s="65">
        <f t="shared" si="6"/>
        <v>0.12</v>
      </c>
      <c r="AP35" s="59"/>
      <c r="AQ35" s="60">
        <f t="shared" si="13"/>
        <v>0.12</v>
      </c>
      <c r="AR35" s="61" t="str">
        <f t="shared" si="14"/>
        <v/>
      </c>
    </row>
    <row r="36" spans="2:45" s="22" customFormat="1" x14ac:dyDescent="0.25">
      <c r="B36" s="69" t="s">
        <v>113</v>
      </c>
      <c r="C36" s="53"/>
      <c r="D36" s="54" t="s">
        <v>23</v>
      </c>
      <c r="E36" s="53"/>
      <c r="F36" s="23"/>
      <c r="G36" s="55"/>
      <c r="H36" s="56"/>
      <c r="I36" s="65"/>
      <c r="J36" s="66"/>
      <c r="K36" s="55">
        <v>0</v>
      </c>
      <c r="L36" s="56">
        <v>1</v>
      </c>
      <c r="M36" s="65">
        <f t="shared" si="0"/>
        <v>0</v>
      </c>
      <c r="N36" s="59"/>
      <c r="O36" s="60">
        <f t="shared" si="1"/>
        <v>0</v>
      </c>
      <c r="P36" s="61" t="str">
        <f t="shared" si="2"/>
        <v/>
      </c>
      <c r="Q36" s="59"/>
      <c r="R36" s="55">
        <v>0</v>
      </c>
      <c r="S36" s="64">
        <v>1</v>
      </c>
      <c r="T36" s="65">
        <f t="shared" si="3"/>
        <v>0</v>
      </c>
      <c r="U36" s="59"/>
      <c r="V36" s="60">
        <f t="shared" si="7"/>
        <v>0</v>
      </c>
      <c r="W36" s="61" t="str">
        <f t="shared" si="8"/>
        <v/>
      </c>
      <c r="X36" s="59"/>
      <c r="Y36" s="55">
        <v>0</v>
      </c>
      <c r="Z36" s="64">
        <v>1</v>
      </c>
      <c r="AA36" s="65">
        <f t="shared" si="4"/>
        <v>0</v>
      </c>
      <c r="AB36" s="59"/>
      <c r="AC36" s="60">
        <f t="shared" si="9"/>
        <v>0</v>
      </c>
      <c r="AD36" s="61" t="str">
        <f t="shared" si="10"/>
        <v/>
      </c>
      <c r="AE36" s="59"/>
      <c r="AF36" s="55">
        <v>0</v>
      </c>
      <c r="AG36" s="64">
        <v>1</v>
      </c>
      <c r="AH36" s="65">
        <f t="shared" si="5"/>
        <v>0</v>
      </c>
      <c r="AI36" s="59"/>
      <c r="AJ36" s="60">
        <f t="shared" si="11"/>
        <v>0</v>
      </c>
      <c r="AK36" s="61" t="str">
        <f t="shared" si="12"/>
        <v/>
      </c>
      <c r="AL36" s="59"/>
      <c r="AM36" s="55">
        <v>0.1</v>
      </c>
      <c r="AN36" s="64">
        <v>1</v>
      </c>
      <c r="AO36" s="65">
        <f t="shared" si="6"/>
        <v>0.1</v>
      </c>
      <c r="AP36" s="59"/>
      <c r="AQ36" s="60">
        <f t="shared" si="13"/>
        <v>0.1</v>
      </c>
      <c r="AR36" s="61" t="str">
        <f t="shared" si="14"/>
        <v/>
      </c>
    </row>
    <row r="37" spans="2:45" s="252" customFormat="1" x14ac:dyDescent="0.25">
      <c r="B37" s="172" t="s">
        <v>27</v>
      </c>
      <c r="C37" s="253"/>
      <c r="D37" s="254"/>
      <c r="E37" s="253"/>
      <c r="F37" s="255"/>
      <c r="G37" s="256"/>
      <c r="H37" s="257"/>
      <c r="I37" s="258">
        <f>SUM(I23:I36)</f>
        <v>35.489999999999995</v>
      </c>
      <c r="J37" s="258"/>
      <c r="K37" s="256"/>
      <c r="L37" s="257"/>
      <c r="M37" s="258">
        <f>SUM(M23:M36)</f>
        <v>37.499999999999993</v>
      </c>
      <c r="N37" s="255"/>
      <c r="O37" s="259">
        <f t="shared" si="1"/>
        <v>2.009999999999998</v>
      </c>
      <c r="P37" s="260">
        <f t="shared" si="2"/>
        <v>5.663567202028736E-2</v>
      </c>
      <c r="R37" s="256"/>
      <c r="S37" s="257"/>
      <c r="T37" s="258">
        <f>SUM(T23:T36)</f>
        <v>39.949999999999996</v>
      </c>
      <c r="U37" s="255"/>
      <c r="V37" s="259">
        <f t="shared" si="7"/>
        <v>2.4500000000000028</v>
      </c>
      <c r="W37" s="260">
        <f t="shared" si="8"/>
        <v>6.5333333333333424E-2</v>
      </c>
      <c r="Y37" s="256"/>
      <c r="Z37" s="257"/>
      <c r="AA37" s="258">
        <f>SUM(AA23:AA36)</f>
        <v>42.269999999999996</v>
      </c>
      <c r="AB37" s="255"/>
      <c r="AC37" s="259">
        <f t="shared" si="9"/>
        <v>2.3200000000000003</v>
      </c>
      <c r="AD37" s="260">
        <f t="shared" si="10"/>
        <v>5.8072590738423045E-2</v>
      </c>
      <c r="AF37" s="256"/>
      <c r="AG37" s="257"/>
      <c r="AH37" s="258">
        <f>SUM(AH23:AH36)</f>
        <v>45.209999999999994</v>
      </c>
      <c r="AI37" s="255"/>
      <c r="AJ37" s="259">
        <f t="shared" si="11"/>
        <v>2.9399999999999977</v>
      </c>
      <c r="AK37" s="260">
        <f t="shared" si="12"/>
        <v>6.9552874378992144E-2</v>
      </c>
      <c r="AM37" s="256"/>
      <c r="AN37" s="257"/>
      <c r="AO37" s="258">
        <f>SUM(AO23:AO36)</f>
        <v>47.64</v>
      </c>
      <c r="AP37" s="255"/>
      <c r="AQ37" s="259">
        <f t="shared" si="13"/>
        <v>2.4300000000000068</v>
      </c>
      <c r="AR37" s="260">
        <f t="shared" si="14"/>
        <v>5.3749170537491862E-2</v>
      </c>
    </row>
    <row r="38" spans="2:45" ht="15.75" customHeight="1" x14ac:dyDescent="0.25">
      <c r="B38" s="63" t="s">
        <v>28</v>
      </c>
      <c r="C38" s="29"/>
      <c r="D38" s="245" t="s">
        <v>29</v>
      </c>
      <c r="E38" s="29"/>
      <c r="F38" s="29"/>
      <c r="G38" s="261">
        <f>RESIDENTIAL!$G$40</f>
        <v>0.11135</v>
      </c>
      <c r="H38" s="262">
        <f>$G$18*(1+G65)-$G$18</f>
        <v>8.8500000000000227</v>
      </c>
      <c r="I38" s="263">
        <f>H38*G38</f>
        <v>0.98544750000000259</v>
      </c>
      <c r="J38" s="263"/>
      <c r="K38" s="261">
        <f>RESIDENTIAL!$G$40</f>
        <v>0.11135</v>
      </c>
      <c r="L38" s="262">
        <f>$G$18*(1+K65)-$G$18</f>
        <v>8.8500000000000227</v>
      </c>
      <c r="M38" s="263">
        <f>L38*K38</f>
        <v>0.98544750000000259</v>
      </c>
      <c r="N38" s="29"/>
      <c r="O38" s="249">
        <f t="shared" si="1"/>
        <v>0</v>
      </c>
      <c r="P38" s="250">
        <f t="shared" si="2"/>
        <v>0</v>
      </c>
      <c r="R38" s="261">
        <f>RESIDENTIAL!$G$40</f>
        <v>0.11135</v>
      </c>
      <c r="S38" s="262">
        <f>$G$18*(1+R65)-$G$18</f>
        <v>8.8500000000000227</v>
      </c>
      <c r="T38" s="263">
        <f>S38*R38</f>
        <v>0.98544750000000259</v>
      </c>
      <c r="U38" s="29"/>
      <c r="V38" s="249">
        <f t="shared" si="7"/>
        <v>0</v>
      </c>
      <c r="W38" s="250">
        <f t="shared" si="8"/>
        <v>0</v>
      </c>
      <c r="Y38" s="261">
        <f>RESIDENTIAL!$G$40</f>
        <v>0.11135</v>
      </c>
      <c r="Z38" s="262">
        <f>$G$18*(1+Y65)-$G$18</f>
        <v>8.8500000000000227</v>
      </c>
      <c r="AA38" s="263">
        <f>Z38*Y38</f>
        <v>0.98544750000000259</v>
      </c>
      <c r="AB38" s="29"/>
      <c r="AC38" s="249">
        <f t="shared" si="9"/>
        <v>0</v>
      </c>
      <c r="AD38" s="250">
        <f t="shared" si="10"/>
        <v>0</v>
      </c>
      <c r="AF38" s="261">
        <f>RESIDENTIAL!$G$40</f>
        <v>0.11135</v>
      </c>
      <c r="AG38" s="262">
        <f>$G$18*(1+AF65)-$G$18</f>
        <v>8.8500000000000227</v>
      </c>
      <c r="AH38" s="263">
        <f>AG38*AF38</f>
        <v>0.98544750000000259</v>
      </c>
      <c r="AI38" s="29"/>
      <c r="AJ38" s="249">
        <f t="shared" si="11"/>
        <v>0</v>
      </c>
      <c r="AK38" s="250">
        <f t="shared" si="12"/>
        <v>0</v>
      </c>
      <c r="AM38" s="261">
        <f>RESIDENTIAL!$G$40</f>
        <v>0.11135</v>
      </c>
      <c r="AN38" s="262">
        <f>$G$18*(1+AM65)-$G$18</f>
        <v>8.8500000000000227</v>
      </c>
      <c r="AO38" s="263">
        <f>AN38*AM38</f>
        <v>0.98544750000000259</v>
      </c>
      <c r="AP38" s="29"/>
      <c r="AQ38" s="249">
        <f t="shared" si="13"/>
        <v>0</v>
      </c>
      <c r="AR38" s="250">
        <f t="shared" si="14"/>
        <v>0</v>
      </c>
    </row>
    <row r="39" spans="2:45" s="22" customFormat="1" ht="15.75" customHeight="1" x14ac:dyDescent="0.25">
      <c r="B39" s="82" t="str">
        <f>+RESIDENTIAL!$B$41</f>
        <v>Rate Rider for Disposition of Deferral/Variance Accounts - effective until December 31, 2025</v>
      </c>
      <c r="C39" s="53"/>
      <c r="D39" s="54" t="s">
        <v>29</v>
      </c>
      <c r="E39" s="53"/>
      <c r="F39" s="23"/>
      <c r="G39" s="85">
        <v>3.9899999999999996E-3</v>
      </c>
      <c r="H39" s="84">
        <f>+$G$18</f>
        <v>300</v>
      </c>
      <c r="I39" s="65">
        <f>H39*G39</f>
        <v>1.1969999999999998</v>
      </c>
      <c r="J39" s="65"/>
      <c r="K39" s="85">
        <v>1.99E-3</v>
      </c>
      <c r="L39" s="84">
        <f>+$G$18</f>
        <v>300</v>
      </c>
      <c r="M39" s="65">
        <f>L39*K39</f>
        <v>0.59699999999999998</v>
      </c>
      <c r="N39" s="59"/>
      <c r="O39" s="60">
        <f t="shared" si="1"/>
        <v>-0.59999999999999987</v>
      </c>
      <c r="P39" s="250">
        <f t="shared" si="2"/>
        <v>-0.50125313283208017</v>
      </c>
      <c r="Q39" s="59"/>
      <c r="R39" s="85">
        <v>0</v>
      </c>
      <c r="S39" s="84">
        <f>+$G$18</f>
        <v>300</v>
      </c>
      <c r="T39" s="65">
        <f>S39*R39</f>
        <v>0</v>
      </c>
      <c r="U39" s="59"/>
      <c r="V39" s="60">
        <f t="shared" si="7"/>
        <v>-0.59699999999999998</v>
      </c>
      <c r="W39" s="250" t="str">
        <f t="shared" si="8"/>
        <v/>
      </c>
      <c r="X39" s="59"/>
      <c r="Y39" s="85">
        <v>0</v>
      </c>
      <c r="Z39" s="84">
        <f>+$G$18</f>
        <v>300</v>
      </c>
      <c r="AA39" s="65">
        <f>Z39*Y39</f>
        <v>0</v>
      </c>
      <c r="AB39" s="59"/>
      <c r="AC39" s="60">
        <f t="shared" si="9"/>
        <v>0</v>
      </c>
      <c r="AD39" s="250" t="str">
        <f t="shared" si="10"/>
        <v/>
      </c>
      <c r="AE39" s="59"/>
      <c r="AF39" s="85">
        <v>0</v>
      </c>
      <c r="AG39" s="84">
        <f>+$G$18</f>
        <v>300</v>
      </c>
      <c r="AH39" s="65">
        <f>AG39*AF39</f>
        <v>0</v>
      </c>
      <c r="AI39" s="59"/>
      <c r="AJ39" s="60">
        <f t="shared" si="11"/>
        <v>0</v>
      </c>
      <c r="AK39" s="250" t="str">
        <f t="shared" si="12"/>
        <v/>
      </c>
      <c r="AL39" s="59"/>
      <c r="AM39" s="85">
        <v>0</v>
      </c>
      <c r="AN39" s="84">
        <f>+$G$18</f>
        <v>300</v>
      </c>
      <c r="AO39" s="65">
        <f>AN39*AM39</f>
        <v>0</v>
      </c>
      <c r="AP39" s="59"/>
      <c r="AQ39" s="60">
        <f t="shared" si="13"/>
        <v>0</v>
      </c>
      <c r="AR39" s="250" t="str">
        <f t="shared" si="14"/>
        <v/>
      </c>
      <c r="AS39" s="59"/>
    </row>
    <row r="40" spans="2:45" s="22" customFormat="1" ht="15.75" customHeight="1" x14ac:dyDescent="0.25">
      <c r="B40" s="82" t="str">
        <f>+RESIDENTIAL!$B$42</f>
        <v>Rate Rider for Disposition of Capacity Based Recovery Account - Applicable only for Class B Customers - effective until December 31, 2025</v>
      </c>
      <c r="C40" s="53"/>
      <c r="D40" s="54" t="s">
        <v>29</v>
      </c>
      <c r="E40" s="53"/>
      <c r="F40" s="23"/>
      <c r="G40" s="85">
        <v>-1.2999999999999999E-4</v>
      </c>
      <c r="H40" s="84">
        <f>+$G$18</f>
        <v>300</v>
      </c>
      <c r="I40" s="65">
        <f>H40*G40</f>
        <v>-3.9E-2</v>
      </c>
      <c r="J40" s="65"/>
      <c r="K40" s="85">
        <v>1.8000000000000001E-4</v>
      </c>
      <c r="L40" s="84">
        <f>+$G$18</f>
        <v>300</v>
      </c>
      <c r="M40" s="65">
        <f>L40*K40</f>
        <v>5.4000000000000006E-2</v>
      </c>
      <c r="N40" s="59"/>
      <c r="O40" s="60">
        <f t="shared" si="1"/>
        <v>9.2999999999999999E-2</v>
      </c>
      <c r="P40" s="250">
        <f t="shared" si="2"/>
        <v>-2.3846153846153846</v>
      </c>
      <c r="Q40" s="59"/>
      <c r="R40" s="85">
        <v>0</v>
      </c>
      <c r="S40" s="84">
        <f>+$G$18</f>
        <v>300</v>
      </c>
      <c r="T40" s="65">
        <f>S40*R40</f>
        <v>0</v>
      </c>
      <c r="U40" s="59"/>
      <c r="V40" s="60">
        <f t="shared" si="7"/>
        <v>-5.4000000000000006E-2</v>
      </c>
      <c r="W40" s="250" t="str">
        <f t="shared" si="8"/>
        <v/>
      </c>
      <c r="X40" s="59"/>
      <c r="Y40" s="85">
        <v>0</v>
      </c>
      <c r="Z40" s="84">
        <f>+$G$18</f>
        <v>300</v>
      </c>
      <c r="AA40" s="65">
        <f>Z40*Y40</f>
        <v>0</v>
      </c>
      <c r="AB40" s="59"/>
      <c r="AC40" s="60">
        <f t="shared" si="9"/>
        <v>0</v>
      </c>
      <c r="AD40" s="250" t="str">
        <f t="shared" si="10"/>
        <v/>
      </c>
      <c r="AE40" s="59"/>
      <c r="AF40" s="85">
        <v>0</v>
      </c>
      <c r="AG40" s="84">
        <f>+$G$18</f>
        <v>300</v>
      </c>
      <c r="AH40" s="65">
        <f>AG40*AF40</f>
        <v>0</v>
      </c>
      <c r="AI40" s="59"/>
      <c r="AJ40" s="60">
        <f t="shared" si="11"/>
        <v>0</v>
      </c>
      <c r="AK40" s="250" t="str">
        <f t="shared" si="12"/>
        <v/>
      </c>
      <c r="AL40" s="59"/>
      <c r="AM40" s="85">
        <v>0</v>
      </c>
      <c r="AN40" s="84">
        <f>+$G$18</f>
        <v>300</v>
      </c>
      <c r="AO40" s="65">
        <f>AN40*AM40</f>
        <v>0</v>
      </c>
      <c r="AP40" s="59"/>
      <c r="AQ40" s="60">
        <f t="shared" si="13"/>
        <v>0</v>
      </c>
      <c r="AR40" s="250" t="str">
        <f t="shared" si="14"/>
        <v/>
      </c>
      <c r="AS40" s="59"/>
    </row>
    <row r="41" spans="2:45" s="22" customFormat="1" ht="15.75" customHeight="1" x14ac:dyDescent="0.25">
      <c r="B41" s="82" t="str">
        <f>+RESIDENTIAL!$B$43</f>
        <v>Rate Rider for Disposition of Global Adjustment Account - Applicable only for Non-RPP Customers - effective until December 31, 2025</v>
      </c>
      <c r="C41" s="53"/>
      <c r="D41" s="54" t="s">
        <v>29</v>
      </c>
      <c r="E41" s="53"/>
      <c r="F41" s="23"/>
      <c r="G41" s="85">
        <v>0</v>
      </c>
      <c r="H41" s="86"/>
      <c r="I41" s="65">
        <f>H41*G41</f>
        <v>0</v>
      </c>
      <c r="J41" s="65"/>
      <c r="K41" s="85">
        <v>1.24E-3</v>
      </c>
      <c r="L41" s="86"/>
      <c r="M41" s="65">
        <f>L41*K41</f>
        <v>0</v>
      </c>
      <c r="N41" s="59"/>
      <c r="O41" s="60">
        <f t="shared" si="1"/>
        <v>0</v>
      </c>
      <c r="P41" s="250" t="str">
        <f t="shared" si="2"/>
        <v/>
      </c>
      <c r="Q41" s="59"/>
      <c r="R41" s="85">
        <v>0</v>
      </c>
      <c r="S41" s="86"/>
      <c r="T41" s="65">
        <f>S41*R41</f>
        <v>0</v>
      </c>
      <c r="U41" s="59"/>
      <c r="V41" s="60">
        <f t="shared" si="7"/>
        <v>0</v>
      </c>
      <c r="W41" s="250" t="str">
        <f t="shared" si="8"/>
        <v/>
      </c>
      <c r="X41" s="59"/>
      <c r="Y41" s="85">
        <v>0</v>
      </c>
      <c r="Z41" s="86"/>
      <c r="AA41" s="65">
        <f>Z41*Y41</f>
        <v>0</v>
      </c>
      <c r="AB41" s="59"/>
      <c r="AC41" s="60">
        <f t="shared" si="9"/>
        <v>0</v>
      </c>
      <c r="AD41" s="250" t="str">
        <f t="shared" si="10"/>
        <v/>
      </c>
      <c r="AE41" s="59"/>
      <c r="AF41" s="85">
        <v>0</v>
      </c>
      <c r="AG41" s="86"/>
      <c r="AH41" s="65">
        <f>AG41*AF41</f>
        <v>0</v>
      </c>
      <c r="AI41" s="59"/>
      <c r="AJ41" s="60">
        <f t="shared" si="11"/>
        <v>0</v>
      </c>
      <c r="AK41" s="250" t="str">
        <f t="shared" si="12"/>
        <v/>
      </c>
      <c r="AL41" s="59"/>
      <c r="AM41" s="85">
        <v>0</v>
      </c>
      <c r="AN41" s="86"/>
      <c r="AO41" s="65">
        <f>AN41*AM41</f>
        <v>0</v>
      </c>
      <c r="AP41" s="59"/>
      <c r="AQ41" s="60">
        <f t="shared" si="13"/>
        <v>0</v>
      </c>
      <c r="AR41" s="250" t="str">
        <f t="shared" si="14"/>
        <v/>
      </c>
      <c r="AS41" s="59"/>
    </row>
    <row r="42" spans="2:45" ht="15.75" customHeight="1" x14ac:dyDescent="0.25">
      <c r="B42" s="264" t="str">
        <f>RESIDENTIAL!B44</f>
        <v>Rate Rider for Smart Metering Entity Charge - effective until December 31, 2029</v>
      </c>
      <c r="C42" s="244"/>
      <c r="D42" s="245" t="s">
        <v>23</v>
      </c>
      <c r="E42" s="244"/>
      <c r="F42" s="29"/>
      <c r="G42" s="265">
        <f>RESIDENTIAL!$G$44</f>
        <v>0.41</v>
      </c>
      <c r="H42" s="247">
        <v>1</v>
      </c>
      <c r="I42" s="248">
        <f>H42*G42</f>
        <v>0.41</v>
      </c>
      <c r="J42" s="248"/>
      <c r="K42" s="265">
        <f>RESIDENTIAL!$G$44</f>
        <v>0.41</v>
      </c>
      <c r="L42" s="247">
        <v>1</v>
      </c>
      <c r="M42" s="248">
        <f>L42*K42</f>
        <v>0.41</v>
      </c>
      <c r="N42" s="29"/>
      <c r="O42" s="249">
        <f t="shared" si="1"/>
        <v>0</v>
      </c>
      <c r="P42" s="250">
        <f t="shared" si="2"/>
        <v>0</v>
      </c>
      <c r="R42" s="265">
        <f>RESIDENTIAL!$G$44</f>
        <v>0.41</v>
      </c>
      <c r="S42" s="247">
        <v>1</v>
      </c>
      <c r="T42" s="248">
        <f>S42*R42</f>
        <v>0.41</v>
      </c>
      <c r="U42" s="29"/>
      <c r="V42" s="249">
        <f t="shared" si="7"/>
        <v>0</v>
      </c>
      <c r="W42" s="250">
        <f t="shared" si="8"/>
        <v>0</v>
      </c>
      <c r="Y42" s="265">
        <f>RESIDENTIAL!$G$44</f>
        <v>0.41</v>
      </c>
      <c r="Z42" s="247">
        <v>1</v>
      </c>
      <c r="AA42" s="248">
        <f>Z42*Y42</f>
        <v>0.41</v>
      </c>
      <c r="AB42" s="29"/>
      <c r="AC42" s="249">
        <f t="shared" si="9"/>
        <v>0</v>
      </c>
      <c r="AD42" s="250">
        <f t="shared" si="10"/>
        <v>0</v>
      </c>
      <c r="AF42" s="88">
        <v>0.41</v>
      </c>
      <c r="AG42" s="247">
        <v>1</v>
      </c>
      <c r="AH42" s="248">
        <f>AG42*AF42</f>
        <v>0.41</v>
      </c>
      <c r="AI42" s="29"/>
      <c r="AJ42" s="249">
        <f t="shared" si="11"/>
        <v>0</v>
      </c>
      <c r="AK42" s="250">
        <f t="shared" si="12"/>
        <v>0</v>
      </c>
      <c r="AM42" s="88">
        <v>0.41</v>
      </c>
      <c r="AN42" s="247">
        <v>1</v>
      </c>
      <c r="AO42" s="248">
        <f>AN42*AM42</f>
        <v>0.41</v>
      </c>
      <c r="AP42" s="29"/>
      <c r="AQ42" s="249">
        <f t="shared" si="13"/>
        <v>0</v>
      </c>
      <c r="AR42" s="250">
        <f t="shared" si="14"/>
        <v>0</v>
      </c>
    </row>
    <row r="43" spans="2:45" s="252" customFormat="1" x14ac:dyDescent="0.25">
      <c r="B43" s="266" t="s">
        <v>34</v>
      </c>
      <c r="C43" s="267"/>
      <c r="D43" s="268"/>
      <c r="E43" s="267"/>
      <c r="F43" s="255"/>
      <c r="G43" s="269"/>
      <c r="H43" s="270"/>
      <c r="I43" s="271">
        <f>SUM(I38:I42)+I37</f>
        <v>38.043447499999999</v>
      </c>
      <c r="J43" s="271"/>
      <c r="K43" s="269"/>
      <c r="L43" s="270"/>
      <c r="M43" s="271">
        <f>SUM(M38:M42)+M37</f>
        <v>39.546447499999992</v>
      </c>
      <c r="N43" s="255"/>
      <c r="O43" s="259">
        <f t="shared" si="1"/>
        <v>1.502999999999993</v>
      </c>
      <c r="P43" s="260">
        <f t="shared" si="2"/>
        <v>3.9507460516032177E-2</v>
      </c>
      <c r="R43" s="269"/>
      <c r="S43" s="270"/>
      <c r="T43" s="271">
        <f>SUM(T38:T42)+T37</f>
        <v>41.345447499999999</v>
      </c>
      <c r="U43" s="255"/>
      <c r="V43" s="259">
        <f t="shared" si="7"/>
        <v>1.7990000000000066</v>
      </c>
      <c r="W43" s="260">
        <f t="shared" si="8"/>
        <v>4.5490811785306555E-2</v>
      </c>
      <c r="Y43" s="269"/>
      <c r="Z43" s="270"/>
      <c r="AA43" s="271">
        <f>SUM(AA38:AA42)+AA37</f>
        <v>43.665447499999999</v>
      </c>
      <c r="AB43" s="255"/>
      <c r="AC43" s="259">
        <f t="shared" si="9"/>
        <v>2.3200000000000003</v>
      </c>
      <c r="AD43" s="260">
        <f t="shared" si="10"/>
        <v>5.6112586518745511E-2</v>
      </c>
      <c r="AF43" s="269"/>
      <c r="AG43" s="270"/>
      <c r="AH43" s="271">
        <f>SUM(AH38:AH42)+AH37</f>
        <v>46.605447499999997</v>
      </c>
      <c r="AI43" s="255"/>
      <c r="AJ43" s="259">
        <f t="shared" si="11"/>
        <v>2.9399999999999977</v>
      </c>
      <c r="AK43" s="260">
        <f t="shared" si="12"/>
        <v>6.733012412159517E-2</v>
      </c>
      <c r="AM43" s="269"/>
      <c r="AN43" s="270"/>
      <c r="AO43" s="271">
        <f>SUM(AO38:AO42)+AO37</f>
        <v>49.035447500000004</v>
      </c>
      <c r="AP43" s="255"/>
      <c r="AQ43" s="259">
        <f t="shared" si="13"/>
        <v>2.4300000000000068</v>
      </c>
      <c r="AR43" s="260">
        <f t="shared" si="14"/>
        <v>5.21398276456847E-2</v>
      </c>
    </row>
    <row r="44" spans="2:45" x14ac:dyDescent="0.25">
      <c r="B44" s="272" t="s">
        <v>35</v>
      </c>
      <c r="C44" s="29"/>
      <c r="D44" s="245" t="s">
        <v>29</v>
      </c>
      <c r="E44" s="29"/>
      <c r="F44" s="29"/>
      <c r="G44" s="261">
        <v>1.141E-2</v>
      </c>
      <c r="H44" s="273">
        <f>$G$18*(1+G65)</f>
        <v>308.85000000000002</v>
      </c>
      <c r="I44" s="263">
        <f>H44*G44</f>
        <v>3.5239785000000001</v>
      </c>
      <c r="J44" s="263"/>
      <c r="K44" s="261">
        <v>1.295E-2</v>
      </c>
      <c r="L44" s="273">
        <f>$G$18*(1+K65)</f>
        <v>308.85000000000002</v>
      </c>
      <c r="M44" s="263">
        <f>L44*K44</f>
        <v>3.9996075000000002</v>
      </c>
      <c r="N44" s="29"/>
      <c r="O44" s="249">
        <f t="shared" si="1"/>
        <v>0.47562900000000008</v>
      </c>
      <c r="P44" s="250">
        <f t="shared" si="2"/>
        <v>0.13496932515337426</v>
      </c>
      <c r="R44" s="261">
        <v>1.295E-2</v>
      </c>
      <c r="S44" s="273">
        <f>$G$18*(1+R65)</f>
        <v>308.85000000000002</v>
      </c>
      <c r="T44" s="263">
        <f>S44*R44</f>
        <v>3.9996075000000002</v>
      </c>
      <c r="U44" s="29"/>
      <c r="V44" s="249">
        <f t="shared" si="7"/>
        <v>0</v>
      </c>
      <c r="W44" s="250">
        <f t="shared" si="8"/>
        <v>0</v>
      </c>
      <c r="Y44" s="261">
        <v>1.295E-2</v>
      </c>
      <c r="Z44" s="273">
        <f>$G$18*(1+Y65)</f>
        <v>308.85000000000002</v>
      </c>
      <c r="AA44" s="263">
        <f>Z44*Y44</f>
        <v>3.9996075000000002</v>
      </c>
      <c r="AB44" s="29"/>
      <c r="AC44" s="249">
        <f t="shared" si="9"/>
        <v>0</v>
      </c>
      <c r="AD44" s="250">
        <f t="shared" si="10"/>
        <v>0</v>
      </c>
      <c r="AF44" s="261">
        <v>1.295E-2</v>
      </c>
      <c r="AG44" s="273">
        <f>$G$18*(1+AF65)</f>
        <v>308.85000000000002</v>
      </c>
      <c r="AH44" s="263">
        <f>AG44*AF44</f>
        <v>3.9996075000000002</v>
      </c>
      <c r="AI44" s="29"/>
      <c r="AJ44" s="249">
        <f t="shared" si="11"/>
        <v>0</v>
      </c>
      <c r="AK44" s="250">
        <f t="shared" si="12"/>
        <v>0</v>
      </c>
      <c r="AM44" s="261">
        <v>1.295E-2</v>
      </c>
      <c r="AN44" s="273">
        <f>$G$18*(1+AM65)</f>
        <v>308.85000000000002</v>
      </c>
      <c r="AO44" s="263">
        <f>AN44*AM44</f>
        <v>3.9996075000000002</v>
      </c>
      <c r="AP44" s="29"/>
      <c r="AQ44" s="249">
        <f t="shared" si="13"/>
        <v>0</v>
      </c>
      <c r="AR44" s="250">
        <f t="shared" si="14"/>
        <v>0</v>
      </c>
    </row>
    <row r="45" spans="2:45" x14ac:dyDescent="0.25">
      <c r="B45" s="274" t="s">
        <v>36</v>
      </c>
      <c r="C45" s="29"/>
      <c r="D45" s="245" t="s">
        <v>29</v>
      </c>
      <c r="E45" s="29"/>
      <c r="F45" s="29"/>
      <c r="G45" s="261">
        <v>7.79E-3</v>
      </c>
      <c r="H45" s="262">
        <f>+H44</f>
        <v>308.85000000000002</v>
      </c>
      <c r="I45" s="263">
        <f>H45*G45</f>
        <v>2.4059415000000004</v>
      </c>
      <c r="J45" s="263"/>
      <c r="K45" s="261">
        <v>9.0500000000000008E-3</v>
      </c>
      <c r="L45" s="262">
        <f>+L44</f>
        <v>308.85000000000002</v>
      </c>
      <c r="M45" s="263">
        <f>L45*K45</f>
        <v>2.7950925000000004</v>
      </c>
      <c r="N45" s="29"/>
      <c r="O45" s="249">
        <f t="shared" si="1"/>
        <v>0.38915100000000002</v>
      </c>
      <c r="P45" s="250">
        <f t="shared" si="2"/>
        <v>0.16174582798459561</v>
      </c>
      <c r="R45" s="261">
        <v>9.0500000000000008E-3</v>
      </c>
      <c r="S45" s="262">
        <f>+S44</f>
        <v>308.85000000000002</v>
      </c>
      <c r="T45" s="263">
        <f>S45*R45</f>
        <v>2.7950925000000004</v>
      </c>
      <c r="U45" s="29"/>
      <c r="V45" s="249">
        <f t="shared" si="7"/>
        <v>0</v>
      </c>
      <c r="W45" s="250">
        <f t="shared" si="8"/>
        <v>0</v>
      </c>
      <c r="Y45" s="261">
        <v>9.0500000000000008E-3</v>
      </c>
      <c r="Z45" s="262">
        <f>+Z44</f>
        <v>308.85000000000002</v>
      </c>
      <c r="AA45" s="263">
        <f>Z45*Y45</f>
        <v>2.7950925000000004</v>
      </c>
      <c r="AB45" s="29"/>
      <c r="AC45" s="249">
        <f t="shared" si="9"/>
        <v>0</v>
      </c>
      <c r="AD45" s="250">
        <f t="shared" si="10"/>
        <v>0</v>
      </c>
      <c r="AF45" s="261">
        <v>9.0500000000000008E-3</v>
      </c>
      <c r="AG45" s="262">
        <f>+AG44</f>
        <v>308.85000000000002</v>
      </c>
      <c r="AH45" s="263">
        <f>AG45*AF45</f>
        <v>2.7950925000000004</v>
      </c>
      <c r="AI45" s="29"/>
      <c r="AJ45" s="249">
        <f t="shared" si="11"/>
        <v>0</v>
      </c>
      <c r="AK45" s="250">
        <f t="shared" si="12"/>
        <v>0</v>
      </c>
      <c r="AM45" s="261">
        <v>9.0500000000000008E-3</v>
      </c>
      <c r="AN45" s="262">
        <f>+AN44</f>
        <v>308.85000000000002</v>
      </c>
      <c r="AO45" s="263">
        <f>AN45*AM45</f>
        <v>2.7950925000000004</v>
      </c>
      <c r="AP45" s="29"/>
      <c r="AQ45" s="249">
        <f t="shared" si="13"/>
        <v>0</v>
      </c>
      <c r="AR45" s="250">
        <f t="shared" si="14"/>
        <v>0</v>
      </c>
    </row>
    <row r="46" spans="2:45" s="252" customFormat="1" x14ac:dyDescent="0.25">
      <c r="B46" s="266" t="s">
        <v>37</v>
      </c>
      <c r="C46" s="253"/>
      <c r="D46" s="275"/>
      <c r="E46" s="253"/>
      <c r="F46" s="276"/>
      <c r="G46" s="277"/>
      <c r="H46" s="278"/>
      <c r="I46" s="271">
        <f>SUM(I43:I45)</f>
        <v>43.973367499999995</v>
      </c>
      <c r="J46" s="271"/>
      <c r="K46" s="277"/>
      <c r="L46" s="278"/>
      <c r="M46" s="271">
        <f>SUM(M43:M45)</f>
        <v>46.341147499999998</v>
      </c>
      <c r="N46" s="276"/>
      <c r="O46" s="259">
        <f t="shared" si="1"/>
        <v>2.3677800000000033</v>
      </c>
      <c r="P46" s="260">
        <f t="shared" si="2"/>
        <v>5.3845773808430836E-2</v>
      </c>
      <c r="R46" s="277"/>
      <c r="S46" s="278"/>
      <c r="T46" s="271">
        <f>SUM(T43:T45)</f>
        <v>48.140147500000005</v>
      </c>
      <c r="U46" s="276"/>
      <c r="V46" s="259">
        <f t="shared" si="7"/>
        <v>1.7990000000000066</v>
      </c>
      <c r="W46" s="260">
        <f t="shared" si="8"/>
        <v>3.8820790961207996E-2</v>
      </c>
      <c r="Y46" s="277"/>
      <c r="Z46" s="278"/>
      <c r="AA46" s="271">
        <f>SUM(AA43:AA45)</f>
        <v>50.460147500000005</v>
      </c>
      <c r="AB46" s="276"/>
      <c r="AC46" s="259">
        <f t="shared" si="9"/>
        <v>2.3200000000000003</v>
      </c>
      <c r="AD46" s="260">
        <f t="shared" si="10"/>
        <v>4.8192623423100232E-2</v>
      </c>
      <c r="AF46" s="277"/>
      <c r="AG46" s="278"/>
      <c r="AH46" s="271">
        <f>SUM(AH43:AH45)</f>
        <v>53.400147500000003</v>
      </c>
      <c r="AI46" s="276"/>
      <c r="AJ46" s="259">
        <f t="shared" si="11"/>
        <v>2.9399999999999977</v>
      </c>
      <c r="AK46" s="260">
        <f t="shared" si="12"/>
        <v>5.8263801151195553E-2</v>
      </c>
      <c r="AM46" s="277"/>
      <c r="AN46" s="278"/>
      <c r="AO46" s="271">
        <f>SUM(AO43:AO45)</f>
        <v>55.83014750000001</v>
      </c>
      <c r="AP46" s="276"/>
      <c r="AQ46" s="259">
        <f t="shared" si="13"/>
        <v>2.4300000000000068</v>
      </c>
      <c r="AR46" s="260">
        <f t="shared" si="14"/>
        <v>4.5505492283518634E-2</v>
      </c>
    </row>
    <row r="47" spans="2:45" x14ac:dyDescent="0.25">
      <c r="B47" s="274" t="s">
        <v>38</v>
      </c>
      <c r="C47" s="29"/>
      <c r="D47" s="245" t="s">
        <v>29</v>
      </c>
      <c r="E47" s="29"/>
      <c r="F47" s="29"/>
      <c r="G47" s="104">
        <v>4.1000000000000003E-3</v>
      </c>
      <c r="H47" s="262">
        <f>+H44</f>
        <v>308.85000000000002</v>
      </c>
      <c r="I47" s="263">
        <f t="shared" ref="I47:I57" si="15">H47*G47</f>
        <v>1.2662850000000001</v>
      </c>
      <c r="J47" s="263"/>
      <c r="K47" s="104">
        <v>4.1000000000000003E-3</v>
      </c>
      <c r="L47" s="262">
        <f>+L44</f>
        <v>308.85000000000002</v>
      </c>
      <c r="M47" s="263">
        <f t="shared" ref="M47:M57" si="16">L47*K47</f>
        <v>1.2662850000000001</v>
      </c>
      <c r="N47" s="29"/>
      <c r="O47" s="249">
        <f t="shared" si="1"/>
        <v>0</v>
      </c>
      <c r="P47" s="250">
        <f t="shared" si="2"/>
        <v>0</v>
      </c>
      <c r="R47" s="104">
        <v>4.1000000000000003E-3</v>
      </c>
      <c r="S47" s="262">
        <f>+S44</f>
        <v>308.85000000000002</v>
      </c>
      <c r="T47" s="263">
        <f t="shared" ref="T47:T57" si="17">S47*R47</f>
        <v>1.2662850000000001</v>
      </c>
      <c r="U47" s="29"/>
      <c r="V47" s="249">
        <f t="shared" si="7"/>
        <v>0</v>
      </c>
      <c r="W47" s="250">
        <f t="shared" si="8"/>
        <v>0</v>
      </c>
      <c r="Y47" s="104">
        <v>4.1000000000000003E-3</v>
      </c>
      <c r="Z47" s="262">
        <f>+Z44</f>
        <v>308.85000000000002</v>
      </c>
      <c r="AA47" s="263">
        <f t="shared" ref="AA47:AA57" si="18">Z47*Y47</f>
        <v>1.2662850000000001</v>
      </c>
      <c r="AB47" s="29"/>
      <c r="AC47" s="249">
        <f t="shared" si="9"/>
        <v>0</v>
      </c>
      <c r="AD47" s="250">
        <f t="shared" si="10"/>
        <v>0</v>
      </c>
      <c r="AF47" s="104">
        <v>4.1000000000000003E-3</v>
      </c>
      <c r="AG47" s="262">
        <f>+AG44</f>
        <v>308.85000000000002</v>
      </c>
      <c r="AH47" s="263">
        <f t="shared" ref="AH47:AH57" si="19">AG47*AF47</f>
        <v>1.2662850000000001</v>
      </c>
      <c r="AI47" s="29"/>
      <c r="AJ47" s="249">
        <f t="shared" si="11"/>
        <v>0</v>
      </c>
      <c r="AK47" s="250">
        <f t="shared" si="12"/>
        <v>0</v>
      </c>
      <c r="AM47" s="104">
        <v>4.1000000000000003E-3</v>
      </c>
      <c r="AN47" s="262">
        <f>+AN44</f>
        <v>308.85000000000002</v>
      </c>
      <c r="AO47" s="263">
        <f t="shared" ref="AO47:AO57" si="20">AN47*AM47</f>
        <v>1.2662850000000001</v>
      </c>
      <c r="AP47" s="29"/>
      <c r="AQ47" s="249">
        <f t="shared" si="13"/>
        <v>0</v>
      </c>
      <c r="AR47" s="250">
        <f t="shared" si="14"/>
        <v>0</v>
      </c>
    </row>
    <row r="48" spans="2:45" x14ac:dyDescent="0.25">
      <c r="B48" s="274" t="s">
        <v>39</v>
      </c>
      <c r="C48" s="29"/>
      <c r="D48" s="245" t="s">
        <v>29</v>
      </c>
      <c r="E48" s="29"/>
      <c r="F48" s="29"/>
      <c r="G48" s="104">
        <v>1.4E-3</v>
      </c>
      <c r="H48" s="262">
        <f>+H44</f>
        <v>308.85000000000002</v>
      </c>
      <c r="I48" s="263">
        <f t="shared" si="15"/>
        <v>0.43239000000000005</v>
      </c>
      <c r="J48" s="263"/>
      <c r="K48" s="104">
        <v>1.4E-3</v>
      </c>
      <c r="L48" s="262">
        <f>+L44</f>
        <v>308.85000000000002</v>
      </c>
      <c r="M48" s="263">
        <f t="shared" si="16"/>
        <v>0.43239000000000005</v>
      </c>
      <c r="N48" s="29"/>
      <c r="O48" s="249">
        <f t="shared" si="1"/>
        <v>0</v>
      </c>
      <c r="P48" s="250">
        <f t="shared" si="2"/>
        <v>0</v>
      </c>
      <c r="R48" s="104">
        <v>1.4E-3</v>
      </c>
      <c r="S48" s="262">
        <f>+S44</f>
        <v>308.85000000000002</v>
      </c>
      <c r="T48" s="263">
        <f t="shared" si="17"/>
        <v>0.43239000000000005</v>
      </c>
      <c r="U48" s="29"/>
      <c r="V48" s="249">
        <f t="shared" si="7"/>
        <v>0</v>
      </c>
      <c r="W48" s="250">
        <f t="shared" si="8"/>
        <v>0</v>
      </c>
      <c r="Y48" s="104">
        <v>1.4E-3</v>
      </c>
      <c r="Z48" s="262">
        <f>+Z44</f>
        <v>308.85000000000002</v>
      </c>
      <c r="AA48" s="263">
        <f t="shared" si="18"/>
        <v>0.43239000000000005</v>
      </c>
      <c r="AB48" s="29"/>
      <c r="AC48" s="249">
        <f t="shared" si="9"/>
        <v>0</v>
      </c>
      <c r="AD48" s="250">
        <f t="shared" si="10"/>
        <v>0</v>
      </c>
      <c r="AF48" s="104">
        <v>1.4E-3</v>
      </c>
      <c r="AG48" s="262">
        <f>+AG44</f>
        <v>308.85000000000002</v>
      </c>
      <c r="AH48" s="263">
        <f t="shared" si="19"/>
        <v>0.43239000000000005</v>
      </c>
      <c r="AI48" s="29"/>
      <c r="AJ48" s="249">
        <f t="shared" si="11"/>
        <v>0</v>
      </c>
      <c r="AK48" s="250">
        <f t="shared" si="12"/>
        <v>0</v>
      </c>
      <c r="AM48" s="104">
        <v>1.4E-3</v>
      </c>
      <c r="AN48" s="262">
        <f>+AN44</f>
        <v>308.85000000000002</v>
      </c>
      <c r="AO48" s="263">
        <f t="shared" si="20"/>
        <v>0.43239000000000005</v>
      </c>
      <c r="AP48" s="29"/>
      <c r="AQ48" s="249">
        <f t="shared" si="13"/>
        <v>0</v>
      </c>
      <c r="AR48" s="250">
        <f t="shared" si="14"/>
        <v>0</v>
      </c>
    </row>
    <row r="49" spans="1:45" x14ac:dyDescent="0.25">
      <c r="B49" s="274" t="s">
        <v>40</v>
      </c>
      <c r="C49" s="29"/>
      <c r="D49" s="245" t="s">
        <v>29</v>
      </c>
      <c r="E49" s="29"/>
      <c r="F49" s="29"/>
      <c r="G49" s="104">
        <v>4.0000000000000002E-4</v>
      </c>
      <c r="H49" s="262">
        <f>+H44</f>
        <v>308.85000000000002</v>
      </c>
      <c r="I49" s="263">
        <f t="shared" si="15"/>
        <v>0.12354000000000001</v>
      </c>
      <c r="J49" s="263"/>
      <c r="K49" s="104">
        <v>4.0000000000000002E-4</v>
      </c>
      <c r="L49" s="262">
        <f>+L44</f>
        <v>308.85000000000002</v>
      </c>
      <c r="M49" s="263">
        <f t="shared" si="16"/>
        <v>0.12354000000000001</v>
      </c>
      <c r="N49" s="29"/>
      <c r="O49" s="249">
        <f t="shared" si="1"/>
        <v>0</v>
      </c>
      <c r="P49" s="250">
        <f t="shared" si="2"/>
        <v>0</v>
      </c>
      <c r="R49" s="104">
        <v>4.0000000000000002E-4</v>
      </c>
      <c r="S49" s="262">
        <f>+S44</f>
        <v>308.85000000000002</v>
      </c>
      <c r="T49" s="263">
        <f t="shared" si="17"/>
        <v>0.12354000000000001</v>
      </c>
      <c r="U49" s="29"/>
      <c r="V49" s="249">
        <f t="shared" si="7"/>
        <v>0</v>
      </c>
      <c r="W49" s="250">
        <f t="shared" si="8"/>
        <v>0</v>
      </c>
      <c r="Y49" s="104">
        <v>4.0000000000000002E-4</v>
      </c>
      <c r="Z49" s="262">
        <f>+Z44</f>
        <v>308.85000000000002</v>
      </c>
      <c r="AA49" s="263">
        <f t="shared" si="18"/>
        <v>0.12354000000000001</v>
      </c>
      <c r="AB49" s="29"/>
      <c r="AC49" s="249">
        <f t="shared" si="9"/>
        <v>0</v>
      </c>
      <c r="AD49" s="250">
        <f t="shared" si="10"/>
        <v>0</v>
      </c>
      <c r="AF49" s="104">
        <v>4.0000000000000002E-4</v>
      </c>
      <c r="AG49" s="262">
        <f>+AG44</f>
        <v>308.85000000000002</v>
      </c>
      <c r="AH49" s="263">
        <f t="shared" si="19"/>
        <v>0.12354000000000001</v>
      </c>
      <c r="AI49" s="29"/>
      <c r="AJ49" s="249">
        <f t="shared" si="11"/>
        <v>0</v>
      </c>
      <c r="AK49" s="250">
        <f t="shared" si="12"/>
        <v>0</v>
      </c>
      <c r="AM49" s="104">
        <v>4.0000000000000002E-4</v>
      </c>
      <c r="AN49" s="262">
        <f>+AN44</f>
        <v>308.85000000000002</v>
      </c>
      <c r="AO49" s="263">
        <f t="shared" si="20"/>
        <v>0.12354000000000001</v>
      </c>
      <c r="AP49" s="29"/>
      <c r="AQ49" s="249">
        <f t="shared" si="13"/>
        <v>0</v>
      </c>
      <c r="AR49" s="250">
        <f t="shared" si="14"/>
        <v>0</v>
      </c>
    </row>
    <row r="50" spans="1:45" s="22" customFormat="1" x14ac:dyDescent="0.25">
      <c r="B50" s="63" t="s">
        <v>41</v>
      </c>
      <c r="C50" s="53"/>
      <c r="D50" s="279" t="s">
        <v>23</v>
      </c>
      <c r="E50" s="53"/>
      <c r="F50" s="23"/>
      <c r="G50" s="105">
        <v>0.25</v>
      </c>
      <c r="H50" s="56">
        <v>1</v>
      </c>
      <c r="I50" s="57">
        <f t="shared" si="15"/>
        <v>0.25</v>
      </c>
      <c r="J50" s="57"/>
      <c r="K50" s="105">
        <v>0.25</v>
      </c>
      <c r="L50" s="56">
        <v>1</v>
      </c>
      <c r="M50" s="57">
        <f t="shared" si="16"/>
        <v>0.25</v>
      </c>
      <c r="N50" s="59"/>
      <c r="O50" s="60">
        <f t="shared" si="1"/>
        <v>0</v>
      </c>
      <c r="P50" s="61">
        <f t="shared" si="2"/>
        <v>0</v>
      </c>
      <c r="Q50" s="280"/>
      <c r="R50" s="105">
        <v>0.25</v>
      </c>
      <c r="S50" s="56">
        <v>1</v>
      </c>
      <c r="T50" s="57">
        <f t="shared" si="17"/>
        <v>0.25</v>
      </c>
      <c r="U50" s="59"/>
      <c r="V50" s="60">
        <f t="shared" si="7"/>
        <v>0</v>
      </c>
      <c r="W50" s="61">
        <f t="shared" si="8"/>
        <v>0</v>
      </c>
      <c r="X50" s="280"/>
      <c r="Y50" s="105">
        <v>0.25</v>
      </c>
      <c r="Z50" s="56">
        <v>1</v>
      </c>
      <c r="AA50" s="57">
        <f t="shared" si="18"/>
        <v>0.25</v>
      </c>
      <c r="AB50" s="59"/>
      <c r="AC50" s="60">
        <f t="shared" si="9"/>
        <v>0</v>
      </c>
      <c r="AD50" s="61">
        <f t="shared" si="10"/>
        <v>0</v>
      </c>
      <c r="AE50" s="280"/>
      <c r="AF50" s="105">
        <v>0.25</v>
      </c>
      <c r="AG50" s="56">
        <v>1</v>
      </c>
      <c r="AH50" s="57">
        <f t="shared" si="19"/>
        <v>0.25</v>
      </c>
      <c r="AI50" s="59"/>
      <c r="AJ50" s="60">
        <f t="shared" si="11"/>
        <v>0</v>
      </c>
      <c r="AK50" s="61">
        <f t="shared" si="12"/>
        <v>0</v>
      </c>
      <c r="AL50" s="280"/>
      <c r="AM50" s="105">
        <v>0.25</v>
      </c>
      <c r="AN50" s="56">
        <v>1</v>
      </c>
      <c r="AO50" s="57">
        <f t="shared" si="20"/>
        <v>0.25</v>
      </c>
      <c r="AP50" s="59"/>
      <c r="AQ50" s="60">
        <f t="shared" si="13"/>
        <v>0</v>
      </c>
      <c r="AR50" s="61">
        <f t="shared" si="14"/>
        <v>0</v>
      </c>
      <c r="AS50" s="280"/>
    </row>
    <row r="51" spans="1:45" s="22" customFormat="1" x14ac:dyDescent="0.25">
      <c r="B51" s="63" t="s">
        <v>42</v>
      </c>
      <c r="C51" s="53"/>
      <c r="D51" s="54" t="s">
        <v>29</v>
      </c>
      <c r="E51" s="53"/>
      <c r="F51" s="23"/>
      <c r="G51" s="104">
        <v>8.6999999999999994E-2</v>
      </c>
      <c r="H51" s="86">
        <f>$D$124*$G$18</f>
        <v>189</v>
      </c>
      <c r="I51" s="65">
        <f t="shared" si="15"/>
        <v>16.442999999999998</v>
      </c>
      <c r="J51" s="65"/>
      <c r="K51" s="104">
        <v>8.6999999999999994E-2</v>
      </c>
      <c r="L51" s="86">
        <f>$D$124*$G$18</f>
        <v>189</v>
      </c>
      <c r="M51" s="65">
        <f t="shared" si="16"/>
        <v>16.442999999999998</v>
      </c>
      <c r="N51" s="59"/>
      <c r="O51" s="60">
        <f t="shared" si="1"/>
        <v>0</v>
      </c>
      <c r="P51" s="61">
        <f t="shared" si="2"/>
        <v>0</v>
      </c>
      <c r="Q51" s="59"/>
      <c r="R51" s="104">
        <v>8.6999999999999994E-2</v>
      </c>
      <c r="S51" s="86">
        <f>$D$124*$G$18</f>
        <v>189</v>
      </c>
      <c r="T51" s="65">
        <f t="shared" si="17"/>
        <v>16.442999999999998</v>
      </c>
      <c r="U51" s="59"/>
      <c r="V51" s="60">
        <f t="shared" si="7"/>
        <v>0</v>
      </c>
      <c r="W51" s="61">
        <f t="shared" si="8"/>
        <v>0</v>
      </c>
      <c r="X51" s="59"/>
      <c r="Y51" s="104">
        <v>8.6999999999999994E-2</v>
      </c>
      <c r="Z51" s="86">
        <f>$D$124*$G$18</f>
        <v>189</v>
      </c>
      <c r="AA51" s="65">
        <f t="shared" si="18"/>
        <v>16.442999999999998</v>
      </c>
      <c r="AB51" s="59"/>
      <c r="AC51" s="60">
        <f t="shared" si="9"/>
        <v>0</v>
      </c>
      <c r="AD51" s="61">
        <f t="shared" si="10"/>
        <v>0</v>
      </c>
      <c r="AE51" s="59"/>
      <c r="AF51" s="104">
        <v>8.6999999999999994E-2</v>
      </c>
      <c r="AG51" s="86">
        <f>$D$124*$G$18</f>
        <v>189</v>
      </c>
      <c r="AH51" s="65">
        <f t="shared" si="19"/>
        <v>16.442999999999998</v>
      </c>
      <c r="AI51" s="59"/>
      <c r="AJ51" s="60">
        <f t="shared" si="11"/>
        <v>0</v>
      </c>
      <c r="AK51" s="61">
        <f t="shared" si="12"/>
        <v>0</v>
      </c>
      <c r="AL51" s="59"/>
      <c r="AM51" s="104">
        <v>8.6999999999999994E-2</v>
      </c>
      <c r="AN51" s="86">
        <f>$D$124*$G$18</f>
        <v>189</v>
      </c>
      <c r="AO51" s="65">
        <f t="shared" si="20"/>
        <v>16.442999999999998</v>
      </c>
      <c r="AP51" s="59"/>
      <c r="AQ51" s="60">
        <f t="shared" si="13"/>
        <v>0</v>
      </c>
      <c r="AR51" s="61">
        <f t="shared" si="14"/>
        <v>0</v>
      </c>
      <c r="AS51" s="59"/>
    </row>
    <row r="52" spans="1:45" s="22" customFormat="1" x14ac:dyDescent="0.25">
      <c r="B52" s="63" t="s">
        <v>43</v>
      </c>
      <c r="C52" s="53"/>
      <c r="D52" s="54" t="s">
        <v>29</v>
      </c>
      <c r="E52" s="53"/>
      <c r="F52" s="23"/>
      <c r="G52" s="104">
        <v>0.122</v>
      </c>
      <c r="H52" s="86">
        <f>$D$125*$G$18</f>
        <v>54</v>
      </c>
      <c r="I52" s="65">
        <f t="shared" si="15"/>
        <v>6.5880000000000001</v>
      </c>
      <c r="J52" s="65"/>
      <c r="K52" s="104">
        <v>0.122</v>
      </c>
      <c r="L52" s="86">
        <f>$D$125*$G$18</f>
        <v>54</v>
      </c>
      <c r="M52" s="65">
        <f t="shared" si="16"/>
        <v>6.5880000000000001</v>
      </c>
      <c r="N52" s="59"/>
      <c r="O52" s="60">
        <f t="shared" si="1"/>
        <v>0</v>
      </c>
      <c r="P52" s="61">
        <f t="shared" si="2"/>
        <v>0</v>
      </c>
      <c r="Q52" s="59"/>
      <c r="R52" s="104">
        <v>0.122</v>
      </c>
      <c r="S52" s="86">
        <f>$D$125*$G$18</f>
        <v>54</v>
      </c>
      <c r="T52" s="65">
        <f t="shared" si="17"/>
        <v>6.5880000000000001</v>
      </c>
      <c r="U52" s="59"/>
      <c r="V52" s="60">
        <f t="shared" si="7"/>
        <v>0</v>
      </c>
      <c r="W52" s="61">
        <f t="shared" si="8"/>
        <v>0</v>
      </c>
      <c r="X52" s="59"/>
      <c r="Y52" s="104">
        <v>0.122</v>
      </c>
      <c r="Z52" s="86">
        <f>$D$125*$G$18</f>
        <v>54</v>
      </c>
      <c r="AA52" s="65">
        <f t="shared" si="18"/>
        <v>6.5880000000000001</v>
      </c>
      <c r="AB52" s="59"/>
      <c r="AC52" s="60">
        <f t="shared" si="9"/>
        <v>0</v>
      </c>
      <c r="AD52" s="61">
        <f t="shared" si="10"/>
        <v>0</v>
      </c>
      <c r="AE52" s="59"/>
      <c r="AF52" s="104">
        <v>0.122</v>
      </c>
      <c r="AG52" s="86">
        <f>$D$125*$G$18</f>
        <v>54</v>
      </c>
      <c r="AH52" s="65">
        <f t="shared" si="19"/>
        <v>6.5880000000000001</v>
      </c>
      <c r="AI52" s="59"/>
      <c r="AJ52" s="60">
        <f t="shared" si="11"/>
        <v>0</v>
      </c>
      <c r="AK52" s="61">
        <f t="shared" si="12"/>
        <v>0</v>
      </c>
      <c r="AL52" s="59"/>
      <c r="AM52" s="104">
        <v>0.122</v>
      </c>
      <c r="AN52" s="86">
        <f>$D$125*$G$18</f>
        <v>54</v>
      </c>
      <c r="AO52" s="65">
        <f t="shared" si="20"/>
        <v>6.5880000000000001</v>
      </c>
      <c r="AP52" s="59"/>
      <c r="AQ52" s="60">
        <f t="shared" si="13"/>
        <v>0</v>
      </c>
      <c r="AR52" s="61">
        <f t="shared" si="14"/>
        <v>0</v>
      </c>
      <c r="AS52" s="59"/>
    </row>
    <row r="53" spans="1:45" s="22" customFormat="1" x14ac:dyDescent="0.25">
      <c r="B53" s="63" t="s">
        <v>44</v>
      </c>
      <c r="C53" s="53"/>
      <c r="D53" s="54" t="s">
        <v>29</v>
      </c>
      <c r="E53" s="53"/>
      <c r="F53" s="23"/>
      <c r="G53" s="104">
        <v>0.182</v>
      </c>
      <c r="H53" s="86">
        <f>$D$126*$G$18</f>
        <v>57</v>
      </c>
      <c r="I53" s="65">
        <f t="shared" si="15"/>
        <v>10.374000000000001</v>
      </c>
      <c r="J53" s="65"/>
      <c r="K53" s="104">
        <v>0.182</v>
      </c>
      <c r="L53" s="86">
        <f>$D$126*$G$18</f>
        <v>57</v>
      </c>
      <c r="M53" s="65">
        <f t="shared" si="16"/>
        <v>10.374000000000001</v>
      </c>
      <c r="N53" s="59"/>
      <c r="O53" s="60">
        <f t="shared" si="1"/>
        <v>0</v>
      </c>
      <c r="P53" s="61">
        <f t="shared" si="2"/>
        <v>0</v>
      </c>
      <c r="Q53" s="59"/>
      <c r="R53" s="104">
        <v>0.182</v>
      </c>
      <c r="S53" s="86">
        <f>$D$126*$G$18</f>
        <v>57</v>
      </c>
      <c r="T53" s="65">
        <f t="shared" si="17"/>
        <v>10.374000000000001</v>
      </c>
      <c r="U53" s="59"/>
      <c r="V53" s="60">
        <f t="shared" si="7"/>
        <v>0</v>
      </c>
      <c r="W53" s="61">
        <f t="shared" si="8"/>
        <v>0</v>
      </c>
      <c r="X53" s="59"/>
      <c r="Y53" s="104">
        <v>0.182</v>
      </c>
      <c r="Z53" s="86">
        <f>$D$126*$G$18</f>
        <v>57</v>
      </c>
      <c r="AA53" s="65">
        <f t="shared" si="18"/>
        <v>10.374000000000001</v>
      </c>
      <c r="AB53" s="59"/>
      <c r="AC53" s="60">
        <f t="shared" si="9"/>
        <v>0</v>
      </c>
      <c r="AD53" s="61">
        <f t="shared" si="10"/>
        <v>0</v>
      </c>
      <c r="AE53" s="59"/>
      <c r="AF53" s="104">
        <v>0.182</v>
      </c>
      <c r="AG53" s="86">
        <f>$D$126*$G$18</f>
        <v>57</v>
      </c>
      <c r="AH53" s="65">
        <f t="shared" si="19"/>
        <v>10.374000000000001</v>
      </c>
      <c r="AI53" s="59"/>
      <c r="AJ53" s="60">
        <f t="shared" si="11"/>
        <v>0</v>
      </c>
      <c r="AK53" s="61">
        <f t="shared" si="12"/>
        <v>0</v>
      </c>
      <c r="AL53" s="59"/>
      <c r="AM53" s="104">
        <v>0.182</v>
      </c>
      <c r="AN53" s="86">
        <f>$D$126*$G$18</f>
        <v>57</v>
      </c>
      <c r="AO53" s="65">
        <f t="shared" si="20"/>
        <v>10.374000000000001</v>
      </c>
      <c r="AP53" s="59"/>
      <c r="AQ53" s="60">
        <f t="shared" si="13"/>
        <v>0</v>
      </c>
      <c r="AR53" s="61">
        <f t="shared" si="14"/>
        <v>0</v>
      </c>
      <c r="AS53" s="59"/>
    </row>
    <row r="54" spans="1:45" s="22" customFormat="1" x14ac:dyDescent="0.25">
      <c r="B54" s="63" t="s">
        <v>45</v>
      </c>
      <c r="C54" s="53"/>
      <c r="D54" s="54" t="s">
        <v>29</v>
      </c>
      <c r="E54" s="53"/>
      <c r="F54" s="23"/>
      <c r="G54" s="104">
        <v>0.10299999999999999</v>
      </c>
      <c r="H54" s="86">
        <f>IF(AND($N$1=1, $G$18&gt;=600), 600, IF(AND($N$1=1, AND($G$18&lt;600, $G$18&gt;=0)), $G$18, IF(AND($N$1=2, $G$18&gt;=1000), 1000, IF(AND($N$1=2, AND($G$18&lt;1000, $G$18&gt;=0)), $G$18))))</f>
        <v>300</v>
      </c>
      <c r="I54" s="65">
        <f t="shared" si="15"/>
        <v>30.9</v>
      </c>
      <c r="J54" s="65"/>
      <c r="K54" s="104">
        <v>0.10299999999999999</v>
      </c>
      <c r="L54" s="86">
        <f>IF(AND($N$1=1, $G$18&gt;=600), 600, IF(AND($N$1=1, AND($G$18&lt;600, $G$18&gt;=0)), $G$18, IF(AND($N$1=2, $G$18&gt;=1000), 1000, IF(AND($N$1=2, AND($G$18&lt;1000, $G$18&gt;=0)), $G$18))))</f>
        <v>300</v>
      </c>
      <c r="M54" s="65">
        <f t="shared" si="16"/>
        <v>30.9</v>
      </c>
      <c r="N54" s="59"/>
      <c r="O54" s="60">
        <f t="shared" si="1"/>
        <v>0</v>
      </c>
      <c r="P54" s="61">
        <f t="shared" si="2"/>
        <v>0</v>
      </c>
      <c r="Q54" s="59"/>
      <c r="R54" s="104">
        <v>0.10299999999999999</v>
      </c>
      <c r="S54" s="86">
        <f>IF(AND($N$1=1, $G$18&gt;=600), 600, IF(AND($N$1=1, AND($G$18&lt;600, $G$18&gt;=0)), $G$18, IF(AND($N$1=2, $G$18&gt;=1000), 1000, IF(AND($N$1=2, AND($G$18&lt;1000, $G$18&gt;=0)), $G$18))))</f>
        <v>300</v>
      </c>
      <c r="T54" s="65">
        <f t="shared" si="17"/>
        <v>30.9</v>
      </c>
      <c r="U54" s="59"/>
      <c r="V54" s="60">
        <f t="shared" si="7"/>
        <v>0</v>
      </c>
      <c r="W54" s="61">
        <f t="shared" si="8"/>
        <v>0</v>
      </c>
      <c r="X54" s="59"/>
      <c r="Y54" s="104">
        <v>0.10299999999999999</v>
      </c>
      <c r="Z54" s="86">
        <f>IF(AND($N$1=1, $G$18&gt;=600), 600, IF(AND($N$1=1, AND($G$18&lt;600, $G$18&gt;=0)), $G$18, IF(AND($N$1=2, $G$18&gt;=1000), 1000, IF(AND($N$1=2, AND($G$18&lt;1000, $G$18&gt;=0)), $G$18))))</f>
        <v>300</v>
      </c>
      <c r="AA54" s="65">
        <f t="shared" si="18"/>
        <v>30.9</v>
      </c>
      <c r="AB54" s="59"/>
      <c r="AC54" s="60">
        <f t="shared" si="9"/>
        <v>0</v>
      </c>
      <c r="AD54" s="61">
        <f t="shared" si="10"/>
        <v>0</v>
      </c>
      <c r="AE54" s="59"/>
      <c r="AF54" s="104">
        <v>0.10299999999999999</v>
      </c>
      <c r="AG54" s="86">
        <f>IF(AND($N$1=1, $G$18&gt;=600), 600, IF(AND($N$1=1, AND($G$18&lt;600, $G$18&gt;=0)), $G$18, IF(AND($N$1=2, $G$18&gt;=1000), 1000, IF(AND($N$1=2, AND($G$18&lt;1000, $G$18&gt;=0)), $G$18))))</f>
        <v>300</v>
      </c>
      <c r="AH54" s="65">
        <f t="shared" si="19"/>
        <v>30.9</v>
      </c>
      <c r="AI54" s="59"/>
      <c r="AJ54" s="60">
        <f t="shared" si="11"/>
        <v>0</v>
      </c>
      <c r="AK54" s="61">
        <f t="shared" si="12"/>
        <v>0</v>
      </c>
      <c r="AL54" s="59"/>
      <c r="AM54" s="104">
        <v>0.10299999999999999</v>
      </c>
      <c r="AN54" s="86">
        <f>IF(AND($N$1=1, $G$18&gt;=600), 600, IF(AND($N$1=1, AND($G$18&lt;600, $G$18&gt;=0)), $G$18, IF(AND($N$1=2, $G$18&gt;=1000), 1000, IF(AND($N$1=2, AND($G$18&lt;1000, $G$18&gt;=0)), $G$18))))</f>
        <v>300</v>
      </c>
      <c r="AO54" s="65">
        <f t="shared" si="20"/>
        <v>30.9</v>
      </c>
      <c r="AP54" s="59"/>
      <c r="AQ54" s="60">
        <f t="shared" si="13"/>
        <v>0</v>
      </c>
      <c r="AR54" s="61">
        <f t="shared" si="14"/>
        <v>0</v>
      </c>
      <c r="AS54" s="59"/>
    </row>
    <row r="55" spans="1:45" s="22" customFormat="1" x14ac:dyDescent="0.25">
      <c r="B55" s="63" t="s">
        <v>46</v>
      </c>
      <c r="C55" s="53"/>
      <c r="D55" s="54" t="s">
        <v>29</v>
      </c>
      <c r="E55" s="53"/>
      <c r="F55" s="23"/>
      <c r="G55" s="104">
        <v>0.125</v>
      </c>
      <c r="H55" s="86">
        <f>IF(AND($N$1=1, $G$18&gt;=600), $G$18-600, IF(AND($N$1=1, AND($G$18&lt;600, $G$18&gt;=0)), 0, IF(AND($N$1=2, $G$18&gt;=1000), $G$18-1000, IF(AND($N$1=2, AND($G$18&lt;1000, $G$18&gt;=0)), 0))))</f>
        <v>0</v>
      </c>
      <c r="I55" s="65">
        <f t="shared" si="15"/>
        <v>0</v>
      </c>
      <c r="J55" s="65"/>
      <c r="K55" s="104">
        <v>0.125</v>
      </c>
      <c r="L55" s="86">
        <f>IF(AND($N$1=1, $G$18&gt;=600), $G$18-600, IF(AND($N$1=1, AND($G$18&lt;600, $G$18&gt;=0)), 0, IF(AND($N$1=2, $G$18&gt;=1000), $G$18-1000, IF(AND($N$1=2, AND($G$18&lt;1000, $G$18&gt;=0)), 0))))</f>
        <v>0</v>
      </c>
      <c r="M55" s="65">
        <f t="shared" si="16"/>
        <v>0</v>
      </c>
      <c r="N55" s="59"/>
      <c r="O55" s="60">
        <f t="shared" si="1"/>
        <v>0</v>
      </c>
      <c r="P55" s="61" t="str">
        <f t="shared" si="2"/>
        <v/>
      </c>
      <c r="Q55" s="59"/>
      <c r="R55" s="104">
        <v>0.125</v>
      </c>
      <c r="S55" s="86">
        <f>IF(AND($N$1=1, $G$18&gt;=600), $G$18-600, IF(AND($N$1=1, AND($G$18&lt;600, $G$18&gt;=0)), 0, IF(AND($N$1=2, $G$18&gt;=1000), $G$18-1000, IF(AND($N$1=2, AND($G$18&lt;1000, $G$18&gt;=0)), 0))))</f>
        <v>0</v>
      </c>
      <c r="T55" s="65">
        <f t="shared" si="17"/>
        <v>0</v>
      </c>
      <c r="U55" s="59"/>
      <c r="V55" s="60">
        <f t="shared" si="7"/>
        <v>0</v>
      </c>
      <c r="W55" s="61" t="str">
        <f t="shared" si="8"/>
        <v/>
      </c>
      <c r="X55" s="59"/>
      <c r="Y55" s="104">
        <v>0.125</v>
      </c>
      <c r="Z55" s="86">
        <f>IF(AND($N$1=1, $G$18&gt;=600), $G$18-600, IF(AND($N$1=1, AND($G$18&lt;600, $G$18&gt;=0)), 0, IF(AND($N$1=2, $G$18&gt;=1000), $G$18-1000, IF(AND($N$1=2, AND($G$18&lt;1000, $G$18&gt;=0)), 0))))</f>
        <v>0</v>
      </c>
      <c r="AA55" s="65">
        <f t="shared" si="18"/>
        <v>0</v>
      </c>
      <c r="AB55" s="59"/>
      <c r="AC55" s="60">
        <f t="shared" si="9"/>
        <v>0</v>
      </c>
      <c r="AD55" s="61" t="str">
        <f t="shared" si="10"/>
        <v/>
      </c>
      <c r="AE55" s="59"/>
      <c r="AF55" s="104">
        <v>0.125</v>
      </c>
      <c r="AG55" s="86">
        <f>IF(AND($N$1=1, $G$18&gt;=600), $G$18-600, IF(AND($N$1=1, AND($G$18&lt;600, $G$18&gt;=0)), 0, IF(AND($N$1=2, $G$18&gt;=1000), $G$18-1000, IF(AND($N$1=2, AND($G$18&lt;1000, $G$18&gt;=0)), 0))))</f>
        <v>0</v>
      </c>
      <c r="AH55" s="65">
        <f t="shared" si="19"/>
        <v>0</v>
      </c>
      <c r="AI55" s="59"/>
      <c r="AJ55" s="60">
        <f t="shared" si="11"/>
        <v>0</v>
      </c>
      <c r="AK55" s="61" t="str">
        <f t="shared" si="12"/>
        <v/>
      </c>
      <c r="AL55" s="59"/>
      <c r="AM55" s="104">
        <v>0.125</v>
      </c>
      <c r="AN55" s="86">
        <f>IF(AND($N$1=1, $G$18&gt;=600), $G$18-600, IF(AND($N$1=1, AND($G$18&lt;600, $G$18&gt;=0)), 0, IF(AND($N$1=2, $G$18&gt;=1000), $G$18-1000, IF(AND($N$1=2, AND($G$18&lt;1000, $G$18&gt;=0)), 0))))</f>
        <v>0</v>
      </c>
      <c r="AO55" s="65">
        <f t="shared" si="20"/>
        <v>0</v>
      </c>
      <c r="AP55" s="59"/>
      <c r="AQ55" s="60">
        <f t="shared" si="13"/>
        <v>0</v>
      </c>
      <c r="AR55" s="61" t="str">
        <f t="shared" si="14"/>
        <v/>
      </c>
      <c r="AS55" s="59"/>
    </row>
    <row r="56" spans="1:45" s="22" customFormat="1" x14ac:dyDescent="0.25">
      <c r="B56" s="63" t="s">
        <v>47</v>
      </c>
      <c r="C56" s="53"/>
      <c r="D56" s="54" t="s">
        <v>29</v>
      </c>
      <c r="E56" s="53"/>
      <c r="F56" s="23"/>
      <c r="G56" s="104">
        <v>8.9169999999999999E-2</v>
      </c>
      <c r="H56" s="86">
        <v>0</v>
      </c>
      <c r="I56" s="65">
        <f t="shared" si="15"/>
        <v>0</v>
      </c>
      <c r="J56" s="65"/>
      <c r="K56" s="104">
        <v>8.9169999999999999E-2</v>
      </c>
      <c r="L56" s="86">
        <v>0</v>
      </c>
      <c r="M56" s="65">
        <f t="shared" si="16"/>
        <v>0</v>
      </c>
      <c r="N56" s="59"/>
      <c r="O56" s="60">
        <f t="shared" si="1"/>
        <v>0</v>
      </c>
      <c r="P56" s="61" t="str">
        <f t="shared" si="2"/>
        <v/>
      </c>
      <c r="Q56" s="59"/>
      <c r="R56" s="104">
        <v>8.9169999999999999E-2</v>
      </c>
      <c r="S56" s="86">
        <v>0</v>
      </c>
      <c r="T56" s="65">
        <f t="shared" si="17"/>
        <v>0</v>
      </c>
      <c r="U56" s="59"/>
      <c r="V56" s="60">
        <f t="shared" si="7"/>
        <v>0</v>
      </c>
      <c r="W56" s="61" t="str">
        <f t="shared" si="8"/>
        <v/>
      </c>
      <c r="X56" s="59"/>
      <c r="Y56" s="104">
        <v>8.9169999999999999E-2</v>
      </c>
      <c r="Z56" s="86">
        <v>0</v>
      </c>
      <c r="AA56" s="65">
        <f t="shared" si="18"/>
        <v>0</v>
      </c>
      <c r="AB56" s="59"/>
      <c r="AC56" s="60">
        <f t="shared" si="9"/>
        <v>0</v>
      </c>
      <c r="AD56" s="61" t="str">
        <f t="shared" si="10"/>
        <v/>
      </c>
      <c r="AE56" s="59"/>
      <c r="AF56" s="104">
        <v>8.9169999999999999E-2</v>
      </c>
      <c r="AG56" s="86">
        <v>0</v>
      </c>
      <c r="AH56" s="65">
        <f t="shared" si="19"/>
        <v>0</v>
      </c>
      <c r="AI56" s="59"/>
      <c r="AJ56" s="60">
        <f t="shared" si="11"/>
        <v>0</v>
      </c>
      <c r="AK56" s="61" t="str">
        <f t="shared" si="12"/>
        <v/>
      </c>
      <c r="AL56" s="59"/>
      <c r="AM56" s="104">
        <v>8.9169999999999999E-2</v>
      </c>
      <c r="AN56" s="86">
        <v>0</v>
      </c>
      <c r="AO56" s="65">
        <f t="shared" si="20"/>
        <v>0</v>
      </c>
      <c r="AP56" s="59"/>
      <c r="AQ56" s="60">
        <f t="shared" si="13"/>
        <v>0</v>
      </c>
      <c r="AR56" s="61" t="str">
        <f t="shared" si="14"/>
        <v/>
      </c>
      <c r="AS56" s="59"/>
    </row>
    <row r="57" spans="1:45" s="22" customFormat="1" ht="15.75" thickBot="1" x14ac:dyDescent="0.3">
      <c r="B57" s="63" t="s">
        <v>48</v>
      </c>
      <c r="C57" s="53"/>
      <c r="D57" s="54" t="s">
        <v>29</v>
      </c>
      <c r="E57" s="53"/>
      <c r="F57" s="23"/>
      <c r="G57" s="104">
        <f>G56</f>
        <v>8.9169999999999999E-2</v>
      </c>
      <c r="H57" s="86">
        <v>0</v>
      </c>
      <c r="I57" s="65">
        <f t="shared" si="15"/>
        <v>0</v>
      </c>
      <c r="J57" s="65"/>
      <c r="K57" s="104">
        <f>K56</f>
        <v>8.9169999999999999E-2</v>
      </c>
      <c r="L57" s="86">
        <v>0</v>
      </c>
      <c r="M57" s="65">
        <f t="shared" si="16"/>
        <v>0</v>
      </c>
      <c r="N57" s="59"/>
      <c r="O57" s="60">
        <f t="shared" si="1"/>
        <v>0</v>
      </c>
      <c r="P57" s="61" t="str">
        <f t="shared" si="2"/>
        <v/>
      </c>
      <c r="Q57" s="59"/>
      <c r="R57" s="104">
        <f>R56</f>
        <v>8.9169999999999999E-2</v>
      </c>
      <c r="S57" s="86">
        <v>0</v>
      </c>
      <c r="T57" s="65">
        <f t="shared" si="17"/>
        <v>0</v>
      </c>
      <c r="U57" s="59"/>
      <c r="V57" s="60">
        <f t="shared" si="7"/>
        <v>0</v>
      </c>
      <c r="W57" s="61" t="str">
        <f t="shared" si="8"/>
        <v/>
      </c>
      <c r="X57" s="59"/>
      <c r="Y57" s="104">
        <f>Y56</f>
        <v>8.9169999999999999E-2</v>
      </c>
      <c r="Z57" s="86">
        <v>0</v>
      </c>
      <c r="AA57" s="65">
        <f t="shared" si="18"/>
        <v>0</v>
      </c>
      <c r="AB57" s="59"/>
      <c r="AC57" s="60">
        <f t="shared" si="9"/>
        <v>0</v>
      </c>
      <c r="AD57" s="61" t="str">
        <f t="shared" si="10"/>
        <v/>
      </c>
      <c r="AE57" s="59"/>
      <c r="AF57" s="104">
        <f>AF56</f>
        <v>8.9169999999999999E-2</v>
      </c>
      <c r="AG57" s="86">
        <v>0</v>
      </c>
      <c r="AH57" s="65">
        <f t="shared" si="19"/>
        <v>0</v>
      </c>
      <c r="AI57" s="59"/>
      <c r="AJ57" s="60">
        <f t="shared" si="11"/>
        <v>0</v>
      </c>
      <c r="AK57" s="61" t="str">
        <f t="shared" si="12"/>
        <v/>
      </c>
      <c r="AL57" s="59"/>
      <c r="AM57" s="104">
        <f>AM56</f>
        <v>8.9169999999999999E-2</v>
      </c>
      <c r="AN57" s="86">
        <v>0</v>
      </c>
      <c r="AO57" s="65">
        <f t="shared" si="20"/>
        <v>0</v>
      </c>
      <c r="AP57" s="59"/>
      <c r="AQ57" s="60">
        <f t="shared" si="13"/>
        <v>0</v>
      </c>
      <c r="AR57" s="61" t="str">
        <f t="shared" si="14"/>
        <v/>
      </c>
      <c r="AS57" s="59"/>
    </row>
    <row r="58" spans="1:45" ht="15.75" thickBot="1" x14ac:dyDescent="0.3">
      <c r="B58" s="281"/>
      <c r="C58" s="282"/>
      <c r="D58" s="283"/>
      <c r="E58" s="282"/>
      <c r="F58" s="284"/>
      <c r="G58" s="285"/>
      <c r="H58" s="286"/>
      <c r="I58" s="287"/>
      <c r="J58" s="287"/>
      <c r="K58" s="285"/>
      <c r="L58" s="286"/>
      <c r="M58" s="287"/>
      <c r="N58" s="284"/>
      <c r="O58" s="288">
        <f t="shared" si="1"/>
        <v>0</v>
      </c>
      <c r="P58" s="289" t="str">
        <f t="shared" si="2"/>
        <v/>
      </c>
      <c r="R58" s="285"/>
      <c r="S58" s="286"/>
      <c r="T58" s="287"/>
      <c r="U58" s="284"/>
      <c r="V58" s="288">
        <f t="shared" si="7"/>
        <v>0</v>
      </c>
      <c r="W58" s="289" t="str">
        <f t="shared" si="8"/>
        <v/>
      </c>
      <c r="Y58" s="285"/>
      <c r="Z58" s="286"/>
      <c r="AA58" s="287"/>
      <c r="AB58" s="284"/>
      <c r="AC58" s="288">
        <f t="shared" si="9"/>
        <v>0</v>
      </c>
      <c r="AD58" s="289" t="str">
        <f t="shared" si="10"/>
        <v/>
      </c>
      <c r="AF58" s="285"/>
      <c r="AG58" s="286"/>
      <c r="AH58" s="287"/>
      <c r="AI58" s="284"/>
      <c r="AJ58" s="288">
        <f t="shared" si="11"/>
        <v>0</v>
      </c>
      <c r="AK58" s="289" t="str">
        <f t="shared" si="12"/>
        <v/>
      </c>
      <c r="AM58" s="285"/>
      <c r="AN58" s="286"/>
      <c r="AO58" s="287"/>
      <c r="AP58" s="284"/>
      <c r="AQ58" s="288">
        <f t="shared" si="13"/>
        <v>0</v>
      </c>
      <c r="AR58" s="289" t="str">
        <f t="shared" si="14"/>
        <v/>
      </c>
    </row>
    <row r="59" spans="1:45" x14ac:dyDescent="0.25">
      <c r="B59" s="290" t="s">
        <v>49</v>
      </c>
      <c r="C59" s="244"/>
      <c r="D59" s="291"/>
      <c r="E59" s="244"/>
      <c r="F59" s="292"/>
      <c r="G59" s="293"/>
      <c r="H59" s="293"/>
      <c r="I59" s="294">
        <f>SUM(I47:I53,I46)</f>
        <v>79.450582499999996</v>
      </c>
      <c r="J59" s="295"/>
      <c r="K59" s="293"/>
      <c r="L59" s="293"/>
      <c r="M59" s="294">
        <f>SUM(M47:M53,M46)</f>
        <v>81.818362500000006</v>
      </c>
      <c r="N59" s="296"/>
      <c r="O59" s="295">
        <f t="shared" si="1"/>
        <v>2.3677800000000104</v>
      </c>
      <c r="P59" s="297">
        <f t="shared" si="2"/>
        <v>2.9801921213101372E-2</v>
      </c>
      <c r="R59" s="293"/>
      <c r="S59" s="293"/>
      <c r="T59" s="294">
        <f>SUM(T47:T53,T46)</f>
        <v>83.617362500000013</v>
      </c>
      <c r="U59" s="296"/>
      <c r="V59" s="295">
        <f t="shared" si="7"/>
        <v>1.7990000000000066</v>
      </c>
      <c r="W59" s="297">
        <f t="shared" si="8"/>
        <v>2.1987729221542494E-2</v>
      </c>
      <c r="Y59" s="293"/>
      <c r="Z59" s="293"/>
      <c r="AA59" s="294">
        <f>SUM(AA47:AA53,AA46)</f>
        <v>85.937362500000006</v>
      </c>
      <c r="AB59" s="296"/>
      <c r="AC59" s="295">
        <f t="shared" si="9"/>
        <v>2.3199999999999932</v>
      </c>
      <c r="AD59" s="297">
        <f t="shared" si="10"/>
        <v>2.7745433850535441E-2</v>
      </c>
      <c r="AF59" s="293"/>
      <c r="AG59" s="293"/>
      <c r="AH59" s="294">
        <f>SUM(AH47:AH53,AH46)</f>
        <v>88.877362500000004</v>
      </c>
      <c r="AI59" s="296"/>
      <c r="AJ59" s="295">
        <f t="shared" si="11"/>
        <v>2.9399999999999977</v>
      </c>
      <c r="AK59" s="297">
        <f t="shared" si="12"/>
        <v>3.4210963828451187E-2</v>
      </c>
      <c r="AM59" s="293"/>
      <c r="AN59" s="293"/>
      <c r="AO59" s="294">
        <f>SUM(AO47:AO53,AO46)</f>
        <v>91.307362500000011</v>
      </c>
      <c r="AP59" s="296"/>
      <c r="AQ59" s="295">
        <f t="shared" si="13"/>
        <v>2.4300000000000068</v>
      </c>
      <c r="AR59" s="297">
        <f t="shared" si="14"/>
        <v>2.7341045364616966E-2</v>
      </c>
    </row>
    <row r="60" spans="1:45" x14ac:dyDescent="0.25">
      <c r="B60" s="290" t="s">
        <v>50</v>
      </c>
      <c r="C60" s="244"/>
      <c r="D60" s="291"/>
      <c r="E60" s="244"/>
      <c r="F60" s="292"/>
      <c r="G60" s="298">
        <v>-0.193</v>
      </c>
      <c r="H60" s="299"/>
      <c r="I60" s="249">
        <f>+I59*G60</f>
        <v>-15.333962422499999</v>
      </c>
      <c r="J60" s="249"/>
      <c r="K60" s="298">
        <v>-0.193</v>
      </c>
      <c r="L60" s="299"/>
      <c r="M60" s="249">
        <f>+M59*K60</f>
        <v>-15.790943962500002</v>
      </c>
      <c r="N60" s="296"/>
      <c r="O60" s="249">
        <f t="shared" si="1"/>
        <v>-0.45698154000000279</v>
      </c>
      <c r="P60" s="250">
        <f t="shared" si="2"/>
        <v>2.9801921213101421E-2</v>
      </c>
      <c r="R60" s="298">
        <v>-0.193</v>
      </c>
      <c r="S60" s="299"/>
      <c r="T60" s="249">
        <f>+T59*R60</f>
        <v>-16.138150962500003</v>
      </c>
      <c r="U60" s="296"/>
      <c r="V60" s="249">
        <f t="shared" si="7"/>
        <v>-0.34720700000000093</v>
      </c>
      <c r="W60" s="250">
        <f t="shared" si="8"/>
        <v>2.1987729221542469E-2</v>
      </c>
      <c r="Y60" s="298">
        <v>-0.193</v>
      </c>
      <c r="Z60" s="299"/>
      <c r="AA60" s="249">
        <f>+AA59*Y60</f>
        <v>-16.585910962500002</v>
      </c>
      <c r="AB60" s="296"/>
      <c r="AC60" s="249">
        <f t="shared" si="9"/>
        <v>-0.44775999999999883</v>
      </c>
      <c r="AD60" s="250">
        <f t="shared" si="10"/>
        <v>2.7745433850535451E-2</v>
      </c>
      <c r="AF60" s="298">
        <v>-0.193</v>
      </c>
      <c r="AG60" s="299"/>
      <c r="AH60" s="249">
        <f>+AH59*AF60</f>
        <v>-17.1533309625</v>
      </c>
      <c r="AI60" s="296"/>
      <c r="AJ60" s="249">
        <f t="shared" si="11"/>
        <v>-0.56741999999999848</v>
      </c>
      <c r="AK60" s="250">
        <f t="shared" si="12"/>
        <v>3.4210963828451124E-2</v>
      </c>
      <c r="AM60" s="298">
        <v>-0.193</v>
      </c>
      <c r="AN60" s="299"/>
      <c r="AO60" s="249">
        <f>+AO59*AM60</f>
        <v>-17.622320962500002</v>
      </c>
      <c r="AP60" s="296"/>
      <c r="AQ60" s="249">
        <f t="shared" si="13"/>
        <v>-0.46899000000000157</v>
      </c>
      <c r="AR60" s="250">
        <f t="shared" si="14"/>
        <v>2.734104536461698E-2</v>
      </c>
    </row>
    <row r="61" spans="1:45" x14ac:dyDescent="0.25">
      <c r="B61" s="300" t="s">
        <v>51</v>
      </c>
      <c r="C61" s="244"/>
      <c r="D61" s="291"/>
      <c r="E61" s="244"/>
      <c r="F61" s="251"/>
      <c r="G61" s="301">
        <v>0.13</v>
      </c>
      <c r="H61" s="251"/>
      <c r="I61" s="249">
        <f>I59*G61</f>
        <v>10.328575725</v>
      </c>
      <c r="J61" s="249"/>
      <c r="K61" s="301">
        <v>0.13</v>
      </c>
      <c r="L61" s="251"/>
      <c r="M61" s="249">
        <f>M59*K61</f>
        <v>10.636387125000001</v>
      </c>
      <c r="N61" s="29"/>
      <c r="O61" s="249">
        <f t="shared" si="1"/>
        <v>0.30781140000000029</v>
      </c>
      <c r="P61" s="250">
        <f t="shared" si="2"/>
        <v>2.9801921213101264E-2</v>
      </c>
      <c r="R61" s="301">
        <v>0.13</v>
      </c>
      <c r="S61" s="251"/>
      <c r="T61" s="249">
        <f>T59*R61</f>
        <v>10.870257125000002</v>
      </c>
      <c r="U61" s="29"/>
      <c r="V61" s="249">
        <f t="shared" si="7"/>
        <v>0.23387000000000135</v>
      </c>
      <c r="W61" s="250">
        <f t="shared" si="8"/>
        <v>2.1987729221542539E-2</v>
      </c>
      <c r="Y61" s="301">
        <v>0.13</v>
      </c>
      <c r="Z61" s="251"/>
      <c r="AA61" s="249">
        <f>AA59*Y61</f>
        <v>11.171857125000001</v>
      </c>
      <c r="AB61" s="29"/>
      <c r="AC61" s="249">
        <f t="shared" si="9"/>
        <v>0.30159999999999876</v>
      </c>
      <c r="AD61" s="250">
        <f t="shared" si="10"/>
        <v>2.7745433850535409E-2</v>
      </c>
      <c r="AF61" s="301">
        <v>0.13</v>
      </c>
      <c r="AG61" s="251"/>
      <c r="AH61" s="249">
        <f>AH59*AF61</f>
        <v>11.554057125000002</v>
      </c>
      <c r="AI61" s="29"/>
      <c r="AJ61" s="249">
        <f t="shared" si="11"/>
        <v>0.38220000000000098</v>
      </c>
      <c r="AK61" s="250">
        <f t="shared" si="12"/>
        <v>3.4210963828451305E-2</v>
      </c>
      <c r="AM61" s="301">
        <v>0.13</v>
      </c>
      <c r="AN61" s="251"/>
      <c r="AO61" s="249">
        <f>AO59*AM61</f>
        <v>11.869957125000003</v>
      </c>
      <c r="AP61" s="29"/>
      <c r="AQ61" s="249">
        <f t="shared" si="13"/>
        <v>0.31590000000000096</v>
      </c>
      <c r="AR61" s="250">
        <f t="shared" si="14"/>
        <v>2.734104536461697E-2</v>
      </c>
    </row>
    <row r="62" spans="1:45" ht="15.75" thickBot="1" x14ac:dyDescent="0.3">
      <c r="B62" s="494" t="s">
        <v>52</v>
      </c>
      <c r="C62" s="494"/>
      <c r="D62" s="494"/>
      <c r="E62" s="302"/>
      <c r="F62" s="303"/>
      <c r="G62" s="303"/>
      <c r="H62" s="303"/>
      <c r="I62" s="304">
        <f>SUM(I59:I61)</f>
        <v>74.445195802499995</v>
      </c>
      <c r="J62" s="304"/>
      <c r="K62" s="303"/>
      <c r="L62" s="303"/>
      <c r="M62" s="304">
        <f>SUM(M59:M61)</f>
        <v>76.66380566250001</v>
      </c>
      <c r="N62" s="305"/>
      <c r="O62" s="306">
        <f t="shared" si="1"/>
        <v>2.218609860000015</v>
      </c>
      <c r="P62" s="307">
        <f t="shared" si="2"/>
        <v>2.9801921213101441E-2</v>
      </c>
      <c r="R62" s="303"/>
      <c r="S62" s="303"/>
      <c r="T62" s="304">
        <f>SUM(T59:T61)</f>
        <v>78.349468662500016</v>
      </c>
      <c r="U62" s="305"/>
      <c r="V62" s="306">
        <f t="shared" si="7"/>
        <v>1.6856630000000052</v>
      </c>
      <c r="W62" s="307">
        <f t="shared" si="8"/>
        <v>2.198772922154248E-2</v>
      </c>
      <c r="Y62" s="303"/>
      <c r="Z62" s="303"/>
      <c r="AA62" s="304">
        <f>SUM(AA59:AA61)</f>
        <v>80.5233086625</v>
      </c>
      <c r="AB62" s="305"/>
      <c r="AC62" s="306">
        <f t="shared" si="9"/>
        <v>2.1738399999999842</v>
      </c>
      <c r="AD62" s="307">
        <f t="shared" si="10"/>
        <v>2.7745433850535319E-2</v>
      </c>
      <c r="AF62" s="303"/>
      <c r="AG62" s="303"/>
      <c r="AH62" s="304">
        <f>SUM(AH59:AH61)</f>
        <v>83.278088662499997</v>
      </c>
      <c r="AI62" s="305"/>
      <c r="AJ62" s="306">
        <f t="shared" si="11"/>
        <v>2.7547799999999967</v>
      </c>
      <c r="AK62" s="307">
        <f t="shared" si="12"/>
        <v>3.4210963828451173E-2</v>
      </c>
      <c r="AM62" s="303"/>
      <c r="AN62" s="303"/>
      <c r="AO62" s="304">
        <f>SUM(AO59:AO61)</f>
        <v>85.554998662500012</v>
      </c>
      <c r="AP62" s="305"/>
      <c r="AQ62" s="306">
        <f t="shared" si="13"/>
        <v>2.2769100000000151</v>
      </c>
      <c r="AR62" s="307">
        <f t="shared" si="14"/>
        <v>2.7341045364617074E-2</v>
      </c>
    </row>
    <row r="63" spans="1:45" ht="15.75" thickBot="1" x14ac:dyDescent="0.3">
      <c r="A63" s="308"/>
      <c r="B63" s="309"/>
      <c r="C63" s="310"/>
      <c r="D63" s="311"/>
      <c r="E63" s="310"/>
      <c r="F63" s="312"/>
      <c r="G63" s="313"/>
      <c r="H63" s="314"/>
      <c r="I63" s="315"/>
      <c r="J63" s="316"/>
      <c r="K63" s="313"/>
      <c r="L63" s="314"/>
      <c r="M63" s="315"/>
      <c r="N63" s="312"/>
      <c r="O63" s="317"/>
      <c r="P63" s="318"/>
      <c r="R63" s="313"/>
      <c r="S63" s="314"/>
      <c r="T63" s="315"/>
      <c r="U63" s="312"/>
      <c r="V63" s="317"/>
      <c r="W63" s="318"/>
      <c r="Y63" s="313"/>
      <c r="Z63" s="314"/>
      <c r="AA63" s="315"/>
      <c r="AB63" s="312"/>
      <c r="AC63" s="317"/>
      <c r="AD63" s="318"/>
      <c r="AF63" s="313"/>
      <c r="AG63" s="314"/>
      <c r="AH63" s="315"/>
      <c r="AI63" s="312"/>
      <c r="AJ63" s="317"/>
      <c r="AK63" s="318"/>
      <c r="AM63" s="313"/>
      <c r="AN63" s="314"/>
      <c r="AO63" s="315"/>
      <c r="AP63" s="312"/>
      <c r="AQ63" s="317"/>
      <c r="AR63" s="318"/>
    </row>
    <row r="64" spans="1:45" x14ac:dyDescent="0.25">
      <c r="I64" s="236"/>
      <c r="J64" s="236"/>
      <c r="M64" s="236"/>
      <c r="T64" s="236"/>
      <c r="AA64" s="236"/>
      <c r="AH64" s="236"/>
      <c r="AO64" s="236"/>
    </row>
    <row r="65" spans="2:52" x14ac:dyDescent="0.25">
      <c r="B65" s="234" t="s">
        <v>54</v>
      </c>
      <c r="G65" s="319">
        <f>RESIDENTIAL!G67</f>
        <v>2.9499999999999998E-2</v>
      </c>
      <c r="K65" s="319">
        <f>RESIDENTIAL!K67</f>
        <v>2.9499999999999998E-2</v>
      </c>
      <c r="Q65" s="320"/>
      <c r="R65" s="319">
        <f>RESIDENTIAL!R67</f>
        <v>2.9499999999999998E-2</v>
      </c>
      <c r="X65" s="320"/>
      <c r="Y65" s="319">
        <f>RESIDENTIAL!Y67</f>
        <v>2.9499999999999998E-2</v>
      </c>
      <c r="AE65" s="320"/>
      <c r="AF65" s="319">
        <f>RESIDENTIAL!AF67</f>
        <v>2.9499999999999998E-2</v>
      </c>
      <c r="AL65" s="320"/>
      <c r="AM65" s="319">
        <f>RESIDENTIAL!AM67</f>
        <v>2.9499999999999998E-2</v>
      </c>
      <c r="AS65" s="320"/>
    </row>
    <row r="67" spans="2:52" ht="18" x14ac:dyDescent="0.25">
      <c r="B67" s="501" t="s">
        <v>0</v>
      </c>
      <c r="C67" s="501"/>
      <c r="D67" s="501"/>
      <c r="E67" s="501"/>
      <c r="F67" s="501"/>
      <c r="G67" s="501"/>
      <c r="H67" s="501"/>
      <c r="I67" s="501"/>
      <c r="J67" s="501"/>
    </row>
    <row r="68" spans="2:52" ht="18" x14ac:dyDescent="0.25">
      <c r="B68" s="500" t="s">
        <v>1</v>
      </c>
      <c r="C68" s="500"/>
      <c r="D68" s="500"/>
      <c r="E68" s="500"/>
      <c r="F68" s="500"/>
      <c r="G68" s="500"/>
      <c r="H68" s="500"/>
      <c r="I68" s="500"/>
      <c r="J68" s="500"/>
      <c r="N68" s="7">
        <v>2</v>
      </c>
      <c r="O68" s="7"/>
      <c r="P68" s="7"/>
      <c r="Q68" s="7"/>
      <c r="R68" s="7"/>
      <c r="S68" s="7"/>
      <c r="T68" s="7"/>
      <c r="U68" s="7">
        <v>2</v>
      </c>
      <c r="V68" s="7"/>
      <c r="W68" s="7"/>
      <c r="X68" s="7"/>
      <c r="Y68" s="7"/>
      <c r="Z68" s="7"/>
      <c r="AA68" s="7"/>
      <c r="AB68" s="7">
        <v>2</v>
      </c>
      <c r="AC68" s="7"/>
      <c r="AD68" s="7"/>
      <c r="AE68" s="7"/>
      <c r="AF68" s="7"/>
      <c r="AG68" s="7"/>
      <c r="AH68" s="7"/>
      <c r="AI68" s="7">
        <v>2</v>
      </c>
      <c r="AJ68" s="7"/>
      <c r="AK68" s="7"/>
      <c r="AL68" s="7"/>
      <c r="AM68" s="7"/>
      <c r="AN68" s="7"/>
      <c r="AO68" s="7"/>
      <c r="AP68" s="7">
        <v>2</v>
      </c>
      <c r="AQ68" s="7"/>
      <c r="AR68" s="7"/>
      <c r="AS68" s="7"/>
      <c r="AT68" s="7"/>
      <c r="AU68" s="7"/>
      <c r="AV68" s="7"/>
      <c r="AW68" s="7">
        <v>2</v>
      </c>
      <c r="AX68" s="7"/>
      <c r="AY68" s="7"/>
    </row>
    <row r="71" spans="2:52" ht="15.75" x14ac:dyDescent="0.25">
      <c r="B71" s="225" t="s">
        <v>2</v>
      </c>
      <c r="D71" s="321" t="s">
        <v>65</v>
      </c>
      <c r="E71" s="321"/>
      <c r="F71" s="321"/>
      <c r="G71" s="321"/>
      <c r="H71" s="321"/>
      <c r="I71" s="321"/>
      <c r="J71" s="321"/>
      <c r="K71" s="321"/>
      <c r="L71" s="252"/>
      <c r="M71" s="252"/>
    </row>
    <row r="72" spans="2:52" ht="15.75" x14ac:dyDescent="0.25">
      <c r="B72" s="226"/>
      <c r="D72" s="227"/>
      <c r="E72" s="227"/>
      <c r="F72" s="227"/>
      <c r="G72" s="227"/>
      <c r="H72" s="227"/>
      <c r="I72" s="227"/>
      <c r="J72" s="227"/>
      <c r="M72" s="227"/>
      <c r="Q72" s="227"/>
      <c r="T72" s="227"/>
      <c r="X72" s="227"/>
      <c r="AA72" s="227"/>
      <c r="AE72" s="227"/>
      <c r="AH72" s="227"/>
      <c r="AL72" s="227"/>
      <c r="AO72" s="227"/>
      <c r="AS72" s="227"/>
      <c r="AV72" s="227"/>
      <c r="AZ72" s="227"/>
    </row>
    <row r="73" spans="2:52" ht="15.75" x14ac:dyDescent="0.25">
      <c r="B73" s="225" t="s">
        <v>4</v>
      </c>
      <c r="D73" s="228" t="s">
        <v>5</v>
      </c>
      <c r="E73" s="227"/>
      <c r="F73" s="227"/>
      <c r="H73" s="227"/>
      <c r="I73" s="229"/>
      <c r="J73" s="227"/>
      <c r="K73" s="230"/>
      <c r="M73" s="229"/>
      <c r="O73" s="25"/>
      <c r="P73" s="231"/>
      <c r="Q73" s="227"/>
      <c r="R73" s="230"/>
      <c r="T73" s="229"/>
      <c r="V73" s="25"/>
      <c r="W73" s="231"/>
      <c r="X73" s="227"/>
      <c r="Y73" s="230"/>
      <c r="AA73" s="229"/>
      <c r="AC73" s="25"/>
      <c r="AD73" s="231"/>
      <c r="AE73" s="227"/>
      <c r="AF73" s="230"/>
      <c r="AH73" s="229"/>
      <c r="AJ73" s="25"/>
      <c r="AK73" s="231"/>
      <c r="AL73" s="227"/>
      <c r="AM73" s="230"/>
      <c r="AO73" s="229"/>
      <c r="AQ73" s="25"/>
      <c r="AR73" s="231"/>
      <c r="AS73" s="227"/>
      <c r="AT73" s="230"/>
      <c r="AV73" s="229"/>
      <c r="AX73" s="25"/>
      <c r="AY73" s="231"/>
      <c r="AZ73" s="227"/>
    </row>
    <row r="74" spans="2:52" ht="15.75" x14ac:dyDescent="0.25">
      <c r="B74" s="226"/>
      <c r="D74" s="227"/>
      <c r="E74" s="227"/>
      <c r="F74" s="227"/>
      <c r="G74" s="227"/>
      <c r="H74" s="227"/>
      <c r="I74" s="227"/>
      <c r="J74" s="227"/>
      <c r="Q74" s="227"/>
      <c r="R74" s="230"/>
      <c r="T74" s="229"/>
      <c r="V74" s="25"/>
      <c r="W74" s="231"/>
      <c r="X74" s="227"/>
      <c r="Y74" s="230"/>
      <c r="AA74" s="229"/>
      <c r="AC74" s="25"/>
      <c r="AD74" s="231"/>
      <c r="AE74" s="227"/>
      <c r="AF74" s="230"/>
      <c r="AH74" s="229"/>
      <c r="AJ74" s="25"/>
      <c r="AK74" s="231"/>
      <c r="AL74" s="227"/>
      <c r="AM74" s="230"/>
      <c r="AO74" s="229"/>
      <c r="AQ74" s="25"/>
      <c r="AR74" s="231"/>
      <c r="AS74" s="227"/>
      <c r="AT74" s="230"/>
      <c r="AV74" s="229"/>
      <c r="AX74" s="25"/>
      <c r="AY74" s="231"/>
      <c r="AZ74" s="227"/>
    </row>
    <row r="75" spans="2:52" ht="15.75" x14ac:dyDescent="0.25">
      <c r="B75" s="232"/>
      <c r="D75" s="233" t="s">
        <v>6</v>
      </c>
      <c r="E75" s="234"/>
      <c r="G75" s="235">
        <v>198</v>
      </c>
      <c r="H75" s="234" t="s">
        <v>7</v>
      </c>
      <c r="Q75" s="227"/>
      <c r="R75" s="230"/>
      <c r="T75" s="229"/>
      <c r="V75" s="25"/>
      <c r="W75" s="231"/>
      <c r="X75" s="227"/>
      <c r="Y75" s="230"/>
      <c r="AA75" s="229"/>
      <c r="AC75" s="25"/>
      <c r="AD75" s="231"/>
      <c r="AE75" s="227"/>
      <c r="AF75" s="230"/>
      <c r="AH75" s="229"/>
      <c r="AJ75" s="25"/>
      <c r="AK75" s="231"/>
      <c r="AL75" s="227"/>
      <c r="AM75" s="230"/>
      <c r="AO75" s="229"/>
      <c r="AQ75" s="25"/>
      <c r="AR75" s="231"/>
      <c r="AS75" s="227"/>
      <c r="AT75" s="230"/>
      <c r="AV75" s="229"/>
      <c r="AX75" s="25"/>
      <c r="AY75" s="231"/>
      <c r="AZ75" s="227"/>
    </row>
    <row r="76" spans="2:52" x14ac:dyDescent="0.25">
      <c r="B76" s="232"/>
      <c r="I76" s="236"/>
    </row>
    <row r="77" spans="2:52" s="22" customFormat="1" x14ac:dyDescent="0.25">
      <c r="B77" s="40"/>
      <c r="D77" s="45"/>
      <c r="E77" s="42"/>
      <c r="G77" s="497" t="s">
        <v>8</v>
      </c>
      <c r="H77" s="498"/>
      <c r="I77" s="499"/>
      <c r="J77" s="237"/>
      <c r="K77" s="497" t="s">
        <v>9</v>
      </c>
      <c r="L77" s="498"/>
      <c r="M77" s="499"/>
      <c r="O77" s="497" t="s">
        <v>10</v>
      </c>
      <c r="P77" s="499"/>
      <c r="R77" s="497" t="str">
        <f>R20</f>
        <v>2026 Proposed</v>
      </c>
      <c r="S77" s="498"/>
      <c r="T77" s="499"/>
      <c r="V77" s="497" t="s">
        <v>10</v>
      </c>
      <c r="W77" s="499"/>
      <c r="Y77" s="497" t="str">
        <f>Y20</f>
        <v>2027 Proposed</v>
      </c>
      <c r="Z77" s="498"/>
      <c r="AA77" s="499"/>
      <c r="AC77" s="497" t="s">
        <v>10</v>
      </c>
      <c r="AD77" s="499"/>
      <c r="AF77" s="497" t="str">
        <f>AF20</f>
        <v>2028 Proposed</v>
      </c>
      <c r="AG77" s="498"/>
      <c r="AH77" s="499"/>
      <c r="AJ77" s="497" t="s">
        <v>10</v>
      </c>
      <c r="AK77" s="499"/>
      <c r="AM77" s="497" t="str">
        <f>AM20</f>
        <v>2029 Proposed</v>
      </c>
      <c r="AN77" s="498"/>
      <c r="AO77" s="499"/>
      <c r="AQ77" s="497" t="s">
        <v>10</v>
      </c>
      <c r="AR77" s="499"/>
    </row>
    <row r="78" spans="2:52" ht="15" customHeight="1" x14ac:dyDescent="0.25">
      <c r="B78" s="232"/>
      <c r="D78" s="495" t="s">
        <v>15</v>
      </c>
      <c r="E78" s="233"/>
      <c r="G78" s="239" t="s">
        <v>16</v>
      </c>
      <c r="H78" s="240" t="s">
        <v>17</v>
      </c>
      <c r="I78" s="241" t="s">
        <v>18</v>
      </c>
      <c r="J78" s="241"/>
      <c r="K78" s="239" t="s">
        <v>16</v>
      </c>
      <c r="L78" s="240" t="s">
        <v>17</v>
      </c>
      <c r="M78" s="241" t="s">
        <v>18</v>
      </c>
      <c r="O78" s="492" t="s">
        <v>19</v>
      </c>
      <c r="P78" s="490" t="s">
        <v>20</v>
      </c>
      <c r="R78" s="239" t="s">
        <v>16</v>
      </c>
      <c r="S78" s="240" t="s">
        <v>17</v>
      </c>
      <c r="T78" s="241" t="s">
        <v>18</v>
      </c>
      <c r="V78" s="492" t="s">
        <v>19</v>
      </c>
      <c r="W78" s="490" t="s">
        <v>20</v>
      </c>
      <c r="Y78" s="239" t="s">
        <v>16</v>
      </c>
      <c r="Z78" s="240" t="s">
        <v>17</v>
      </c>
      <c r="AA78" s="241" t="s">
        <v>18</v>
      </c>
      <c r="AC78" s="492" t="s">
        <v>19</v>
      </c>
      <c r="AD78" s="490" t="s">
        <v>20</v>
      </c>
      <c r="AF78" s="239" t="s">
        <v>16</v>
      </c>
      <c r="AG78" s="240" t="s">
        <v>17</v>
      </c>
      <c r="AH78" s="241" t="s">
        <v>18</v>
      </c>
      <c r="AJ78" s="492" t="s">
        <v>19</v>
      </c>
      <c r="AK78" s="490" t="s">
        <v>20</v>
      </c>
      <c r="AM78" s="239" t="s">
        <v>16</v>
      </c>
      <c r="AN78" s="240" t="s">
        <v>17</v>
      </c>
      <c r="AO78" s="241" t="s">
        <v>18</v>
      </c>
      <c r="AQ78" s="492" t="s">
        <v>19</v>
      </c>
      <c r="AR78" s="490" t="s">
        <v>20</v>
      </c>
    </row>
    <row r="79" spans="2:52" x14ac:dyDescent="0.25">
      <c r="B79" s="232"/>
      <c r="D79" s="496"/>
      <c r="E79" s="233"/>
      <c r="G79" s="242" t="s">
        <v>21</v>
      </c>
      <c r="H79" s="243"/>
      <c r="I79" s="243" t="s">
        <v>21</v>
      </c>
      <c r="J79" s="243"/>
      <c r="K79" s="242" t="s">
        <v>21</v>
      </c>
      <c r="L79" s="243"/>
      <c r="M79" s="243" t="s">
        <v>21</v>
      </c>
      <c r="O79" s="493"/>
      <c r="P79" s="491"/>
      <c r="R79" s="242" t="s">
        <v>21</v>
      </c>
      <c r="S79" s="243"/>
      <c r="T79" s="243" t="s">
        <v>21</v>
      </c>
      <c r="V79" s="493"/>
      <c r="W79" s="491"/>
      <c r="Y79" s="242" t="s">
        <v>21</v>
      </c>
      <c r="Z79" s="243"/>
      <c r="AA79" s="243" t="s">
        <v>21</v>
      </c>
      <c r="AC79" s="493"/>
      <c r="AD79" s="491"/>
      <c r="AF79" s="242" t="s">
        <v>21</v>
      </c>
      <c r="AG79" s="243"/>
      <c r="AH79" s="243" t="s">
        <v>21</v>
      </c>
      <c r="AJ79" s="493"/>
      <c r="AK79" s="491"/>
      <c r="AM79" s="242" t="s">
        <v>21</v>
      </c>
      <c r="AN79" s="243"/>
      <c r="AO79" s="243" t="s">
        <v>21</v>
      </c>
      <c r="AQ79" s="493"/>
      <c r="AR79" s="491"/>
    </row>
    <row r="80" spans="2:52" s="22" customFormat="1" x14ac:dyDescent="0.25">
      <c r="B80" s="52" t="s">
        <v>22</v>
      </c>
      <c r="C80" s="53"/>
      <c r="D80" s="54" t="s">
        <v>23</v>
      </c>
      <c r="E80" s="53"/>
      <c r="F80" s="23"/>
      <c r="G80" s="55">
        <v>37.159999999999997</v>
      </c>
      <c r="H80" s="56">
        <v>1</v>
      </c>
      <c r="I80" s="57">
        <f>H80*G80</f>
        <v>37.159999999999997</v>
      </c>
      <c r="J80" s="57"/>
      <c r="K80" s="55">
        <v>40.69</v>
      </c>
      <c r="L80" s="56">
        <v>1</v>
      </c>
      <c r="M80" s="57">
        <f t="shared" ref="M80:M93" si="21">L80*K80</f>
        <v>40.69</v>
      </c>
      <c r="N80" s="59"/>
      <c r="O80" s="60">
        <f t="shared" ref="O80:O119" si="22">M80-I80</f>
        <v>3.5300000000000011</v>
      </c>
      <c r="P80" s="61">
        <f t="shared" ref="P80:P95" si="23">IF(OR(I80=0,M80=0),"",(O80/I80))</f>
        <v>9.4994617868676037E-2</v>
      </c>
      <c r="Q80" s="59"/>
      <c r="R80" s="55">
        <v>42.09</v>
      </c>
      <c r="S80" s="56">
        <v>1</v>
      </c>
      <c r="T80" s="57">
        <f t="shared" ref="T80:T93" si="24">S80*R80</f>
        <v>42.09</v>
      </c>
      <c r="U80" s="59"/>
      <c r="V80" s="60">
        <f>T80-M80</f>
        <v>1.4000000000000057</v>
      </c>
      <c r="W80" s="61">
        <f>IF(OR(M80=0,T80=0),"",(V80/M80))</f>
        <v>3.4406488080609629E-2</v>
      </c>
      <c r="X80" s="59"/>
      <c r="Y80" s="55">
        <v>43.18</v>
      </c>
      <c r="Z80" s="56">
        <v>1</v>
      </c>
      <c r="AA80" s="57">
        <f t="shared" ref="AA80:AA93" si="25">Z80*Y80</f>
        <v>43.18</v>
      </c>
      <c r="AB80" s="59"/>
      <c r="AC80" s="60">
        <f t="shared" ref="AC80:AC119" si="26">AA80-T80</f>
        <v>1.0899999999999963</v>
      </c>
      <c r="AD80" s="61">
        <f t="shared" ref="AD80:AD119" si="27">IF(OR(T80=0,AA80=0),"",(AC80/T80))</f>
        <v>2.5896887621762798E-2</v>
      </c>
      <c r="AE80" s="59"/>
      <c r="AF80" s="55">
        <v>46.12</v>
      </c>
      <c r="AG80" s="56">
        <v>1</v>
      </c>
      <c r="AH80" s="57">
        <f t="shared" ref="AH80:AH93" si="28">AG80*AF80</f>
        <v>46.12</v>
      </c>
      <c r="AI80" s="59"/>
      <c r="AJ80" s="60">
        <f t="shared" ref="AJ80:AJ119" si="29">AH80-AA80</f>
        <v>2.9399999999999977</v>
      </c>
      <c r="AK80" s="61">
        <f t="shared" ref="AK80:AK119" si="30">IF(OR(AA80=0,AH80=0),"",(AJ80/AA80))</f>
        <v>6.8087077350625233E-2</v>
      </c>
      <c r="AL80" s="59"/>
      <c r="AM80" s="55">
        <v>47.29</v>
      </c>
      <c r="AN80" s="56">
        <v>1</v>
      </c>
      <c r="AO80" s="57">
        <f t="shared" ref="AO80:AO93" si="31">AN80*AM80</f>
        <v>47.29</v>
      </c>
      <c r="AP80" s="59"/>
      <c r="AQ80" s="60">
        <f t="shared" ref="AQ80:AQ119" si="32">AO80-AH80</f>
        <v>1.1700000000000017</v>
      </c>
      <c r="AR80" s="61">
        <f t="shared" ref="AR80:AR119" si="33">IF(OR(AH80=0,AO80=0),"",(AQ80/AH80))</f>
        <v>2.5368603642671329E-2</v>
      </c>
      <c r="AS80" s="59"/>
    </row>
    <row r="81" spans="2:45" x14ac:dyDescent="0.25">
      <c r="B81" s="67" t="s">
        <v>102</v>
      </c>
      <c r="C81" s="244"/>
      <c r="D81" s="245" t="s">
        <v>23</v>
      </c>
      <c r="E81" s="244"/>
      <c r="F81" s="29"/>
      <c r="G81" s="246">
        <v>-0.01</v>
      </c>
      <c r="H81" s="247">
        <v>1</v>
      </c>
      <c r="I81" s="248">
        <f>H81*G81</f>
        <v>-0.01</v>
      </c>
      <c r="J81" s="248"/>
      <c r="K81" s="246">
        <v>0.03</v>
      </c>
      <c r="L81" s="247">
        <v>1</v>
      </c>
      <c r="M81" s="248">
        <f t="shared" si="21"/>
        <v>0.03</v>
      </c>
      <c r="N81" s="29"/>
      <c r="O81" s="249">
        <f t="shared" si="22"/>
        <v>0.04</v>
      </c>
      <c r="P81" s="250">
        <f t="shared" si="23"/>
        <v>-4</v>
      </c>
      <c r="R81" s="246">
        <v>0.03</v>
      </c>
      <c r="S81" s="247">
        <v>1</v>
      </c>
      <c r="T81" s="248">
        <f t="shared" si="24"/>
        <v>0.03</v>
      </c>
      <c r="U81" s="29"/>
      <c r="V81" s="249">
        <f t="shared" ref="V81:V120" si="34">T81-M81</f>
        <v>0</v>
      </c>
      <c r="W81" s="250">
        <f t="shared" ref="W81:W120" si="35">IF(OR(M81=0,T81=0),"",(V81/M81))</f>
        <v>0</v>
      </c>
      <c r="Y81" s="246">
        <v>0.03</v>
      </c>
      <c r="Z81" s="247">
        <v>1</v>
      </c>
      <c r="AA81" s="248">
        <f t="shared" si="25"/>
        <v>0.03</v>
      </c>
      <c r="AB81" s="29"/>
      <c r="AC81" s="249">
        <f t="shared" si="26"/>
        <v>0</v>
      </c>
      <c r="AD81" s="250">
        <f t="shared" si="27"/>
        <v>0</v>
      </c>
      <c r="AF81" s="246">
        <v>0.03</v>
      </c>
      <c r="AG81" s="247">
        <v>1</v>
      </c>
      <c r="AH81" s="248">
        <f t="shared" si="28"/>
        <v>0.03</v>
      </c>
      <c r="AI81" s="29"/>
      <c r="AJ81" s="249">
        <f t="shared" si="29"/>
        <v>0</v>
      </c>
      <c r="AK81" s="250">
        <f t="shared" si="30"/>
        <v>0</v>
      </c>
      <c r="AM81" s="246">
        <v>0.03</v>
      </c>
      <c r="AN81" s="247">
        <v>1</v>
      </c>
      <c r="AO81" s="248">
        <f t="shared" si="31"/>
        <v>0.03</v>
      </c>
      <c r="AP81" s="29"/>
      <c r="AQ81" s="249">
        <f t="shared" si="32"/>
        <v>0</v>
      </c>
      <c r="AR81" s="250">
        <f t="shared" si="33"/>
        <v>0</v>
      </c>
    </row>
    <row r="82" spans="2:45" x14ac:dyDescent="0.25">
      <c r="B82" s="67" t="s">
        <v>25</v>
      </c>
      <c r="C82" s="244"/>
      <c r="D82" s="245" t="s">
        <v>23</v>
      </c>
      <c r="E82" s="244"/>
      <c r="F82" s="29"/>
      <c r="G82" s="246">
        <v>-1.45</v>
      </c>
      <c r="H82" s="251">
        <v>1</v>
      </c>
      <c r="I82" s="248">
        <f>H82*G82</f>
        <v>-1.45</v>
      </c>
      <c r="J82" s="248"/>
      <c r="K82" s="246"/>
      <c r="L82" s="251">
        <v>1</v>
      </c>
      <c r="M82" s="248">
        <f t="shared" si="21"/>
        <v>0</v>
      </c>
      <c r="N82" s="29"/>
      <c r="O82" s="249">
        <f t="shared" si="22"/>
        <v>1.45</v>
      </c>
      <c r="P82" s="250" t="str">
        <f t="shared" si="23"/>
        <v/>
      </c>
      <c r="R82" s="246"/>
      <c r="S82" s="251">
        <v>1</v>
      </c>
      <c r="T82" s="248">
        <f t="shared" si="24"/>
        <v>0</v>
      </c>
      <c r="U82" s="29"/>
      <c r="V82" s="249">
        <f t="shared" si="34"/>
        <v>0</v>
      </c>
      <c r="W82" s="250" t="str">
        <f t="shared" si="35"/>
        <v/>
      </c>
      <c r="Y82" s="246"/>
      <c r="Z82" s="251">
        <v>1</v>
      </c>
      <c r="AA82" s="248">
        <f t="shared" si="25"/>
        <v>0</v>
      </c>
      <c r="AB82" s="29"/>
      <c r="AC82" s="249">
        <f t="shared" si="26"/>
        <v>0</v>
      </c>
      <c r="AD82" s="250" t="str">
        <f t="shared" si="27"/>
        <v/>
      </c>
      <c r="AF82" s="246"/>
      <c r="AG82" s="251">
        <v>1</v>
      </c>
      <c r="AH82" s="248">
        <f t="shared" si="28"/>
        <v>0</v>
      </c>
      <c r="AI82" s="29"/>
      <c r="AJ82" s="249">
        <f t="shared" si="29"/>
        <v>0</v>
      </c>
      <c r="AK82" s="250" t="str">
        <f t="shared" si="30"/>
        <v/>
      </c>
      <c r="AM82" s="246"/>
      <c r="AN82" s="251">
        <v>1</v>
      </c>
      <c r="AO82" s="248">
        <f t="shared" si="31"/>
        <v>0</v>
      </c>
      <c r="AP82" s="29"/>
      <c r="AQ82" s="249">
        <f t="shared" si="32"/>
        <v>0</v>
      </c>
      <c r="AR82" s="250" t="str">
        <f t="shared" si="33"/>
        <v/>
      </c>
    </row>
    <row r="83" spans="2:45" x14ac:dyDescent="0.25">
      <c r="B83" s="67" t="s">
        <v>103</v>
      </c>
      <c r="C83" s="244"/>
      <c r="D83" s="245" t="s">
        <v>23</v>
      </c>
      <c r="E83" s="244"/>
      <c r="F83" s="29"/>
      <c r="G83" s="246">
        <v>-0.21</v>
      </c>
      <c r="H83" s="251">
        <v>1</v>
      </c>
      <c r="I83" s="248">
        <f>H83*G83</f>
        <v>-0.21</v>
      </c>
      <c r="J83" s="248"/>
      <c r="K83" s="246">
        <v>-7.0000000000000007E-2</v>
      </c>
      <c r="L83" s="251">
        <v>1</v>
      </c>
      <c r="M83" s="248">
        <f t="shared" si="21"/>
        <v>-7.0000000000000007E-2</v>
      </c>
      <c r="N83" s="29"/>
      <c r="O83" s="249">
        <f t="shared" si="22"/>
        <v>0.13999999999999999</v>
      </c>
      <c r="P83" s="250">
        <f t="shared" si="23"/>
        <v>-0.66666666666666663</v>
      </c>
      <c r="R83" s="246">
        <v>0</v>
      </c>
      <c r="S83" s="251">
        <v>1</v>
      </c>
      <c r="T83" s="248">
        <f t="shared" si="24"/>
        <v>0</v>
      </c>
      <c r="U83" s="29"/>
      <c r="V83" s="249">
        <f t="shared" si="34"/>
        <v>7.0000000000000007E-2</v>
      </c>
      <c r="W83" s="250" t="str">
        <f t="shared" si="35"/>
        <v/>
      </c>
      <c r="Y83" s="246">
        <v>0</v>
      </c>
      <c r="Z83" s="251">
        <v>1</v>
      </c>
      <c r="AA83" s="248">
        <f t="shared" si="25"/>
        <v>0</v>
      </c>
      <c r="AB83" s="29"/>
      <c r="AC83" s="249">
        <f t="shared" si="26"/>
        <v>0</v>
      </c>
      <c r="AD83" s="250" t="str">
        <f t="shared" si="27"/>
        <v/>
      </c>
      <c r="AF83" s="246">
        <v>0</v>
      </c>
      <c r="AG83" s="251">
        <v>1</v>
      </c>
      <c r="AH83" s="248">
        <f t="shared" si="28"/>
        <v>0</v>
      </c>
      <c r="AI83" s="29"/>
      <c r="AJ83" s="249">
        <f t="shared" si="29"/>
        <v>0</v>
      </c>
      <c r="AK83" s="250" t="str">
        <f t="shared" si="30"/>
        <v/>
      </c>
      <c r="AM83" s="246">
        <v>0</v>
      </c>
      <c r="AN83" s="251">
        <v>1</v>
      </c>
      <c r="AO83" s="248">
        <f t="shared" si="31"/>
        <v>0</v>
      </c>
      <c r="AP83" s="29"/>
      <c r="AQ83" s="249">
        <f t="shared" si="32"/>
        <v>0</v>
      </c>
      <c r="AR83" s="250" t="str">
        <f t="shared" si="33"/>
        <v/>
      </c>
    </row>
    <row r="84" spans="2:45" s="22" customFormat="1" x14ac:dyDescent="0.25">
      <c r="B84" s="67" t="s">
        <v>104</v>
      </c>
      <c r="C84" s="53"/>
      <c r="D84" s="54" t="s">
        <v>23</v>
      </c>
      <c r="E84" s="53"/>
      <c r="F84" s="23"/>
      <c r="G84" s="55"/>
      <c r="H84" s="64"/>
      <c r="I84" s="65"/>
      <c r="J84" s="65"/>
      <c r="K84" s="55">
        <v>-0.51</v>
      </c>
      <c r="L84" s="64">
        <v>1</v>
      </c>
      <c r="M84" s="65">
        <f t="shared" si="21"/>
        <v>-0.51</v>
      </c>
      <c r="N84" s="59"/>
      <c r="O84" s="60">
        <f t="shared" si="22"/>
        <v>-0.51</v>
      </c>
      <c r="P84" s="61" t="str">
        <f t="shared" si="23"/>
        <v/>
      </c>
      <c r="Q84" s="59"/>
      <c r="R84" s="55">
        <v>0</v>
      </c>
      <c r="S84" s="64">
        <v>1</v>
      </c>
      <c r="T84" s="65">
        <f t="shared" si="24"/>
        <v>0</v>
      </c>
      <c r="U84" s="59"/>
      <c r="V84" s="60">
        <f t="shared" si="34"/>
        <v>0.51</v>
      </c>
      <c r="W84" s="61" t="str">
        <f t="shared" si="35"/>
        <v/>
      </c>
      <c r="X84" s="59"/>
      <c r="Y84" s="55">
        <v>0</v>
      </c>
      <c r="Z84" s="64">
        <v>1</v>
      </c>
      <c r="AA84" s="65">
        <f t="shared" si="25"/>
        <v>0</v>
      </c>
      <c r="AB84" s="59"/>
      <c r="AC84" s="60">
        <f t="shared" si="26"/>
        <v>0</v>
      </c>
      <c r="AD84" s="61" t="str">
        <f t="shared" si="27"/>
        <v/>
      </c>
      <c r="AE84" s="59"/>
      <c r="AF84" s="55">
        <v>0</v>
      </c>
      <c r="AG84" s="64">
        <v>1</v>
      </c>
      <c r="AH84" s="65">
        <f t="shared" si="28"/>
        <v>0</v>
      </c>
      <c r="AI84" s="59"/>
      <c r="AJ84" s="60">
        <f t="shared" si="29"/>
        <v>0</v>
      </c>
      <c r="AK84" s="61" t="str">
        <f t="shared" si="30"/>
        <v/>
      </c>
      <c r="AL84" s="59"/>
      <c r="AM84" s="55">
        <v>0</v>
      </c>
      <c r="AN84" s="64">
        <v>1</v>
      </c>
      <c r="AO84" s="65">
        <f t="shared" si="31"/>
        <v>0</v>
      </c>
      <c r="AP84" s="59"/>
      <c r="AQ84" s="60">
        <f t="shared" si="32"/>
        <v>0</v>
      </c>
      <c r="AR84" s="61" t="str">
        <f t="shared" si="33"/>
        <v/>
      </c>
    </row>
    <row r="85" spans="2:45" s="22" customFormat="1" x14ac:dyDescent="0.25">
      <c r="B85" s="67" t="s">
        <v>105</v>
      </c>
      <c r="C85" s="53"/>
      <c r="D85" s="54" t="s">
        <v>23</v>
      </c>
      <c r="E85" s="53"/>
      <c r="F85" s="23"/>
      <c r="G85" s="55"/>
      <c r="H85" s="64"/>
      <c r="I85" s="65"/>
      <c r="J85" s="65"/>
      <c r="K85" s="55">
        <v>-1.4</v>
      </c>
      <c r="L85" s="64">
        <v>1</v>
      </c>
      <c r="M85" s="65">
        <f t="shared" si="21"/>
        <v>-1.4</v>
      </c>
      <c r="N85" s="59"/>
      <c r="O85" s="60">
        <f t="shared" si="22"/>
        <v>-1.4</v>
      </c>
      <c r="P85" s="61" t="str">
        <f t="shared" si="23"/>
        <v/>
      </c>
      <c r="Q85" s="59"/>
      <c r="R85" s="55">
        <v>0</v>
      </c>
      <c r="S85" s="64">
        <v>1</v>
      </c>
      <c r="T85" s="65">
        <f t="shared" si="24"/>
        <v>0</v>
      </c>
      <c r="U85" s="59"/>
      <c r="V85" s="60">
        <f t="shared" si="34"/>
        <v>1.4</v>
      </c>
      <c r="W85" s="61" t="str">
        <f t="shared" si="35"/>
        <v/>
      </c>
      <c r="X85" s="59"/>
      <c r="Y85" s="55">
        <v>0</v>
      </c>
      <c r="Z85" s="64">
        <v>1</v>
      </c>
      <c r="AA85" s="65">
        <f t="shared" si="25"/>
        <v>0</v>
      </c>
      <c r="AB85" s="59"/>
      <c r="AC85" s="60">
        <f t="shared" si="26"/>
        <v>0</v>
      </c>
      <c r="AD85" s="61" t="str">
        <f t="shared" si="27"/>
        <v/>
      </c>
      <c r="AE85" s="59"/>
      <c r="AF85" s="55">
        <v>0</v>
      </c>
      <c r="AG85" s="64">
        <v>1</v>
      </c>
      <c r="AH85" s="65">
        <f t="shared" si="28"/>
        <v>0</v>
      </c>
      <c r="AI85" s="59"/>
      <c r="AJ85" s="60">
        <f t="shared" si="29"/>
        <v>0</v>
      </c>
      <c r="AK85" s="61" t="str">
        <f t="shared" si="30"/>
        <v/>
      </c>
      <c r="AL85" s="59"/>
      <c r="AM85" s="55">
        <v>0</v>
      </c>
      <c r="AN85" s="64">
        <v>1</v>
      </c>
      <c r="AO85" s="65">
        <f t="shared" si="31"/>
        <v>0</v>
      </c>
      <c r="AP85" s="59"/>
      <c r="AQ85" s="60">
        <f t="shared" si="32"/>
        <v>0</v>
      </c>
      <c r="AR85" s="61" t="str">
        <f t="shared" si="33"/>
        <v/>
      </c>
    </row>
    <row r="86" spans="2:45" s="22" customFormat="1" x14ac:dyDescent="0.25">
      <c r="B86" s="67" t="s">
        <v>106</v>
      </c>
      <c r="C86" s="53"/>
      <c r="D86" s="54" t="s">
        <v>23</v>
      </c>
      <c r="E86" s="53"/>
      <c r="F86" s="23"/>
      <c r="G86" s="55"/>
      <c r="H86" s="64"/>
      <c r="I86" s="65"/>
      <c r="J86" s="65"/>
      <c r="K86" s="55">
        <v>0</v>
      </c>
      <c r="L86" s="64">
        <v>1</v>
      </c>
      <c r="M86" s="65">
        <f t="shared" si="21"/>
        <v>0</v>
      </c>
      <c r="N86" s="59"/>
      <c r="O86" s="60">
        <f t="shared" si="22"/>
        <v>0</v>
      </c>
      <c r="P86" s="61" t="str">
        <f t="shared" si="23"/>
        <v/>
      </c>
      <c r="Q86" s="59"/>
      <c r="R86" s="55">
        <v>0</v>
      </c>
      <c r="S86" s="64">
        <v>1</v>
      </c>
      <c r="T86" s="65">
        <f t="shared" si="24"/>
        <v>0</v>
      </c>
      <c r="U86" s="59"/>
      <c r="V86" s="60">
        <f t="shared" si="34"/>
        <v>0</v>
      </c>
      <c r="W86" s="61" t="str">
        <f t="shared" si="35"/>
        <v/>
      </c>
      <c r="X86" s="59"/>
      <c r="Y86" s="55">
        <v>0.13</v>
      </c>
      <c r="Z86" s="64">
        <v>1</v>
      </c>
      <c r="AA86" s="65">
        <f t="shared" si="25"/>
        <v>0.13</v>
      </c>
      <c r="AB86" s="59"/>
      <c r="AC86" s="60">
        <f t="shared" si="26"/>
        <v>0.13</v>
      </c>
      <c r="AD86" s="61" t="str">
        <f t="shared" si="27"/>
        <v/>
      </c>
      <c r="AE86" s="59"/>
      <c r="AF86" s="55">
        <v>0.13</v>
      </c>
      <c r="AG86" s="64">
        <v>1</v>
      </c>
      <c r="AH86" s="65">
        <f t="shared" si="28"/>
        <v>0.13</v>
      </c>
      <c r="AI86" s="59"/>
      <c r="AJ86" s="60">
        <f t="shared" si="29"/>
        <v>0</v>
      </c>
      <c r="AK86" s="61">
        <f t="shared" si="30"/>
        <v>0</v>
      </c>
      <c r="AL86" s="59"/>
      <c r="AM86" s="55">
        <v>0.13</v>
      </c>
      <c r="AN86" s="64">
        <v>1</v>
      </c>
      <c r="AO86" s="65">
        <f t="shared" si="31"/>
        <v>0.13</v>
      </c>
      <c r="AP86" s="59"/>
      <c r="AQ86" s="60">
        <f t="shared" si="32"/>
        <v>0</v>
      </c>
      <c r="AR86" s="61">
        <f t="shared" si="33"/>
        <v>0</v>
      </c>
    </row>
    <row r="87" spans="2:45" s="22" customFormat="1" x14ac:dyDescent="0.25">
      <c r="B87" s="67" t="s">
        <v>107</v>
      </c>
      <c r="C87" s="53"/>
      <c r="D87" s="54" t="s">
        <v>23</v>
      </c>
      <c r="E87" s="53"/>
      <c r="F87" s="23"/>
      <c r="G87" s="55"/>
      <c r="H87" s="64"/>
      <c r="I87" s="65"/>
      <c r="J87" s="65"/>
      <c r="K87" s="55">
        <v>-0.03</v>
      </c>
      <c r="L87" s="64">
        <v>1</v>
      </c>
      <c r="M87" s="65">
        <f t="shared" si="21"/>
        <v>-0.03</v>
      </c>
      <c r="N87" s="59"/>
      <c r="O87" s="60">
        <f t="shared" si="22"/>
        <v>-0.03</v>
      </c>
      <c r="P87" s="61" t="str">
        <f t="shared" si="23"/>
        <v/>
      </c>
      <c r="Q87" s="59"/>
      <c r="R87" s="55">
        <v>-0.03</v>
      </c>
      <c r="S87" s="64">
        <v>1</v>
      </c>
      <c r="T87" s="65">
        <f t="shared" si="24"/>
        <v>-0.03</v>
      </c>
      <c r="U87" s="59"/>
      <c r="V87" s="60">
        <f t="shared" si="34"/>
        <v>0</v>
      </c>
      <c r="W87" s="61">
        <f t="shared" si="35"/>
        <v>0</v>
      </c>
      <c r="X87" s="59"/>
      <c r="Y87" s="55">
        <v>-0.03</v>
      </c>
      <c r="Z87" s="64">
        <v>1</v>
      </c>
      <c r="AA87" s="65">
        <f t="shared" si="25"/>
        <v>-0.03</v>
      </c>
      <c r="AB87" s="59"/>
      <c r="AC87" s="60">
        <f t="shared" si="26"/>
        <v>0</v>
      </c>
      <c r="AD87" s="61">
        <f t="shared" si="27"/>
        <v>0</v>
      </c>
      <c r="AE87" s="59"/>
      <c r="AF87" s="55">
        <v>-0.03</v>
      </c>
      <c r="AG87" s="64">
        <v>1</v>
      </c>
      <c r="AH87" s="65">
        <f t="shared" si="28"/>
        <v>-0.03</v>
      </c>
      <c r="AI87" s="59"/>
      <c r="AJ87" s="60">
        <f t="shared" si="29"/>
        <v>0</v>
      </c>
      <c r="AK87" s="61">
        <f t="shared" si="30"/>
        <v>0</v>
      </c>
      <c r="AL87" s="59"/>
      <c r="AM87" s="55">
        <v>-0.03</v>
      </c>
      <c r="AN87" s="64">
        <v>1</v>
      </c>
      <c r="AO87" s="65">
        <f t="shared" si="31"/>
        <v>-0.03</v>
      </c>
      <c r="AP87" s="59"/>
      <c r="AQ87" s="60">
        <f t="shared" si="32"/>
        <v>0</v>
      </c>
      <c r="AR87" s="61">
        <f t="shared" si="33"/>
        <v>0</v>
      </c>
    </row>
    <row r="88" spans="2:45" s="22" customFormat="1" x14ac:dyDescent="0.25">
      <c r="B88" s="63" t="s">
        <v>108</v>
      </c>
      <c r="C88" s="53"/>
      <c r="D88" s="54" t="s">
        <v>23</v>
      </c>
      <c r="E88" s="53"/>
      <c r="F88" s="23"/>
      <c r="G88" s="55"/>
      <c r="H88" s="64"/>
      <c r="I88" s="65"/>
      <c r="J88" s="65"/>
      <c r="K88" s="55">
        <v>-1.1000000000000001</v>
      </c>
      <c r="L88" s="64">
        <v>1</v>
      </c>
      <c r="M88" s="65">
        <f>L88*K88</f>
        <v>-1.1000000000000001</v>
      </c>
      <c r="N88" s="59"/>
      <c r="O88" s="60">
        <f t="shared" si="22"/>
        <v>-1.1000000000000001</v>
      </c>
      <c r="P88" s="61" t="str">
        <f t="shared" si="23"/>
        <v/>
      </c>
      <c r="Q88" s="59"/>
      <c r="R88" s="55">
        <v>-1.1000000000000001</v>
      </c>
      <c r="S88" s="64">
        <v>1</v>
      </c>
      <c r="T88" s="65">
        <f>S88*R88</f>
        <v>-1.1000000000000001</v>
      </c>
      <c r="U88" s="59"/>
      <c r="V88" s="60">
        <f>T88-M88</f>
        <v>0</v>
      </c>
      <c r="W88" s="61">
        <f>IF(OR(M88=0,T88=0),"",(V88/M88))</f>
        <v>0</v>
      </c>
      <c r="X88" s="59"/>
      <c r="Y88" s="55">
        <v>0</v>
      </c>
      <c r="Z88" s="64">
        <v>1</v>
      </c>
      <c r="AA88" s="65">
        <f>Z88*Y88</f>
        <v>0</v>
      </c>
      <c r="AB88" s="59"/>
      <c r="AC88" s="60">
        <f>AA88-T88</f>
        <v>1.1000000000000001</v>
      </c>
      <c r="AD88" s="61" t="str">
        <f>IF(OR(T88=0,AA88=0),"",(AC88/T88))</f>
        <v/>
      </c>
      <c r="AE88" s="59"/>
      <c r="AF88" s="55">
        <v>0</v>
      </c>
      <c r="AG88" s="64">
        <v>1</v>
      </c>
      <c r="AH88" s="65">
        <f>AG88*AF88</f>
        <v>0</v>
      </c>
      <c r="AI88" s="59"/>
      <c r="AJ88" s="60">
        <f>AH88-AA88</f>
        <v>0</v>
      </c>
      <c r="AK88" s="61" t="str">
        <f>IF(OR(AA88=0,AH88=0),"",(AJ88/AA88))</f>
        <v/>
      </c>
      <c r="AL88" s="59"/>
      <c r="AM88" s="55">
        <v>0</v>
      </c>
      <c r="AN88" s="64">
        <v>1</v>
      </c>
      <c r="AO88" s="65">
        <f>AN88*AM88</f>
        <v>0</v>
      </c>
      <c r="AP88" s="59"/>
      <c r="AQ88" s="60">
        <f>AO88-AH88</f>
        <v>0</v>
      </c>
      <c r="AR88" s="61" t="str">
        <f>IF(OR(AH88=0,AO88=0),"",(AQ88/AH88))</f>
        <v/>
      </c>
    </row>
    <row r="89" spans="2:45" s="22" customFormat="1" x14ac:dyDescent="0.25">
      <c r="B89" s="63" t="s">
        <v>109</v>
      </c>
      <c r="C89" s="53"/>
      <c r="D89" s="54" t="s">
        <v>23</v>
      </c>
      <c r="E89" s="53"/>
      <c r="F89" s="23"/>
      <c r="G89" s="55"/>
      <c r="H89" s="64"/>
      <c r="I89" s="65"/>
      <c r="J89" s="65"/>
      <c r="K89" s="55">
        <v>-0.27</v>
      </c>
      <c r="L89" s="64">
        <v>1</v>
      </c>
      <c r="M89" s="65">
        <f>L89*K89</f>
        <v>-0.27</v>
      </c>
      <c r="N89" s="59"/>
      <c r="O89" s="60">
        <f t="shared" si="22"/>
        <v>-0.27</v>
      </c>
      <c r="P89" s="61" t="str">
        <f t="shared" si="23"/>
        <v/>
      </c>
      <c r="Q89" s="59"/>
      <c r="R89" s="55">
        <v>-0.27</v>
      </c>
      <c r="S89" s="64">
        <v>1</v>
      </c>
      <c r="T89" s="65">
        <f>S89*R89</f>
        <v>-0.27</v>
      </c>
      <c r="U89" s="59"/>
      <c r="V89" s="60">
        <f>T89-M89</f>
        <v>0</v>
      </c>
      <c r="W89" s="61">
        <f>IF(OR(M89=0,T89=0),"",(V89/M89))</f>
        <v>0</v>
      </c>
      <c r="X89" s="59"/>
      <c r="Y89" s="55">
        <v>-0.27</v>
      </c>
      <c r="Z89" s="64">
        <v>1</v>
      </c>
      <c r="AA89" s="65">
        <f>Z89*Y89</f>
        <v>-0.27</v>
      </c>
      <c r="AB89" s="59"/>
      <c r="AC89" s="60">
        <f>AA89-T89</f>
        <v>0</v>
      </c>
      <c r="AD89" s="61">
        <f>IF(OR(T89=0,AA89=0),"",(AC89/T89))</f>
        <v>0</v>
      </c>
      <c r="AE89" s="59"/>
      <c r="AF89" s="55">
        <v>-0.27</v>
      </c>
      <c r="AG89" s="64">
        <v>1</v>
      </c>
      <c r="AH89" s="65">
        <f>AG89*AF89</f>
        <v>-0.27</v>
      </c>
      <c r="AI89" s="59"/>
      <c r="AJ89" s="60">
        <f>AH89-AA89</f>
        <v>0</v>
      </c>
      <c r="AK89" s="61">
        <f>IF(OR(AA89=0,AH89=0),"",(AJ89/AA89))</f>
        <v>0</v>
      </c>
      <c r="AL89" s="59"/>
      <c r="AM89" s="55">
        <v>0</v>
      </c>
      <c r="AN89" s="64">
        <v>1</v>
      </c>
      <c r="AO89" s="65">
        <f>AN89*AM89</f>
        <v>0</v>
      </c>
      <c r="AP89" s="59"/>
      <c r="AQ89" s="60">
        <f>AO89-AH89</f>
        <v>0.27</v>
      </c>
      <c r="AR89" s="61" t="str">
        <f>IF(OR(AH89=0,AO89=0),"",(AQ89/AH89))</f>
        <v/>
      </c>
    </row>
    <row r="90" spans="2:45" s="22" customFormat="1" x14ac:dyDescent="0.25">
      <c r="B90" s="68" t="s">
        <v>110</v>
      </c>
      <c r="C90" s="53"/>
      <c r="D90" s="54" t="s">
        <v>23</v>
      </c>
      <c r="E90" s="53"/>
      <c r="F90" s="23"/>
      <c r="G90" s="55"/>
      <c r="H90" s="64"/>
      <c r="I90" s="65"/>
      <c r="J90" s="65"/>
      <c r="K90" s="55">
        <v>0</v>
      </c>
      <c r="L90" s="64">
        <v>1</v>
      </c>
      <c r="M90" s="65">
        <f t="shared" si="21"/>
        <v>0</v>
      </c>
      <c r="N90" s="59"/>
      <c r="O90" s="60">
        <f t="shared" si="22"/>
        <v>0</v>
      </c>
      <c r="P90" s="61" t="str">
        <f t="shared" si="23"/>
        <v/>
      </c>
      <c r="Q90" s="59"/>
      <c r="R90" s="55">
        <v>-0.77</v>
      </c>
      <c r="S90" s="64">
        <v>1</v>
      </c>
      <c r="T90" s="65">
        <f t="shared" si="24"/>
        <v>-0.77</v>
      </c>
      <c r="U90" s="59"/>
      <c r="V90" s="60">
        <f t="shared" si="34"/>
        <v>-0.77</v>
      </c>
      <c r="W90" s="61" t="str">
        <f t="shared" si="35"/>
        <v/>
      </c>
      <c r="X90" s="59"/>
      <c r="Y90" s="55">
        <v>-0.77</v>
      </c>
      <c r="Z90" s="64">
        <v>1</v>
      </c>
      <c r="AA90" s="65">
        <f t="shared" si="25"/>
        <v>-0.77</v>
      </c>
      <c r="AB90" s="59"/>
      <c r="AC90" s="60">
        <f t="shared" si="26"/>
        <v>0</v>
      </c>
      <c r="AD90" s="61">
        <f t="shared" si="27"/>
        <v>0</v>
      </c>
      <c r="AE90" s="59"/>
      <c r="AF90" s="55">
        <v>-0.77</v>
      </c>
      <c r="AG90" s="64">
        <v>1</v>
      </c>
      <c r="AH90" s="65">
        <f t="shared" si="28"/>
        <v>-0.77</v>
      </c>
      <c r="AI90" s="59"/>
      <c r="AJ90" s="60">
        <f t="shared" si="29"/>
        <v>0</v>
      </c>
      <c r="AK90" s="61">
        <f t="shared" si="30"/>
        <v>0</v>
      </c>
      <c r="AL90" s="59"/>
      <c r="AM90" s="55">
        <v>0</v>
      </c>
      <c r="AN90" s="64">
        <v>1</v>
      </c>
      <c r="AO90" s="65">
        <f t="shared" si="31"/>
        <v>0</v>
      </c>
      <c r="AP90" s="59"/>
      <c r="AQ90" s="60">
        <f t="shared" si="32"/>
        <v>0.77</v>
      </c>
      <c r="AR90" s="61" t="str">
        <f t="shared" si="33"/>
        <v/>
      </c>
    </row>
    <row r="91" spans="2:45" s="22" customFormat="1" x14ac:dyDescent="0.25">
      <c r="B91" s="69" t="s">
        <v>111</v>
      </c>
      <c r="C91" s="53"/>
      <c r="D91" s="54" t="s">
        <v>23</v>
      </c>
      <c r="E91" s="53"/>
      <c r="F91" s="23"/>
      <c r="G91" s="55"/>
      <c r="H91" s="56"/>
      <c r="I91" s="65"/>
      <c r="J91" s="66"/>
      <c r="K91" s="55">
        <v>0.16</v>
      </c>
      <c r="L91" s="56">
        <v>1</v>
      </c>
      <c r="M91" s="65">
        <f t="shared" si="21"/>
        <v>0.16</v>
      </c>
      <c r="N91" s="59"/>
      <c r="O91" s="60">
        <f t="shared" si="22"/>
        <v>0.16</v>
      </c>
      <c r="P91" s="61" t="str">
        <f t="shared" si="23"/>
        <v/>
      </c>
      <c r="Q91" s="59"/>
      <c r="R91" s="55">
        <v>0</v>
      </c>
      <c r="S91" s="64">
        <v>1</v>
      </c>
      <c r="T91" s="65">
        <f t="shared" si="24"/>
        <v>0</v>
      </c>
      <c r="U91" s="59"/>
      <c r="V91" s="60">
        <f t="shared" si="34"/>
        <v>-0.16</v>
      </c>
      <c r="W91" s="61" t="str">
        <f t="shared" si="35"/>
        <v/>
      </c>
      <c r="X91" s="59"/>
      <c r="Y91" s="55">
        <v>0</v>
      </c>
      <c r="Z91" s="64">
        <v>1</v>
      </c>
      <c r="AA91" s="65">
        <f t="shared" si="25"/>
        <v>0</v>
      </c>
      <c r="AB91" s="59"/>
      <c r="AC91" s="60">
        <f t="shared" si="26"/>
        <v>0</v>
      </c>
      <c r="AD91" s="61" t="str">
        <f t="shared" si="27"/>
        <v/>
      </c>
      <c r="AE91" s="59"/>
      <c r="AF91" s="55">
        <v>0</v>
      </c>
      <c r="AG91" s="64">
        <v>1</v>
      </c>
      <c r="AH91" s="65">
        <f t="shared" si="28"/>
        <v>0</v>
      </c>
      <c r="AI91" s="59"/>
      <c r="AJ91" s="60">
        <f t="shared" si="29"/>
        <v>0</v>
      </c>
      <c r="AK91" s="61" t="str">
        <f t="shared" si="30"/>
        <v/>
      </c>
      <c r="AL91" s="59"/>
      <c r="AM91" s="55">
        <v>0</v>
      </c>
      <c r="AN91" s="64">
        <v>1</v>
      </c>
      <c r="AO91" s="65">
        <f t="shared" si="31"/>
        <v>0</v>
      </c>
      <c r="AP91" s="59"/>
      <c r="AQ91" s="60">
        <f t="shared" si="32"/>
        <v>0</v>
      </c>
      <c r="AR91" s="61" t="str">
        <f t="shared" si="33"/>
        <v/>
      </c>
    </row>
    <row r="92" spans="2:45" s="22" customFormat="1" x14ac:dyDescent="0.25">
      <c r="B92" s="69" t="s">
        <v>112</v>
      </c>
      <c r="C92" s="53"/>
      <c r="D92" s="54" t="s">
        <v>23</v>
      </c>
      <c r="E92" s="53"/>
      <c r="F92" s="23"/>
      <c r="G92" s="55"/>
      <c r="H92" s="56"/>
      <c r="I92" s="65"/>
      <c r="J92" s="66"/>
      <c r="K92" s="55">
        <v>0</v>
      </c>
      <c r="L92" s="56">
        <v>1</v>
      </c>
      <c r="M92" s="65">
        <f t="shared" si="21"/>
        <v>0</v>
      </c>
      <c r="N92" s="59"/>
      <c r="O92" s="60">
        <f t="shared" si="22"/>
        <v>0</v>
      </c>
      <c r="P92" s="61" t="str">
        <f t="shared" si="23"/>
        <v/>
      </c>
      <c r="Q92" s="59"/>
      <c r="R92" s="55">
        <v>0</v>
      </c>
      <c r="S92" s="64">
        <v>1</v>
      </c>
      <c r="T92" s="65">
        <f t="shared" si="24"/>
        <v>0</v>
      </c>
      <c r="U92" s="59"/>
      <c r="V92" s="60">
        <f t="shared" si="34"/>
        <v>0</v>
      </c>
      <c r="W92" s="61" t="str">
        <f t="shared" si="35"/>
        <v/>
      </c>
      <c r="X92" s="59"/>
      <c r="Y92" s="55">
        <v>0</v>
      </c>
      <c r="Z92" s="64">
        <v>1</v>
      </c>
      <c r="AA92" s="65">
        <f t="shared" si="25"/>
        <v>0</v>
      </c>
      <c r="AB92" s="59"/>
      <c r="AC92" s="60">
        <f t="shared" si="26"/>
        <v>0</v>
      </c>
      <c r="AD92" s="61" t="str">
        <f t="shared" si="27"/>
        <v/>
      </c>
      <c r="AE92" s="59"/>
      <c r="AF92" s="55">
        <v>0</v>
      </c>
      <c r="AG92" s="64">
        <v>1</v>
      </c>
      <c r="AH92" s="65">
        <f t="shared" si="28"/>
        <v>0</v>
      </c>
      <c r="AI92" s="59"/>
      <c r="AJ92" s="60">
        <f t="shared" si="29"/>
        <v>0</v>
      </c>
      <c r="AK92" s="61" t="str">
        <f t="shared" si="30"/>
        <v/>
      </c>
      <c r="AL92" s="59"/>
      <c r="AM92" s="55">
        <v>0.12</v>
      </c>
      <c r="AN92" s="64">
        <v>1</v>
      </c>
      <c r="AO92" s="65">
        <f t="shared" si="31"/>
        <v>0.12</v>
      </c>
      <c r="AP92" s="59"/>
      <c r="AQ92" s="60">
        <f t="shared" si="32"/>
        <v>0.12</v>
      </c>
      <c r="AR92" s="61" t="str">
        <f t="shared" si="33"/>
        <v/>
      </c>
    </row>
    <row r="93" spans="2:45" s="22" customFormat="1" x14ac:dyDescent="0.25">
      <c r="B93" s="69" t="s">
        <v>113</v>
      </c>
      <c r="C93" s="53"/>
      <c r="D93" s="54" t="s">
        <v>23</v>
      </c>
      <c r="E93" s="53"/>
      <c r="F93" s="23"/>
      <c r="G93" s="55"/>
      <c r="H93" s="56"/>
      <c r="I93" s="65"/>
      <c r="J93" s="66"/>
      <c r="K93" s="55">
        <v>0</v>
      </c>
      <c r="L93" s="56">
        <v>1</v>
      </c>
      <c r="M93" s="65">
        <f t="shared" si="21"/>
        <v>0</v>
      </c>
      <c r="N93" s="59"/>
      <c r="O93" s="60">
        <f t="shared" si="22"/>
        <v>0</v>
      </c>
      <c r="P93" s="61" t="str">
        <f t="shared" si="23"/>
        <v/>
      </c>
      <c r="Q93" s="59"/>
      <c r="R93" s="55">
        <v>0</v>
      </c>
      <c r="S93" s="64">
        <v>1</v>
      </c>
      <c r="T93" s="65">
        <f t="shared" si="24"/>
        <v>0</v>
      </c>
      <c r="U93" s="59"/>
      <c r="V93" s="60">
        <f t="shared" si="34"/>
        <v>0</v>
      </c>
      <c r="W93" s="61" t="str">
        <f t="shared" si="35"/>
        <v/>
      </c>
      <c r="X93" s="59"/>
      <c r="Y93" s="55">
        <v>0</v>
      </c>
      <c r="Z93" s="64">
        <v>1</v>
      </c>
      <c r="AA93" s="65">
        <f t="shared" si="25"/>
        <v>0</v>
      </c>
      <c r="AB93" s="59"/>
      <c r="AC93" s="60">
        <f t="shared" si="26"/>
        <v>0</v>
      </c>
      <c r="AD93" s="61" t="str">
        <f t="shared" si="27"/>
        <v/>
      </c>
      <c r="AE93" s="59"/>
      <c r="AF93" s="55">
        <v>0</v>
      </c>
      <c r="AG93" s="64">
        <v>1</v>
      </c>
      <c r="AH93" s="65">
        <f t="shared" si="28"/>
        <v>0</v>
      </c>
      <c r="AI93" s="59"/>
      <c r="AJ93" s="60">
        <f t="shared" si="29"/>
        <v>0</v>
      </c>
      <c r="AK93" s="61" t="str">
        <f t="shared" si="30"/>
        <v/>
      </c>
      <c r="AL93" s="59"/>
      <c r="AM93" s="55">
        <v>0.1</v>
      </c>
      <c r="AN93" s="64">
        <v>1</v>
      </c>
      <c r="AO93" s="65">
        <f t="shared" si="31"/>
        <v>0.1</v>
      </c>
      <c r="AP93" s="59"/>
      <c r="AQ93" s="60">
        <f t="shared" si="32"/>
        <v>0.1</v>
      </c>
      <c r="AR93" s="61" t="str">
        <f t="shared" si="33"/>
        <v/>
      </c>
    </row>
    <row r="94" spans="2:45" s="252" customFormat="1" x14ac:dyDescent="0.25">
      <c r="B94" s="172" t="s">
        <v>27</v>
      </c>
      <c r="C94" s="253"/>
      <c r="D94" s="254"/>
      <c r="E94" s="253"/>
      <c r="F94" s="255"/>
      <c r="G94" s="256"/>
      <c r="H94" s="257"/>
      <c r="I94" s="258">
        <f>SUM(I80:I90)</f>
        <v>35.489999999999995</v>
      </c>
      <c r="J94" s="258"/>
      <c r="K94" s="256"/>
      <c r="L94" s="257"/>
      <c r="M94" s="258">
        <f>SUM(M80:M90)</f>
        <v>37.339999999999996</v>
      </c>
      <c r="N94" s="255"/>
      <c r="O94" s="259">
        <f t="shared" si="22"/>
        <v>1.8500000000000014</v>
      </c>
      <c r="P94" s="260">
        <f t="shared" si="23"/>
        <v>5.2127359819667561E-2</v>
      </c>
      <c r="R94" s="256"/>
      <c r="S94" s="257"/>
      <c r="T94" s="258">
        <f>SUM(T80:T90)</f>
        <v>39.949999999999996</v>
      </c>
      <c r="U94" s="255"/>
      <c r="V94" s="259">
        <f t="shared" si="34"/>
        <v>2.6099999999999994</v>
      </c>
      <c r="W94" s="260">
        <f t="shared" si="35"/>
        <v>6.9898232458489543E-2</v>
      </c>
      <c r="Y94" s="256"/>
      <c r="Z94" s="257"/>
      <c r="AA94" s="258">
        <f>SUM(AA80:AA90)</f>
        <v>42.269999999999996</v>
      </c>
      <c r="AB94" s="255"/>
      <c r="AC94" s="259">
        <f t="shared" si="26"/>
        <v>2.3200000000000003</v>
      </c>
      <c r="AD94" s="260">
        <f t="shared" si="27"/>
        <v>5.8072590738423045E-2</v>
      </c>
      <c r="AF94" s="256"/>
      <c r="AG94" s="257"/>
      <c r="AH94" s="258">
        <f>SUM(AH80:AH90)</f>
        <v>45.209999999999994</v>
      </c>
      <c r="AI94" s="255"/>
      <c r="AJ94" s="259">
        <f t="shared" si="29"/>
        <v>2.9399999999999977</v>
      </c>
      <c r="AK94" s="260">
        <f t="shared" si="30"/>
        <v>6.9552874378992144E-2</v>
      </c>
      <c r="AM94" s="256"/>
      <c r="AN94" s="257"/>
      <c r="AO94" s="258">
        <f>SUM(AO80:AO90)</f>
        <v>47.42</v>
      </c>
      <c r="AP94" s="255"/>
      <c r="AQ94" s="259">
        <f t="shared" si="32"/>
        <v>2.210000000000008</v>
      </c>
      <c r="AR94" s="260">
        <f t="shared" si="33"/>
        <v>4.8882990488830089E-2</v>
      </c>
    </row>
    <row r="95" spans="2:45" ht="15.75" customHeight="1" x14ac:dyDescent="0.25">
      <c r="B95" s="63" t="s">
        <v>28</v>
      </c>
      <c r="C95" s="29"/>
      <c r="D95" s="245" t="s">
        <v>29</v>
      </c>
      <c r="E95" s="29"/>
      <c r="F95" s="29"/>
      <c r="G95" s="261">
        <f>+$G$38</f>
        <v>0.11135</v>
      </c>
      <c r="H95" s="262">
        <f>$G$75*(1+G122)-$G$75</f>
        <v>5.8410000000000082</v>
      </c>
      <c r="I95" s="263">
        <f>H95*G95</f>
        <v>0.65039535000000093</v>
      </c>
      <c r="J95" s="263"/>
      <c r="K95" s="261">
        <f>+$G$38</f>
        <v>0.11135</v>
      </c>
      <c r="L95" s="262">
        <f>$G$75*(1+K122)-$G$75</f>
        <v>5.8410000000000082</v>
      </c>
      <c r="M95" s="263">
        <f>L95*K95</f>
        <v>0.65039535000000093</v>
      </c>
      <c r="N95" s="29"/>
      <c r="O95" s="249">
        <f t="shared" si="22"/>
        <v>0</v>
      </c>
      <c r="P95" s="250">
        <f t="shared" si="23"/>
        <v>0</v>
      </c>
      <c r="R95" s="261">
        <f>+$G$38</f>
        <v>0.11135</v>
      </c>
      <c r="S95" s="262">
        <f>$G$75*(1+R122)-$G$75</f>
        <v>5.8410000000000082</v>
      </c>
      <c r="T95" s="263">
        <f>S95*R95</f>
        <v>0.65039535000000093</v>
      </c>
      <c r="U95" s="29"/>
      <c r="V95" s="249">
        <f t="shared" si="34"/>
        <v>0</v>
      </c>
      <c r="W95" s="250">
        <f t="shared" si="35"/>
        <v>0</v>
      </c>
      <c r="Y95" s="261">
        <f>+$G$38</f>
        <v>0.11135</v>
      </c>
      <c r="Z95" s="262">
        <f>$G$75*(1+Y122)-$G$75</f>
        <v>5.8410000000000082</v>
      </c>
      <c r="AA95" s="263">
        <f>Z95*Y95</f>
        <v>0.65039535000000093</v>
      </c>
      <c r="AB95" s="29"/>
      <c r="AC95" s="249">
        <f t="shared" si="26"/>
        <v>0</v>
      </c>
      <c r="AD95" s="250">
        <f t="shared" si="27"/>
        <v>0</v>
      </c>
      <c r="AF95" s="261">
        <f>+$G$38</f>
        <v>0.11135</v>
      </c>
      <c r="AG95" s="262">
        <f>$G$75*(1+AF122)-$G$75</f>
        <v>5.8410000000000082</v>
      </c>
      <c r="AH95" s="263">
        <f>AG95*AF95</f>
        <v>0.65039535000000093</v>
      </c>
      <c r="AI95" s="29"/>
      <c r="AJ95" s="249">
        <f t="shared" si="29"/>
        <v>0</v>
      </c>
      <c r="AK95" s="250">
        <f t="shared" si="30"/>
        <v>0</v>
      </c>
      <c r="AM95" s="261">
        <f>+$G$38</f>
        <v>0.11135</v>
      </c>
      <c r="AN95" s="262">
        <f>$G$75*(1+AM122)-$G$75</f>
        <v>5.8410000000000082</v>
      </c>
      <c r="AO95" s="263">
        <f>AN95*AM95</f>
        <v>0.65039535000000093</v>
      </c>
      <c r="AP95" s="29"/>
      <c r="AQ95" s="249">
        <f t="shared" si="32"/>
        <v>0</v>
      </c>
      <c r="AR95" s="250">
        <f t="shared" si="33"/>
        <v>0</v>
      </c>
    </row>
    <row r="96" spans="2:45" s="22" customFormat="1" ht="15.75" customHeight="1" x14ac:dyDescent="0.25">
      <c r="B96" s="82" t="str">
        <f>+RESIDENTIAL!$B$41</f>
        <v>Rate Rider for Disposition of Deferral/Variance Accounts - effective until December 31, 2025</v>
      </c>
      <c r="C96" s="53"/>
      <c r="D96" s="54" t="s">
        <v>29</v>
      </c>
      <c r="E96" s="53"/>
      <c r="F96" s="23"/>
      <c r="G96" s="85">
        <f>G39</f>
        <v>3.9899999999999996E-3</v>
      </c>
      <c r="H96" s="86">
        <f>$G$75</f>
        <v>198</v>
      </c>
      <c r="I96" s="65">
        <f>H96*G96</f>
        <v>0.79001999999999994</v>
      </c>
      <c r="J96" s="65"/>
      <c r="K96" s="85">
        <f>K39</f>
        <v>1.99E-3</v>
      </c>
      <c r="L96" s="86">
        <f>$G$75</f>
        <v>198</v>
      </c>
      <c r="M96" s="65">
        <f>L96*K96</f>
        <v>0.39401999999999998</v>
      </c>
      <c r="N96" s="59"/>
      <c r="O96" s="60">
        <f t="shared" si="22"/>
        <v>-0.39599999999999996</v>
      </c>
      <c r="P96" s="86">
        <f>K75</f>
        <v>0</v>
      </c>
      <c r="Q96" s="59"/>
      <c r="R96" s="85">
        <f>R39</f>
        <v>0</v>
      </c>
      <c r="S96" s="86">
        <f>$G$75</f>
        <v>198</v>
      </c>
      <c r="T96" s="65">
        <f>S96*R96</f>
        <v>0</v>
      </c>
      <c r="U96" s="59"/>
      <c r="V96" s="60">
        <f t="shared" si="34"/>
        <v>-0.39401999999999998</v>
      </c>
      <c r="W96" s="250" t="str">
        <f t="shared" si="35"/>
        <v/>
      </c>
      <c r="X96" s="59"/>
      <c r="Y96" s="85">
        <f>Y39</f>
        <v>0</v>
      </c>
      <c r="Z96" s="86">
        <f>$G$75</f>
        <v>198</v>
      </c>
      <c r="AA96" s="65">
        <f>Z96*Y96</f>
        <v>0</v>
      </c>
      <c r="AB96" s="59"/>
      <c r="AC96" s="60">
        <f t="shared" si="26"/>
        <v>0</v>
      </c>
      <c r="AD96" s="250" t="str">
        <f t="shared" si="27"/>
        <v/>
      </c>
      <c r="AE96" s="59"/>
      <c r="AF96" s="85">
        <f>AF39</f>
        <v>0</v>
      </c>
      <c r="AG96" s="86">
        <f>$G$75</f>
        <v>198</v>
      </c>
      <c r="AH96" s="65">
        <f>AG96*AF96</f>
        <v>0</v>
      </c>
      <c r="AI96" s="59"/>
      <c r="AJ96" s="60">
        <f t="shared" si="29"/>
        <v>0</v>
      </c>
      <c r="AK96" s="250" t="str">
        <f t="shared" si="30"/>
        <v/>
      </c>
      <c r="AL96" s="59"/>
      <c r="AM96" s="85">
        <f>AM39</f>
        <v>0</v>
      </c>
      <c r="AN96" s="86">
        <f>$G$75</f>
        <v>198</v>
      </c>
      <c r="AO96" s="65">
        <f>AN96*AM96</f>
        <v>0</v>
      </c>
      <c r="AP96" s="59"/>
      <c r="AQ96" s="60">
        <f t="shared" si="32"/>
        <v>0</v>
      </c>
      <c r="AR96" s="250" t="str">
        <f t="shared" si="33"/>
        <v/>
      </c>
      <c r="AS96" s="59"/>
    </row>
    <row r="97" spans="2:45" s="22" customFormat="1" ht="15.75" customHeight="1" x14ac:dyDescent="0.25">
      <c r="B97" s="82" t="str">
        <f>+RESIDENTIAL!$B$42</f>
        <v>Rate Rider for Disposition of Capacity Based Recovery Account - Applicable only for Class B Customers - effective until December 31, 2025</v>
      </c>
      <c r="C97" s="53"/>
      <c r="D97" s="54" t="s">
        <v>29</v>
      </c>
      <c r="E97" s="53"/>
      <c r="F97" s="23"/>
      <c r="G97" s="85">
        <f>G40</f>
        <v>-1.2999999999999999E-4</v>
      </c>
      <c r="H97" s="86">
        <f>$G$75</f>
        <v>198</v>
      </c>
      <c r="I97" s="65">
        <f>H97*G97</f>
        <v>-2.5739999999999999E-2</v>
      </c>
      <c r="J97" s="65"/>
      <c r="K97" s="85">
        <f>K40</f>
        <v>1.8000000000000001E-4</v>
      </c>
      <c r="L97" s="86">
        <f>$G$75</f>
        <v>198</v>
      </c>
      <c r="M97" s="65">
        <f>L97*K97</f>
        <v>3.5640000000000005E-2</v>
      </c>
      <c r="N97" s="59"/>
      <c r="O97" s="60">
        <f t="shared" si="22"/>
        <v>6.1380000000000004E-2</v>
      </c>
      <c r="P97" s="86">
        <f>K76</f>
        <v>0</v>
      </c>
      <c r="Q97" s="59"/>
      <c r="R97" s="85">
        <f>R40</f>
        <v>0</v>
      </c>
      <c r="S97" s="86">
        <f>$G$75</f>
        <v>198</v>
      </c>
      <c r="T97" s="65">
        <f>S97*R97</f>
        <v>0</v>
      </c>
      <c r="U97" s="59"/>
      <c r="V97" s="60">
        <f t="shared" si="34"/>
        <v>-3.5640000000000005E-2</v>
      </c>
      <c r="W97" s="250" t="str">
        <f t="shared" si="35"/>
        <v/>
      </c>
      <c r="X97" s="59"/>
      <c r="Y97" s="85">
        <f>Y40</f>
        <v>0</v>
      </c>
      <c r="Z97" s="86">
        <f>$G$75</f>
        <v>198</v>
      </c>
      <c r="AA97" s="65">
        <f>Z97*Y97</f>
        <v>0</v>
      </c>
      <c r="AB97" s="59"/>
      <c r="AC97" s="60">
        <f t="shared" si="26"/>
        <v>0</v>
      </c>
      <c r="AD97" s="250" t="str">
        <f t="shared" si="27"/>
        <v/>
      </c>
      <c r="AE97" s="59"/>
      <c r="AF97" s="85">
        <f>AF40</f>
        <v>0</v>
      </c>
      <c r="AG97" s="86">
        <f>$G$75</f>
        <v>198</v>
      </c>
      <c r="AH97" s="65">
        <f>AG97*AF97</f>
        <v>0</v>
      </c>
      <c r="AI97" s="59"/>
      <c r="AJ97" s="60">
        <f t="shared" si="29"/>
        <v>0</v>
      </c>
      <c r="AK97" s="250" t="str">
        <f t="shared" si="30"/>
        <v/>
      </c>
      <c r="AL97" s="59"/>
      <c r="AM97" s="85">
        <f>AM40</f>
        <v>0</v>
      </c>
      <c r="AN97" s="86">
        <f>$G$75</f>
        <v>198</v>
      </c>
      <c r="AO97" s="65">
        <f>AN97*AM97</f>
        <v>0</v>
      </c>
      <c r="AP97" s="59"/>
      <c r="AQ97" s="60">
        <f t="shared" si="32"/>
        <v>0</v>
      </c>
      <c r="AR97" s="250" t="str">
        <f t="shared" si="33"/>
        <v/>
      </c>
      <c r="AS97" s="59"/>
    </row>
    <row r="98" spans="2:45" s="22" customFormat="1" ht="15.75" customHeight="1" x14ac:dyDescent="0.25">
      <c r="B98" s="82" t="str">
        <f>+RESIDENTIAL!$B$43</f>
        <v>Rate Rider for Disposition of Global Adjustment Account - Applicable only for Non-RPP Customers - effective until December 31, 2025</v>
      </c>
      <c r="C98" s="53"/>
      <c r="D98" s="54" t="s">
        <v>29</v>
      </c>
      <c r="E98" s="53"/>
      <c r="F98" s="23"/>
      <c r="G98" s="85">
        <f>G41</f>
        <v>0</v>
      </c>
      <c r="H98" s="86"/>
      <c r="I98" s="65">
        <f>H98*G98</f>
        <v>0</v>
      </c>
      <c r="J98" s="65"/>
      <c r="K98" s="85">
        <f>K41</f>
        <v>1.24E-3</v>
      </c>
      <c r="L98" s="86"/>
      <c r="M98" s="65">
        <f>L98*K98</f>
        <v>0</v>
      </c>
      <c r="N98" s="59"/>
      <c r="O98" s="60">
        <f t="shared" si="22"/>
        <v>0</v>
      </c>
      <c r="P98" s="250" t="str">
        <f t="shared" ref="P98:P119" si="36">IF(OR(I98=0,M98=0),"",(O98/I98))</f>
        <v/>
      </c>
      <c r="Q98" s="59"/>
      <c r="R98" s="85">
        <f>R41</f>
        <v>0</v>
      </c>
      <c r="S98" s="86"/>
      <c r="T98" s="65">
        <f>S98*R98</f>
        <v>0</v>
      </c>
      <c r="U98" s="59"/>
      <c r="V98" s="60">
        <f t="shared" si="34"/>
        <v>0</v>
      </c>
      <c r="W98" s="250" t="str">
        <f t="shared" si="35"/>
        <v/>
      </c>
      <c r="X98" s="59"/>
      <c r="Y98" s="85">
        <f>Y41</f>
        <v>0</v>
      </c>
      <c r="Z98" s="86"/>
      <c r="AA98" s="65">
        <f>Z98*Y98</f>
        <v>0</v>
      </c>
      <c r="AB98" s="59"/>
      <c r="AC98" s="60">
        <f t="shared" si="26"/>
        <v>0</v>
      </c>
      <c r="AD98" s="250" t="str">
        <f t="shared" si="27"/>
        <v/>
      </c>
      <c r="AE98" s="59"/>
      <c r="AF98" s="85">
        <f>AF41</f>
        <v>0</v>
      </c>
      <c r="AG98" s="86"/>
      <c r="AH98" s="65">
        <f>AG98*AF98</f>
        <v>0</v>
      </c>
      <c r="AI98" s="59"/>
      <c r="AJ98" s="60">
        <f t="shared" si="29"/>
        <v>0</v>
      </c>
      <c r="AK98" s="250" t="str">
        <f t="shared" si="30"/>
        <v/>
      </c>
      <c r="AL98" s="59"/>
      <c r="AM98" s="85">
        <f>AM41</f>
        <v>0</v>
      </c>
      <c r="AN98" s="86"/>
      <c r="AO98" s="65">
        <f>AN98*AM98</f>
        <v>0</v>
      </c>
      <c r="AP98" s="59"/>
      <c r="AQ98" s="60">
        <f t="shared" si="32"/>
        <v>0</v>
      </c>
      <c r="AR98" s="250" t="str">
        <f t="shared" si="33"/>
        <v/>
      </c>
      <c r="AS98" s="59"/>
    </row>
    <row r="99" spans="2:45" ht="15.75" customHeight="1" x14ac:dyDescent="0.25">
      <c r="B99" s="264" t="str">
        <f>B42</f>
        <v>Rate Rider for Smart Metering Entity Charge - effective until December 31, 2029</v>
      </c>
      <c r="C99" s="244"/>
      <c r="D99" s="245" t="s">
        <v>23</v>
      </c>
      <c r="E99" s="244"/>
      <c r="F99" s="29"/>
      <c r="G99" s="265">
        <f>G42</f>
        <v>0.41</v>
      </c>
      <c r="H99" s="247">
        <v>1</v>
      </c>
      <c r="I99" s="248">
        <f>H99*G99</f>
        <v>0.41</v>
      </c>
      <c r="J99" s="248"/>
      <c r="K99" s="265">
        <f>K42</f>
        <v>0.41</v>
      </c>
      <c r="L99" s="247">
        <v>1</v>
      </c>
      <c r="M99" s="248">
        <f>L99*K99</f>
        <v>0.41</v>
      </c>
      <c r="N99" s="29"/>
      <c r="O99" s="249">
        <f t="shared" si="22"/>
        <v>0</v>
      </c>
      <c r="P99" s="250">
        <f t="shared" si="36"/>
        <v>0</v>
      </c>
      <c r="R99" s="265">
        <f>R42</f>
        <v>0.41</v>
      </c>
      <c r="S99" s="247">
        <v>1</v>
      </c>
      <c r="T99" s="248">
        <f>S99*R99</f>
        <v>0.41</v>
      </c>
      <c r="U99" s="29"/>
      <c r="V99" s="249">
        <f t="shared" si="34"/>
        <v>0</v>
      </c>
      <c r="W99" s="250">
        <f t="shared" si="35"/>
        <v>0</v>
      </c>
      <c r="Y99" s="265">
        <f>Y42</f>
        <v>0.41</v>
      </c>
      <c r="Z99" s="247">
        <v>1</v>
      </c>
      <c r="AA99" s="248">
        <f>Z99*Y99</f>
        <v>0.41</v>
      </c>
      <c r="AB99" s="29"/>
      <c r="AC99" s="249">
        <f t="shared" si="26"/>
        <v>0</v>
      </c>
      <c r="AD99" s="250">
        <f t="shared" si="27"/>
        <v>0</v>
      </c>
      <c r="AF99" s="265">
        <f>AF42</f>
        <v>0.41</v>
      </c>
      <c r="AG99" s="247">
        <v>1</v>
      </c>
      <c r="AH99" s="248">
        <f>AG99*AF99</f>
        <v>0.41</v>
      </c>
      <c r="AI99" s="29"/>
      <c r="AJ99" s="249">
        <f t="shared" si="29"/>
        <v>0</v>
      </c>
      <c r="AK99" s="250">
        <f t="shared" si="30"/>
        <v>0</v>
      </c>
      <c r="AM99" s="265">
        <f>AM42</f>
        <v>0.41</v>
      </c>
      <c r="AN99" s="247">
        <v>1</v>
      </c>
      <c r="AO99" s="248">
        <f>AN99*AM99</f>
        <v>0.41</v>
      </c>
      <c r="AP99" s="29"/>
      <c r="AQ99" s="249">
        <f t="shared" si="32"/>
        <v>0</v>
      </c>
      <c r="AR99" s="250">
        <f t="shared" si="33"/>
        <v>0</v>
      </c>
    </row>
    <row r="100" spans="2:45" s="252" customFormat="1" x14ac:dyDescent="0.25">
      <c r="B100" s="266" t="s">
        <v>34</v>
      </c>
      <c r="C100" s="267"/>
      <c r="D100" s="268"/>
      <c r="E100" s="267"/>
      <c r="F100" s="255"/>
      <c r="G100" s="269"/>
      <c r="H100" s="270"/>
      <c r="I100" s="271">
        <f>SUM(I95:I99)+I94</f>
        <v>37.314675349999995</v>
      </c>
      <c r="J100" s="271"/>
      <c r="K100" s="269"/>
      <c r="L100" s="270"/>
      <c r="M100" s="271">
        <f>SUM(M95:M99)+M94</f>
        <v>38.830055349999995</v>
      </c>
      <c r="N100" s="255"/>
      <c r="O100" s="259">
        <f t="shared" si="22"/>
        <v>1.5153800000000004</v>
      </c>
      <c r="P100" s="260">
        <f t="shared" si="36"/>
        <v>4.0610831684483636E-2</v>
      </c>
      <c r="R100" s="269"/>
      <c r="S100" s="270"/>
      <c r="T100" s="271">
        <f>SUM(T95:T99)+T94</f>
        <v>41.010395349999996</v>
      </c>
      <c r="U100" s="255"/>
      <c r="V100" s="259">
        <f t="shared" si="34"/>
        <v>2.1803400000000011</v>
      </c>
      <c r="W100" s="260">
        <f t="shared" si="35"/>
        <v>5.6150834201682417E-2</v>
      </c>
      <c r="Y100" s="269"/>
      <c r="Z100" s="270"/>
      <c r="AA100" s="271">
        <f>SUM(AA95:AA99)+AA94</f>
        <v>43.330395349999996</v>
      </c>
      <c r="AB100" s="255"/>
      <c r="AC100" s="259">
        <f t="shared" si="26"/>
        <v>2.3200000000000003</v>
      </c>
      <c r="AD100" s="260">
        <f t="shared" si="27"/>
        <v>5.6571022546848003E-2</v>
      </c>
      <c r="AF100" s="269"/>
      <c r="AG100" s="270"/>
      <c r="AH100" s="271">
        <f>SUM(AH95:AH99)+AH94</f>
        <v>46.270395349999994</v>
      </c>
      <c r="AI100" s="255"/>
      <c r="AJ100" s="259">
        <f t="shared" si="29"/>
        <v>2.9399999999999977</v>
      </c>
      <c r="AK100" s="260">
        <f t="shared" si="30"/>
        <v>6.785075410118542E-2</v>
      </c>
      <c r="AM100" s="269"/>
      <c r="AN100" s="270"/>
      <c r="AO100" s="271">
        <f>SUM(AO95:AO99)+AO94</f>
        <v>48.480395350000002</v>
      </c>
      <c r="AP100" s="255"/>
      <c r="AQ100" s="259">
        <f t="shared" si="32"/>
        <v>2.210000000000008</v>
      </c>
      <c r="AR100" s="260">
        <f t="shared" si="33"/>
        <v>4.7762721353103985E-2</v>
      </c>
    </row>
    <row r="101" spans="2:45" x14ac:dyDescent="0.25">
      <c r="B101" s="272" t="s">
        <v>35</v>
      </c>
      <c r="C101" s="29"/>
      <c r="D101" s="245" t="s">
        <v>29</v>
      </c>
      <c r="E101" s="29"/>
      <c r="F101" s="29"/>
      <c r="G101" s="261">
        <f>G44</f>
        <v>1.141E-2</v>
      </c>
      <c r="H101" s="273">
        <f>$G$75*(1+G122)</f>
        <v>203.84100000000001</v>
      </c>
      <c r="I101" s="263">
        <f>H101*G101</f>
        <v>2.32582581</v>
      </c>
      <c r="J101" s="263"/>
      <c r="K101" s="261">
        <f>K44</f>
        <v>1.295E-2</v>
      </c>
      <c r="L101" s="273">
        <f>$G$75*(1+K122)</f>
        <v>203.84100000000001</v>
      </c>
      <c r="M101" s="263">
        <f>L101*K101</f>
        <v>2.6397409500000002</v>
      </c>
      <c r="N101" s="29"/>
      <c r="O101" s="249">
        <f t="shared" si="22"/>
        <v>0.3139151400000002</v>
      </c>
      <c r="P101" s="250">
        <f t="shared" si="36"/>
        <v>0.13496932515337431</v>
      </c>
      <c r="R101" s="261">
        <f>R44</f>
        <v>1.295E-2</v>
      </c>
      <c r="S101" s="273">
        <f>$G$75*(1+R122)</f>
        <v>203.84100000000001</v>
      </c>
      <c r="T101" s="263">
        <f>S101*R101</f>
        <v>2.6397409500000002</v>
      </c>
      <c r="U101" s="29"/>
      <c r="V101" s="249">
        <f t="shared" si="34"/>
        <v>0</v>
      </c>
      <c r="W101" s="250">
        <f t="shared" si="35"/>
        <v>0</v>
      </c>
      <c r="Y101" s="261">
        <f>Y44</f>
        <v>1.295E-2</v>
      </c>
      <c r="Z101" s="273">
        <f>$G$75*(1+Y122)</f>
        <v>203.84100000000001</v>
      </c>
      <c r="AA101" s="263">
        <f>Z101*Y101</f>
        <v>2.6397409500000002</v>
      </c>
      <c r="AB101" s="29"/>
      <c r="AC101" s="249">
        <f t="shared" si="26"/>
        <v>0</v>
      </c>
      <c r="AD101" s="250">
        <f t="shared" si="27"/>
        <v>0</v>
      </c>
      <c r="AF101" s="261">
        <f>AF44</f>
        <v>1.295E-2</v>
      </c>
      <c r="AG101" s="273">
        <f>$G$75*(1+AF122)</f>
        <v>203.84100000000001</v>
      </c>
      <c r="AH101" s="263">
        <f>AG101*AF101</f>
        <v>2.6397409500000002</v>
      </c>
      <c r="AI101" s="29"/>
      <c r="AJ101" s="249">
        <f t="shared" si="29"/>
        <v>0</v>
      </c>
      <c r="AK101" s="250">
        <f t="shared" si="30"/>
        <v>0</v>
      </c>
      <c r="AM101" s="261">
        <f>AM44</f>
        <v>1.295E-2</v>
      </c>
      <c r="AN101" s="273">
        <f>$G$75*(1+AM122)</f>
        <v>203.84100000000001</v>
      </c>
      <c r="AO101" s="263">
        <f>AN101*AM101</f>
        <v>2.6397409500000002</v>
      </c>
      <c r="AP101" s="29"/>
      <c r="AQ101" s="249">
        <f t="shared" si="32"/>
        <v>0</v>
      </c>
      <c r="AR101" s="250">
        <f t="shared" si="33"/>
        <v>0</v>
      </c>
    </row>
    <row r="102" spans="2:45" x14ac:dyDescent="0.25">
      <c r="B102" s="274" t="s">
        <v>36</v>
      </c>
      <c r="C102" s="29"/>
      <c r="D102" s="245" t="s">
        <v>29</v>
      </c>
      <c r="E102" s="29"/>
      <c r="F102" s="29"/>
      <c r="G102" s="261">
        <f>G45</f>
        <v>7.79E-3</v>
      </c>
      <c r="H102" s="262">
        <f>+H101</f>
        <v>203.84100000000001</v>
      </c>
      <c r="I102" s="263">
        <f>H102*G102</f>
        <v>1.58792139</v>
      </c>
      <c r="J102" s="263"/>
      <c r="K102" s="261">
        <f>K45</f>
        <v>9.0500000000000008E-3</v>
      </c>
      <c r="L102" s="262">
        <f>+L101</f>
        <v>203.84100000000001</v>
      </c>
      <c r="M102" s="263">
        <f>L102*K102</f>
        <v>1.8447610500000002</v>
      </c>
      <c r="N102" s="29"/>
      <c r="O102" s="249">
        <f t="shared" si="22"/>
        <v>0.25683966000000025</v>
      </c>
      <c r="P102" s="250">
        <f t="shared" si="36"/>
        <v>0.1617458279845958</v>
      </c>
      <c r="R102" s="261">
        <f>R45</f>
        <v>9.0500000000000008E-3</v>
      </c>
      <c r="S102" s="262">
        <f>+S101</f>
        <v>203.84100000000001</v>
      </c>
      <c r="T102" s="263">
        <f>S102*R102</f>
        <v>1.8447610500000002</v>
      </c>
      <c r="U102" s="29"/>
      <c r="V102" s="249">
        <f t="shared" si="34"/>
        <v>0</v>
      </c>
      <c r="W102" s="250">
        <f t="shared" si="35"/>
        <v>0</v>
      </c>
      <c r="Y102" s="261">
        <f>Y45</f>
        <v>9.0500000000000008E-3</v>
      </c>
      <c r="Z102" s="262">
        <f>+Z101</f>
        <v>203.84100000000001</v>
      </c>
      <c r="AA102" s="263">
        <f>Z102*Y102</f>
        <v>1.8447610500000002</v>
      </c>
      <c r="AB102" s="29"/>
      <c r="AC102" s="249">
        <f t="shared" si="26"/>
        <v>0</v>
      </c>
      <c r="AD102" s="250">
        <f t="shared" si="27"/>
        <v>0</v>
      </c>
      <c r="AF102" s="261">
        <f>AF45</f>
        <v>9.0500000000000008E-3</v>
      </c>
      <c r="AG102" s="262">
        <f>+AG101</f>
        <v>203.84100000000001</v>
      </c>
      <c r="AH102" s="263">
        <f>AG102*AF102</f>
        <v>1.8447610500000002</v>
      </c>
      <c r="AI102" s="29"/>
      <c r="AJ102" s="249">
        <f t="shared" si="29"/>
        <v>0</v>
      </c>
      <c r="AK102" s="250">
        <f t="shared" si="30"/>
        <v>0</v>
      </c>
      <c r="AM102" s="261">
        <f>AM45</f>
        <v>9.0500000000000008E-3</v>
      </c>
      <c r="AN102" s="262">
        <f>+AN101</f>
        <v>203.84100000000001</v>
      </c>
      <c r="AO102" s="263">
        <f>AN102*AM102</f>
        <v>1.8447610500000002</v>
      </c>
      <c r="AP102" s="29"/>
      <c r="AQ102" s="249">
        <f t="shared" si="32"/>
        <v>0</v>
      </c>
      <c r="AR102" s="250">
        <f t="shared" si="33"/>
        <v>0</v>
      </c>
    </row>
    <row r="103" spans="2:45" s="252" customFormat="1" x14ac:dyDescent="0.25">
      <c r="B103" s="266" t="s">
        <v>37</v>
      </c>
      <c r="C103" s="253"/>
      <c r="D103" s="275"/>
      <c r="E103" s="253"/>
      <c r="F103" s="276"/>
      <c r="G103" s="277"/>
      <c r="H103" s="278"/>
      <c r="I103" s="271">
        <f>SUM(I100:I102)</f>
        <v>41.228422549999991</v>
      </c>
      <c r="J103" s="271"/>
      <c r="K103" s="277"/>
      <c r="L103" s="278"/>
      <c r="M103" s="271">
        <f>SUM(M100:M102)</f>
        <v>43.314557350000001</v>
      </c>
      <c r="N103" s="276"/>
      <c r="O103" s="259">
        <f t="shared" si="22"/>
        <v>2.0861348000000106</v>
      </c>
      <c r="P103" s="260">
        <f t="shared" si="36"/>
        <v>5.0599432890502651E-2</v>
      </c>
      <c r="R103" s="277"/>
      <c r="S103" s="278"/>
      <c r="T103" s="271">
        <f>SUM(T100:T102)</f>
        <v>45.494897350000002</v>
      </c>
      <c r="U103" s="276"/>
      <c r="V103" s="259">
        <f t="shared" si="34"/>
        <v>2.1803400000000011</v>
      </c>
      <c r="W103" s="260">
        <f t="shared" si="35"/>
        <v>5.0337349228388249E-2</v>
      </c>
      <c r="Y103" s="277"/>
      <c r="Z103" s="278"/>
      <c r="AA103" s="271">
        <f>SUM(AA100:AA102)</f>
        <v>47.814897349999995</v>
      </c>
      <c r="AB103" s="276"/>
      <c r="AC103" s="259">
        <f t="shared" si="26"/>
        <v>2.3199999999999932</v>
      </c>
      <c r="AD103" s="260">
        <f t="shared" si="27"/>
        <v>5.0994729851830144E-2</v>
      </c>
      <c r="AF103" s="277"/>
      <c r="AG103" s="278"/>
      <c r="AH103" s="271">
        <f>SUM(AH100:AH102)</f>
        <v>50.754897349999993</v>
      </c>
      <c r="AI103" s="276"/>
      <c r="AJ103" s="259">
        <f t="shared" si="29"/>
        <v>2.9399999999999977</v>
      </c>
      <c r="AK103" s="260">
        <f t="shared" si="30"/>
        <v>6.1487113074394126E-2</v>
      </c>
      <c r="AM103" s="277"/>
      <c r="AN103" s="278"/>
      <c r="AO103" s="271">
        <f>SUM(AO100:AO102)</f>
        <v>52.964897350000001</v>
      </c>
      <c r="AP103" s="276"/>
      <c r="AQ103" s="259">
        <f t="shared" si="32"/>
        <v>2.210000000000008</v>
      </c>
      <c r="AR103" s="260">
        <f t="shared" si="33"/>
        <v>4.3542596190473987E-2</v>
      </c>
    </row>
    <row r="104" spans="2:45" x14ac:dyDescent="0.25">
      <c r="B104" s="274" t="s">
        <v>38</v>
      </c>
      <c r="C104" s="29"/>
      <c r="D104" s="245" t="s">
        <v>29</v>
      </c>
      <c r="E104" s="29"/>
      <c r="F104" s="29"/>
      <c r="G104" s="104">
        <v>4.1000000000000003E-3</v>
      </c>
      <c r="H104" s="262">
        <f>+H101</f>
        <v>203.84100000000001</v>
      </c>
      <c r="I104" s="263">
        <f t="shared" ref="I104:I114" si="37">H104*G104</f>
        <v>0.8357481000000001</v>
      </c>
      <c r="J104" s="263"/>
      <c r="K104" s="104">
        <v>4.1000000000000003E-3</v>
      </c>
      <c r="L104" s="262">
        <f>+L101</f>
        <v>203.84100000000001</v>
      </c>
      <c r="M104" s="263">
        <f t="shared" ref="M104:M114" si="38">L104*K104</f>
        <v>0.8357481000000001</v>
      </c>
      <c r="N104" s="29"/>
      <c r="O104" s="249">
        <f t="shared" si="22"/>
        <v>0</v>
      </c>
      <c r="P104" s="250">
        <f t="shared" si="36"/>
        <v>0</v>
      </c>
      <c r="R104" s="104">
        <v>4.1000000000000003E-3</v>
      </c>
      <c r="S104" s="262">
        <f>+S101</f>
        <v>203.84100000000001</v>
      </c>
      <c r="T104" s="263">
        <f t="shared" ref="T104:T114" si="39">S104*R104</f>
        <v>0.8357481000000001</v>
      </c>
      <c r="U104" s="29"/>
      <c r="V104" s="249">
        <f t="shared" si="34"/>
        <v>0</v>
      </c>
      <c r="W104" s="250">
        <f t="shared" si="35"/>
        <v>0</v>
      </c>
      <c r="Y104" s="104">
        <v>4.1000000000000003E-3</v>
      </c>
      <c r="Z104" s="262">
        <f>+Z101</f>
        <v>203.84100000000001</v>
      </c>
      <c r="AA104" s="263">
        <f t="shared" ref="AA104:AA114" si="40">Z104*Y104</f>
        <v>0.8357481000000001</v>
      </c>
      <c r="AB104" s="29"/>
      <c r="AC104" s="249">
        <f t="shared" si="26"/>
        <v>0</v>
      </c>
      <c r="AD104" s="250">
        <f t="shared" si="27"/>
        <v>0</v>
      </c>
      <c r="AF104" s="104">
        <v>4.1000000000000003E-3</v>
      </c>
      <c r="AG104" s="262">
        <f>+AG101</f>
        <v>203.84100000000001</v>
      </c>
      <c r="AH104" s="263">
        <f t="shared" ref="AH104:AH114" si="41">AG104*AF104</f>
        <v>0.8357481000000001</v>
      </c>
      <c r="AI104" s="29"/>
      <c r="AJ104" s="249">
        <f t="shared" si="29"/>
        <v>0</v>
      </c>
      <c r="AK104" s="250">
        <f t="shared" si="30"/>
        <v>0</v>
      </c>
      <c r="AM104" s="104">
        <v>4.1000000000000003E-3</v>
      </c>
      <c r="AN104" s="262">
        <f>+AN101</f>
        <v>203.84100000000001</v>
      </c>
      <c r="AO104" s="263">
        <f t="shared" ref="AO104:AO114" si="42">AN104*AM104</f>
        <v>0.8357481000000001</v>
      </c>
      <c r="AP104" s="29"/>
      <c r="AQ104" s="249">
        <f t="shared" si="32"/>
        <v>0</v>
      </c>
      <c r="AR104" s="250">
        <f t="shared" si="33"/>
        <v>0</v>
      </c>
    </row>
    <row r="105" spans="2:45" x14ac:dyDescent="0.25">
      <c r="B105" s="274" t="s">
        <v>39</v>
      </c>
      <c r="C105" s="29"/>
      <c r="D105" s="245" t="s">
        <v>29</v>
      </c>
      <c r="E105" s="29"/>
      <c r="F105" s="29"/>
      <c r="G105" s="104">
        <v>1.4E-3</v>
      </c>
      <c r="H105" s="262">
        <f>+H101</f>
        <v>203.84100000000001</v>
      </c>
      <c r="I105" s="263">
        <f t="shared" si="37"/>
        <v>0.2853774</v>
      </c>
      <c r="J105" s="263"/>
      <c r="K105" s="104">
        <v>1.4E-3</v>
      </c>
      <c r="L105" s="262">
        <f>+L101</f>
        <v>203.84100000000001</v>
      </c>
      <c r="M105" s="263">
        <f t="shared" si="38"/>
        <v>0.2853774</v>
      </c>
      <c r="N105" s="29"/>
      <c r="O105" s="249">
        <f t="shared" si="22"/>
        <v>0</v>
      </c>
      <c r="P105" s="250">
        <f t="shared" si="36"/>
        <v>0</v>
      </c>
      <c r="R105" s="104">
        <v>1.4E-3</v>
      </c>
      <c r="S105" s="262">
        <f>+S101</f>
        <v>203.84100000000001</v>
      </c>
      <c r="T105" s="263">
        <f t="shared" si="39"/>
        <v>0.2853774</v>
      </c>
      <c r="U105" s="29"/>
      <c r="V105" s="249">
        <f t="shared" si="34"/>
        <v>0</v>
      </c>
      <c r="W105" s="250">
        <f t="shared" si="35"/>
        <v>0</v>
      </c>
      <c r="Y105" s="104">
        <v>1.4E-3</v>
      </c>
      <c r="Z105" s="262">
        <f>+Z101</f>
        <v>203.84100000000001</v>
      </c>
      <c r="AA105" s="263">
        <f t="shared" si="40"/>
        <v>0.2853774</v>
      </c>
      <c r="AB105" s="29"/>
      <c r="AC105" s="249">
        <f t="shared" si="26"/>
        <v>0</v>
      </c>
      <c r="AD105" s="250">
        <f t="shared" si="27"/>
        <v>0</v>
      </c>
      <c r="AF105" s="104">
        <v>1.4E-3</v>
      </c>
      <c r="AG105" s="262">
        <f>+AG101</f>
        <v>203.84100000000001</v>
      </c>
      <c r="AH105" s="263">
        <f t="shared" si="41"/>
        <v>0.2853774</v>
      </c>
      <c r="AI105" s="29"/>
      <c r="AJ105" s="249">
        <f t="shared" si="29"/>
        <v>0</v>
      </c>
      <c r="AK105" s="250">
        <f t="shared" si="30"/>
        <v>0</v>
      </c>
      <c r="AM105" s="104">
        <v>1.4E-3</v>
      </c>
      <c r="AN105" s="262">
        <f>+AN101</f>
        <v>203.84100000000001</v>
      </c>
      <c r="AO105" s="263">
        <f t="shared" si="42"/>
        <v>0.2853774</v>
      </c>
      <c r="AP105" s="29"/>
      <c r="AQ105" s="249">
        <f t="shared" si="32"/>
        <v>0</v>
      </c>
      <c r="AR105" s="250">
        <f t="shared" si="33"/>
        <v>0</v>
      </c>
    </row>
    <row r="106" spans="2:45" x14ac:dyDescent="0.25">
      <c r="B106" s="274" t="s">
        <v>40</v>
      </c>
      <c r="C106" s="29"/>
      <c r="D106" s="245" t="s">
        <v>29</v>
      </c>
      <c r="E106" s="29"/>
      <c r="F106" s="29"/>
      <c r="G106" s="104">
        <v>4.0000000000000002E-4</v>
      </c>
      <c r="H106" s="262">
        <f>+H101</f>
        <v>203.84100000000001</v>
      </c>
      <c r="I106" s="263">
        <f t="shared" si="37"/>
        <v>8.1536400000000009E-2</v>
      </c>
      <c r="J106" s="263"/>
      <c r="K106" s="104">
        <v>4.0000000000000002E-4</v>
      </c>
      <c r="L106" s="262">
        <f>+L101</f>
        <v>203.84100000000001</v>
      </c>
      <c r="M106" s="263">
        <f t="shared" si="38"/>
        <v>8.1536400000000009E-2</v>
      </c>
      <c r="N106" s="29"/>
      <c r="O106" s="249">
        <f t="shared" si="22"/>
        <v>0</v>
      </c>
      <c r="P106" s="250">
        <f t="shared" si="36"/>
        <v>0</v>
      </c>
      <c r="R106" s="104">
        <v>4.0000000000000002E-4</v>
      </c>
      <c r="S106" s="262">
        <f>+S101</f>
        <v>203.84100000000001</v>
      </c>
      <c r="T106" s="263">
        <f t="shared" si="39"/>
        <v>8.1536400000000009E-2</v>
      </c>
      <c r="U106" s="29"/>
      <c r="V106" s="249">
        <f t="shared" si="34"/>
        <v>0</v>
      </c>
      <c r="W106" s="250">
        <f t="shared" si="35"/>
        <v>0</v>
      </c>
      <c r="Y106" s="104">
        <v>4.0000000000000002E-4</v>
      </c>
      <c r="Z106" s="262">
        <f>+Z101</f>
        <v>203.84100000000001</v>
      </c>
      <c r="AA106" s="263">
        <f t="shared" si="40"/>
        <v>8.1536400000000009E-2</v>
      </c>
      <c r="AB106" s="29"/>
      <c r="AC106" s="249">
        <f t="shared" si="26"/>
        <v>0</v>
      </c>
      <c r="AD106" s="250">
        <f t="shared" si="27"/>
        <v>0</v>
      </c>
      <c r="AF106" s="104">
        <v>4.0000000000000002E-4</v>
      </c>
      <c r="AG106" s="262">
        <f>+AG101</f>
        <v>203.84100000000001</v>
      </c>
      <c r="AH106" s="263">
        <f t="shared" si="41"/>
        <v>8.1536400000000009E-2</v>
      </c>
      <c r="AI106" s="29"/>
      <c r="AJ106" s="249">
        <f t="shared" si="29"/>
        <v>0</v>
      </c>
      <c r="AK106" s="250">
        <f t="shared" si="30"/>
        <v>0</v>
      </c>
      <c r="AM106" s="104">
        <v>4.0000000000000002E-4</v>
      </c>
      <c r="AN106" s="262">
        <f>+AN101</f>
        <v>203.84100000000001</v>
      </c>
      <c r="AO106" s="263">
        <f t="shared" si="42"/>
        <v>8.1536400000000009E-2</v>
      </c>
      <c r="AP106" s="29"/>
      <c r="AQ106" s="249">
        <f t="shared" si="32"/>
        <v>0</v>
      </c>
      <c r="AR106" s="250">
        <f t="shared" si="33"/>
        <v>0</v>
      </c>
    </row>
    <row r="107" spans="2:45" s="22" customFormat="1" x14ac:dyDescent="0.25">
      <c r="B107" s="63" t="s">
        <v>41</v>
      </c>
      <c r="C107" s="53"/>
      <c r="D107" s="279" t="s">
        <v>23</v>
      </c>
      <c r="E107" s="53"/>
      <c r="F107" s="23"/>
      <c r="G107" s="105">
        <v>0.25</v>
      </c>
      <c r="H107" s="56">
        <v>1</v>
      </c>
      <c r="I107" s="57">
        <f t="shared" si="37"/>
        <v>0.25</v>
      </c>
      <c r="J107" s="57"/>
      <c r="K107" s="105">
        <v>0.25</v>
      </c>
      <c r="L107" s="56">
        <v>1</v>
      </c>
      <c r="M107" s="57">
        <f t="shared" si="38"/>
        <v>0.25</v>
      </c>
      <c r="N107" s="59"/>
      <c r="O107" s="60">
        <f t="shared" si="22"/>
        <v>0</v>
      </c>
      <c r="P107" s="61">
        <f t="shared" si="36"/>
        <v>0</v>
      </c>
      <c r="Q107" s="280"/>
      <c r="R107" s="105">
        <v>0.25</v>
      </c>
      <c r="S107" s="56">
        <v>1</v>
      </c>
      <c r="T107" s="57">
        <f t="shared" si="39"/>
        <v>0.25</v>
      </c>
      <c r="U107" s="59"/>
      <c r="V107" s="60">
        <f t="shared" si="34"/>
        <v>0</v>
      </c>
      <c r="W107" s="61">
        <f t="shared" si="35"/>
        <v>0</v>
      </c>
      <c r="X107" s="280"/>
      <c r="Y107" s="105">
        <v>0.25</v>
      </c>
      <c r="Z107" s="56">
        <v>1</v>
      </c>
      <c r="AA107" s="57">
        <f t="shared" si="40"/>
        <v>0.25</v>
      </c>
      <c r="AB107" s="59"/>
      <c r="AC107" s="60">
        <f t="shared" si="26"/>
        <v>0</v>
      </c>
      <c r="AD107" s="61">
        <f t="shared" si="27"/>
        <v>0</v>
      </c>
      <c r="AE107" s="280"/>
      <c r="AF107" s="105">
        <v>0.25</v>
      </c>
      <c r="AG107" s="56">
        <v>1</v>
      </c>
      <c r="AH107" s="57">
        <f t="shared" si="41"/>
        <v>0.25</v>
      </c>
      <c r="AI107" s="59"/>
      <c r="AJ107" s="60">
        <f t="shared" si="29"/>
        <v>0</v>
      </c>
      <c r="AK107" s="61">
        <f t="shared" si="30"/>
        <v>0</v>
      </c>
      <c r="AL107" s="280"/>
      <c r="AM107" s="105">
        <v>0.25</v>
      </c>
      <c r="AN107" s="56">
        <v>1</v>
      </c>
      <c r="AO107" s="57">
        <f t="shared" si="42"/>
        <v>0.25</v>
      </c>
      <c r="AP107" s="59"/>
      <c r="AQ107" s="60">
        <f t="shared" si="32"/>
        <v>0</v>
      </c>
      <c r="AR107" s="61">
        <f t="shared" si="33"/>
        <v>0</v>
      </c>
      <c r="AS107" s="280"/>
    </row>
    <row r="108" spans="2:45" s="22" customFormat="1" x14ac:dyDescent="0.25">
      <c r="B108" s="63" t="s">
        <v>42</v>
      </c>
      <c r="C108" s="53"/>
      <c r="D108" s="54" t="s">
        <v>29</v>
      </c>
      <c r="E108" s="53"/>
      <c r="F108" s="23"/>
      <c r="G108" s="104">
        <v>8.6999999999999994E-2</v>
      </c>
      <c r="H108" s="86">
        <f>$G$75*$D$124</f>
        <v>124.74</v>
      </c>
      <c r="I108" s="65">
        <f t="shared" si="37"/>
        <v>10.852379999999998</v>
      </c>
      <c r="J108" s="65"/>
      <c r="K108" s="104">
        <v>8.6999999999999994E-2</v>
      </c>
      <c r="L108" s="86">
        <f>$G$75*$D$124</f>
        <v>124.74</v>
      </c>
      <c r="M108" s="65">
        <f t="shared" si="38"/>
        <v>10.852379999999998</v>
      </c>
      <c r="N108" s="59"/>
      <c r="O108" s="60">
        <f t="shared" si="22"/>
        <v>0</v>
      </c>
      <c r="P108" s="61">
        <f t="shared" si="36"/>
        <v>0</v>
      </c>
      <c r="Q108" s="59"/>
      <c r="R108" s="104">
        <v>8.6999999999999994E-2</v>
      </c>
      <c r="S108" s="86">
        <f>$G$75*$D$124</f>
        <v>124.74</v>
      </c>
      <c r="T108" s="65">
        <f t="shared" si="39"/>
        <v>10.852379999999998</v>
      </c>
      <c r="U108" s="59"/>
      <c r="V108" s="60">
        <f t="shared" si="34"/>
        <v>0</v>
      </c>
      <c r="W108" s="61">
        <f t="shared" si="35"/>
        <v>0</v>
      </c>
      <c r="X108" s="59"/>
      <c r="Y108" s="104">
        <v>8.6999999999999994E-2</v>
      </c>
      <c r="Z108" s="86">
        <f>$G$75*$D$124</f>
        <v>124.74</v>
      </c>
      <c r="AA108" s="65">
        <f t="shared" si="40"/>
        <v>10.852379999999998</v>
      </c>
      <c r="AB108" s="59"/>
      <c r="AC108" s="60">
        <f t="shared" si="26"/>
        <v>0</v>
      </c>
      <c r="AD108" s="61">
        <f t="shared" si="27"/>
        <v>0</v>
      </c>
      <c r="AE108" s="59"/>
      <c r="AF108" s="104">
        <v>8.6999999999999994E-2</v>
      </c>
      <c r="AG108" s="86">
        <f>$G$75*$D$124</f>
        <v>124.74</v>
      </c>
      <c r="AH108" s="65">
        <f t="shared" si="41"/>
        <v>10.852379999999998</v>
      </c>
      <c r="AI108" s="59"/>
      <c r="AJ108" s="60">
        <f t="shared" si="29"/>
        <v>0</v>
      </c>
      <c r="AK108" s="61">
        <f t="shared" si="30"/>
        <v>0</v>
      </c>
      <c r="AL108" s="59"/>
      <c r="AM108" s="104">
        <v>8.6999999999999994E-2</v>
      </c>
      <c r="AN108" s="86">
        <f>$G$75*$D$124</f>
        <v>124.74</v>
      </c>
      <c r="AO108" s="65">
        <f t="shared" si="42"/>
        <v>10.852379999999998</v>
      </c>
      <c r="AP108" s="59"/>
      <c r="AQ108" s="60">
        <f t="shared" si="32"/>
        <v>0</v>
      </c>
      <c r="AR108" s="61">
        <f t="shared" si="33"/>
        <v>0</v>
      </c>
      <c r="AS108" s="59"/>
    </row>
    <row r="109" spans="2:45" s="22" customFormat="1" x14ac:dyDescent="0.25">
      <c r="B109" s="63" t="s">
        <v>43</v>
      </c>
      <c r="C109" s="53"/>
      <c r="D109" s="54" t="s">
        <v>29</v>
      </c>
      <c r="E109" s="53"/>
      <c r="F109" s="23"/>
      <c r="G109" s="104">
        <v>0.122</v>
      </c>
      <c r="H109" s="86">
        <f>$G$75*$D$125</f>
        <v>35.64</v>
      </c>
      <c r="I109" s="65">
        <f t="shared" si="37"/>
        <v>4.3480800000000004</v>
      </c>
      <c r="J109" s="65"/>
      <c r="K109" s="104">
        <v>0.122</v>
      </c>
      <c r="L109" s="86">
        <f>$G$75*$D$125</f>
        <v>35.64</v>
      </c>
      <c r="M109" s="65">
        <f t="shared" si="38"/>
        <v>4.3480800000000004</v>
      </c>
      <c r="N109" s="59"/>
      <c r="O109" s="60">
        <f t="shared" si="22"/>
        <v>0</v>
      </c>
      <c r="P109" s="61">
        <f t="shared" si="36"/>
        <v>0</v>
      </c>
      <c r="Q109" s="59"/>
      <c r="R109" s="104">
        <v>0.122</v>
      </c>
      <c r="S109" s="86">
        <f>$G$75*$D$125</f>
        <v>35.64</v>
      </c>
      <c r="T109" s="65">
        <f t="shared" si="39"/>
        <v>4.3480800000000004</v>
      </c>
      <c r="U109" s="59"/>
      <c r="V109" s="60">
        <f t="shared" si="34"/>
        <v>0</v>
      </c>
      <c r="W109" s="61">
        <f t="shared" si="35"/>
        <v>0</v>
      </c>
      <c r="X109" s="59"/>
      <c r="Y109" s="104">
        <v>0.122</v>
      </c>
      <c r="Z109" s="86">
        <f>$G$75*$D$125</f>
        <v>35.64</v>
      </c>
      <c r="AA109" s="65">
        <f t="shared" si="40"/>
        <v>4.3480800000000004</v>
      </c>
      <c r="AB109" s="59"/>
      <c r="AC109" s="60">
        <f t="shared" si="26"/>
        <v>0</v>
      </c>
      <c r="AD109" s="61">
        <f t="shared" si="27"/>
        <v>0</v>
      </c>
      <c r="AE109" s="59"/>
      <c r="AF109" s="104">
        <v>0.122</v>
      </c>
      <c r="AG109" s="86">
        <f>$G$75*$D$125</f>
        <v>35.64</v>
      </c>
      <c r="AH109" s="65">
        <f t="shared" si="41"/>
        <v>4.3480800000000004</v>
      </c>
      <c r="AI109" s="59"/>
      <c r="AJ109" s="60">
        <f t="shared" si="29"/>
        <v>0</v>
      </c>
      <c r="AK109" s="61">
        <f t="shared" si="30"/>
        <v>0</v>
      </c>
      <c r="AL109" s="59"/>
      <c r="AM109" s="104">
        <v>0.122</v>
      </c>
      <c r="AN109" s="86">
        <f>$G$75*$D$125</f>
        <v>35.64</v>
      </c>
      <c r="AO109" s="65">
        <f t="shared" si="42"/>
        <v>4.3480800000000004</v>
      </c>
      <c r="AP109" s="59"/>
      <c r="AQ109" s="60">
        <f t="shared" si="32"/>
        <v>0</v>
      </c>
      <c r="AR109" s="61">
        <f t="shared" si="33"/>
        <v>0</v>
      </c>
      <c r="AS109" s="59"/>
    </row>
    <row r="110" spans="2:45" s="22" customFormat="1" x14ac:dyDescent="0.25">
      <c r="B110" s="63" t="s">
        <v>44</v>
      </c>
      <c r="C110" s="53"/>
      <c r="D110" s="54" t="s">
        <v>29</v>
      </c>
      <c r="E110" s="53"/>
      <c r="F110" s="23"/>
      <c r="G110" s="104">
        <v>0.182</v>
      </c>
      <c r="H110" s="86">
        <f>$G$75*$D$126</f>
        <v>37.619999999999997</v>
      </c>
      <c r="I110" s="65">
        <f t="shared" si="37"/>
        <v>6.8468399999999994</v>
      </c>
      <c r="J110" s="65"/>
      <c r="K110" s="104">
        <v>0.182</v>
      </c>
      <c r="L110" s="86">
        <f>$G$75*$D$126</f>
        <v>37.619999999999997</v>
      </c>
      <c r="M110" s="65">
        <f t="shared" si="38"/>
        <v>6.8468399999999994</v>
      </c>
      <c r="N110" s="59"/>
      <c r="O110" s="60">
        <f t="shared" si="22"/>
        <v>0</v>
      </c>
      <c r="P110" s="61">
        <f t="shared" si="36"/>
        <v>0</v>
      </c>
      <c r="Q110" s="59"/>
      <c r="R110" s="104">
        <v>0.182</v>
      </c>
      <c r="S110" s="86">
        <f>$G$75*$D$126</f>
        <v>37.619999999999997</v>
      </c>
      <c r="T110" s="65">
        <f t="shared" si="39"/>
        <v>6.8468399999999994</v>
      </c>
      <c r="U110" s="59"/>
      <c r="V110" s="60">
        <f t="shared" si="34"/>
        <v>0</v>
      </c>
      <c r="W110" s="61">
        <f t="shared" si="35"/>
        <v>0</v>
      </c>
      <c r="X110" s="59"/>
      <c r="Y110" s="104">
        <v>0.182</v>
      </c>
      <c r="Z110" s="86">
        <f>$G$75*$D$126</f>
        <v>37.619999999999997</v>
      </c>
      <c r="AA110" s="65">
        <f t="shared" si="40"/>
        <v>6.8468399999999994</v>
      </c>
      <c r="AB110" s="59"/>
      <c r="AC110" s="60">
        <f t="shared" si="26"/>
        <v>0</v>
      </c>
      <c r="AD110" s="61">
        <f t="shared" si="27"/>
        <v>0</v>
      </c>
      <c r="AE110" s="59"/>
      <c r="AF110" s="104">
        <v>0.182</v>
      </c>
      <c r="AG110" s="86">
        <f>$G$75*$D$126</f>
        <v>37.619999999999997</v>
      </c>
      <c r="AH110" s="65">
        <f t="shared" si="41"/>
        <v>6.8468399999999994</v>
      </c>
      <c r="AI110" s="59"/>
      <c r="AJ110" s="60">
        <f t="shared" si="29"/>
        <v>0</v>
      </c>
      <c r="AK110" s="61">
        <f t="shared" si="30"/>
        <v>0</v>
      </c>
      <c r="AL110" s="59"/>
      <c r="AM110" s="104">
        <v>0.182</v>
      </c>
      <c r="AN110" s="86">
        <f>$G$75*$D$126</f>
        <v>37.619999999999997</v>
      </c>
      <c r="AO110" s="65">
        <f t="shared" si="42"/>
        <v>6.8468399999999994</v>
      </c>
      <c r="AP110" s="59"/>
      <c r="AQ110" s="60">
        <f t="shared" si="32"/>
        <v>0</v>
      </c>
      <c r="AR110" s="61">
        <f t="shared" si="33"/>
        <v>0</v>
      </c>
      <c r="AS110" s="59"/>
    </row>
    <row r="111" spans="2:45" s="22" customFormat="1" x14ac:dyDescent="0.25">
      <c r="B111" s="63" t="s">
        <v>45</v>
      </c>
      <c r="C111" s="53"/>
      <c r="D111" s="54" t="s">
        <v>29</v>
      </c>
      <c r="E111" s="53"/>
      <c r="F111" s="23"/>
      <c r="G111" s="104">
        <v>0.10299999999999999</v>
      </c>
      <c r="H111" s="86">
        <f>IF(AND($N$1=1, $G$75&gt;=600), 600, IF(AND($N$1=1, AND($G$75&lt;600, $G$75&gt;=0)), $G$75, IF(AND($N$1=2, $G$75&gt;=1000), 1000, IF(AND($N$1=2, AND($G$75&lt;1000, $G$75&gt;=0)), $G$75))))</f>
        <v>198</v>
      </c>
      <c r="I111" s="65">
        <f t="shared" si="37"/>
        <v>20.393999999999998</v>
      </c>
      <c r="J111" s="65"/>
      <c r="K111" s="104">
        <v>0.10299999999999999</v>
      </c>
      <c r="L111" s="86">
        <f>IF(AND($N$1=1, $G$75&gt;=600), 600, IF(AND($N$1=1, AND($G$75&lt;600, $G$75&gt;=0)), $G$75, IF(AND($N$1=2, $G$75&gt;=1000), 1000, IF(AND($N$1=2, AND($G$75&lt;1000, $G$75&gt;=0)), $G$75))))</f>
        <v>198</v>
      </c>
      <c r="M111" s="65">
        <f t="shared" si="38"/>
        <v>20.393999999999998</v>
      </c>
      <c r="N111" s="59"/>
      <c r="O111" s="60">
        <f t="shared" si="22"/>
        <v>0</v>
      </c>
      <c r="P111" s="61">
        <f t="shared" si="36"/>
        <v>0</v>
      </c>
      <c r="Q111" s="59"/>
      <c r="R111" s="104">
        <v>0.10299999999999999</v>
      </c>
      <c r="S111" s="86">
        <f>IF(AND($N$1=1, $G$75&gt;=600), 600, IF(AND($N$1=1, AND($G$75&lt;600, $G$75&gt;=0)), $G$75, IF(AND($N$1=2, $G$75&gt;=1000), 1000, IF(AND($N$1=2, AND($G$75&lt;1000, $G$75&gt;=0)), $G$75))))</f>
        <v>198</v>
      </c>
      <c r="T111" s="65">
        <f t="shared" si="39"/>
        <v>20.393999999999998</v>
      </c>
      <c r="U111" s="59"/>
      <c r="V111" s="60">
        <f t="shared" si="34"/>
        <v>0</v>
      </c>
      <c r="W111" s="61">
        <f t="shared" si="35"/>
        <v>0</v>
      </c>
      <c r="X111" s="59"/>
      <c r="Y111" s="104">
        <v>0.10299999999999999</v>
      </c>
      <c r="Z111" s="86">
        <f>IF(AND($N$1=1, $G$75&gt;=600), 600, IF(AND($N$1=1, AND($G$75&lt;600, $G$75&gt;=0)), $G$75, IF(AND($N$1=2, $G$75&gt;=1000), 1000, IF(AND($N$1=2, AND($G$75&lt;1000, $G$75&gt;=0)), $G$75))))</f>
        <v>198</v>
      </c>
      <c r="AA111" s="65">
        <f t="shared" si="40"/>
        <v>20.393999999999998</v>
      </c>
      <c r="AB111" s="59"/>
      <c r="AC111" s="60">
        <f t="shared" si="26"/>
        <v>0</v>
      </c>
      <c r="AD111" s="61">
        <f t="shared" si="27"/>
        <v>0</v>
      </c>
      <c r="AE111" s="59"/>
      <c r="AF111" s="104">
        <v>0.10299999999999999</v>
      </c>
      <c r="AG111" s="86">
        <f>IF(AND($N$1=1, $G$75&gt;=600), 600, IF(AND($N$1=1, AND($G$75&lt;600, $G$75&gt;=0)), $G$75, IF(AND($N$1=2, $G$75&gt;=1000), 1000, IF(AND($N$1=2, AND($G$75&lt;1000, $G$75&gt;=0)), $G$75))))</f>
        <v>198</v>
      </c>
      <c r="AH111" s="65">
        <f t="shared" si="41"/>
        <v>20.393999999999998</v>
      </c>
      <c r="AI111" s="59"/>
      <c r="AJ111" s="60">
        <f t="shared" si="29"/>
        <v>0</v>
      </c>
      <c r="AK111" s="61">
        <f t="shared" si="30"/>
        <v>0</v>
      </c>
      <c r="AL111" s="59"/>
      <c r="AM111" s="104">
        <v>0.10299999999999999</v>
      </c>
      <c r="AN111" s="86">
        <f>IF(AND($N$1=1, $G$75&gt;=600), 600, IF(AND($N$1=1, AND($G$75&lt;600, $G$75&gt;=0)), $G$75, IF(AND($N$1=2, $G$75&gt;=1000), 1000, IF(AND($N$1=2, AND($G$75&lt;1000, $G$75&gt;=0)), $G$75))))</f>
        <v>198</v>
      </c>
      <c r="AO111" s="65">
        <f t="shared" si="42"/>
        <v>20.393999999999998</v>
      </c>
      <c r="AP111" s="59"/>
      <c r="AQ111" s="60">
        <f t="shared" si="32"/>
        <v>0</v>
      </c>
      <c r="AR111" s="61">
        <f t="shared" si="33"/>
        <v>0</v>
      </c>
      <c r="AS111" s="59"/>
    </row>
    <row r="112" spans="2:45" s="22" customFormat="1" x14ac:dyDescent="0.25">
      <c r="B112" s="63" t="s">
        <v>46</v>
      </c>
      <c r="C112" s="53"/>
      <c r="D112" s="54" t="s">
        <v>29</v>
      </c>
      <c r="E112" s="53"/>
      <c r="F112" s="23"/>
      <c r="G112" s="104">
        <v>0.125</v>
      </c>
      <c r="H112" s="86">
        <f>IF(AND($N$1=1, $G$75&gt;=600), $G$75-600, IF(AND($N$1=1, AND($G$75&lt;600, $G$75&gt;=0)), 0, IF(AND($N$1=2, $G$75&gt;=1000), $G$75-1000, IF(AND($N$1=2, AND($G$75&lt;1000, $G$75&gt;=0)), 0))))</f>
        <v>0</v>
      </c>
      <c r="I112" s="65">
        <f t="shared" si="37"/>
        <v>0</v>
      </c>
      <c r="J112" s="65"/>
      <c r="K112" s="104">
        <v>0.125</v>
      </c>
      <c r="L112" s="86">
        <f>IF(AND($N$1=1, $G$75&gt;=600), $G$75-600, IF(AND($N$1=1, AND($G$75&lt;600, $G$75&gt;=0)), 0, IF(AND($N$1=2, $G$75&gt;=1000), $G$75-1000, IF(AND($N$1=2, AND($G$75&lt;1000, $G$75&gt;=0)), 0))))</f>
        <v>0</v>
      </c>
      <c r="M112" s="65">
        <f t="shared" si="38"/>
        <v>0</v>
      </c>
      <c r="N112" s="59"/>
      <c r="O112" s="60">
        <f t="shared" si="22"/>
        <v>0</v>
      </c>
      <c r="P112" s="61" t="str">
        <f t="shared" si="36"/>
        <v/>
      </c>
      <c r="Q112" s="59"/>
      <c r="R112" s="104">
        <v>0.125</v>
      </c>
      <c r="S112" s="86">
        <f>IF(AND($N$1=1, $G$75&gt;=600), $G$75-600, IF(AND($N$1=1, AND($G$75&lt;600, $G$75&gt;=0)), 0, IF(AND($N$1=2, $G$75&gt;=1000), $G$75-1000, IF(AND($N$1=2, AND($G$75&lt;1000, $G$75&gt;=0)), 0))))</f>
        <v>0</v>
      </c>
      <c r="T112" s="65">
        <f t="shared" si="39"/>
        <v>0</v>
      </c>
      <c r="U112" s="59"/>
      <c r="V112" s="60">
        <f t="shared" si="34"/>
        <v>0</v>
      </c>
      <c r="W112" s="61" t="str">
        <f t="shared" si="35"/>
        <v/>
      </c>
      <c r="X112" s="59"/>
      <c r="Y112" s="104">
        <v>0.125</v>
      </c>
      <c r="Z112" s="86">
        <f>IF(AND($N$1=1, $G$75&gt;=600), $G$75-600, IF(AND($N$1=1, AND($G$75&lt;600, $G$75&gt;=0)), 0, IF(AND($N$1=2, $G$75&gt;=1000), $G$75-1000, IF(AND($N$1=2, AND($G$75&lt;1000, $G$75&gt;=0)), 0))))</f>
        <v>0</v>
      </c>
      <c r="AA112" s="65">
        <f t="shared" si="40"/>
        <v>0</v>
      </c>
      <c r="AB112" s="59"/>
      <c r="AC112" s="60">
        <f t="shared" si="26"/>
        <v>0</v>
      </c>
      <c r="AD112" s="61" t="str">
        <f t="shared" si="27"/>
        <v/>
      </c>
      <c r="AE112" s="59"/>
      <c r="AF112" s="104">
        <v>0.125</v>
      </c>
      <c r="AG112" s="86">
        <f>IF(AND($N$1=1, $G$75&gt;=600), $G$75-600, IF(AND($N$1=1, AND($G$75&lt;600, $G$75&gt;=0)), 0, IF(AND($N$1=2, $G$75&gt;=1000), $G$75-1000, IF(AND($N$1=2, AND($G$75&lt;1000, $G$75&gt;=0)), 0))))</f>
        <v>0</v>
      </c>
      <c r="AH112" s="65">
        <f t="shared" si="41"/>
        <v>0</v>
      </c>
      <c r="AI112" s="59"/>
      <c r="AJ112" s="60">
        <f t="shared" si="29"/>
        <v>0</v>
      </c>
      <c r="AK112" s="61" t="str">
        <f t="shared" si="30"/>
        <v/>
      </c>
      <c r="AL112" s="59"/>
      <c r="AM112" s="104">
        <v>0.125</v>
      </c>
      <c r="AN112" s="86">
        <f>IF(AND($N$1=1, $G$75&gt;=600), $G$75-600, IF(AND($N$1=1, AND($G$75&lt;600, $G$75&gt;=0)), 0, IF(AND($N$1=2, $G$75&gt;=1000), $G$75-1000, IF(AND($N$1=2, AND($G$75&lt;1000, $G$75&gt;=0)), 0))))</f>
        <v>0</v>
      </c>
      <c r="AO112" s="65">
        <f t="shared" si="42"/>
        <v>0</v>
      </c>
      <c r="AP112" s="59"/>
      <c r="AQ112" s="60">
        <f t="shared" si="32"/>
        <v>0</v>
      </c>
      <c r="AR112" s="61" t="str">
        <f t="shared" si="33"/>
        <v/>
      </c>
      <c r="AS112" s="59"/>
    </row>
    <row r="113" spans="1:52" s="22" customFormat="1" x14ac:dyDescent="0.25">
      <c r="B113" s="63" t="s">
        <v>47</v>
      </c>
      <c r="C113" s="53"/>
      <c r="D113" s="54" t="s">
        <v>29</v>
      </c>
      <c r="E113" s="53"/>
      <c r="F113" s="23"/>
      <c r="G113" s="104">
        <v>8.9169999999999999E-2</v>
      </c>
      <c r="H113" s="86">
        <v>0</v>
      </c>
      <c r="I113" s="65">
        <f t="shared" si="37"/>
        <v>0</v>
      </c>
      <c r="J113" s="65"/>
      <c r="K113" s="104">
        <v>8.9169999999999999E-2</v>
      </c>
      <c r="L113" s="86">
        <v>0</v>
      </c>
      <c r="M113" s="65">
        <f t="shared" si="38"/>
        <v>0</v>
      </c>
      <c r="N113" s="59"/>
      <c r="O113" s="60">
        <f t="shared" si="22"/>
        <v>0</v>
      </c>
      <c r="P113" s="61" t="str">
        <f t="shared" si="36"/>
        <v/>
      </c>
      <c r="Q113" s="59"/>
      <c r="R113" s="104">
        <v>8.9169999999999999E-2</v>
      </c>
      <c r="S113" s="86">
        <f>O113</f>
        <v>0</v>
      </c>
      <c r="T113" s="65">
        <f t="shared" si="39"/>
        <v>0</v>
      </c>
      <c r="U113" s="59"/>
      <c r="V113" s="60">
        <f t="shared" si="34"/>
        <v>0</v>
      </c>
      <c r="W113" s="61" t="str">
        <f t="shared" si="35"/>
        <v/>
      </c>
      <c r="X113" s="59"/>
      <c r="Y113" s="104">
        <v>8.9169999999999999E-2</v>
      </c>
      <c r="Z113" s="86">
        <f>V113</f>
        <v>0</v>
      </c>
      <c r="AA113" s="65">
        <f t="shared" si="40"/>
        <v>0</v>
      </c>
      <c r="AB113" s="59"/>
      <c r="AC113" s="60">
        <f t="shared" si="26"/>
        <v>0</v>
      </c>
      <c r="AD113" s="61" t="str">
        <f t="shared" si="27"/>
        <v/>
      </c>
      <c r="AE113" s="59"/>
      <c r="AF113" s="104">
        <v>8.9169999999999999E-2</v>
      </c>
      <c r="AG113" s="86">
        <f>AC113</f>
        <v>0</v>
      </c>
      <c r="AH113" s="65">
        <f t="shared" si="41"/>
        <v>0</v>
      </c>
      <c r="AI113" s="59"/>
      <c r="AJ113" s="60">
        <f t="shared" si="29"/>
        <v>0</v>
      </c>
      <c r="AK113" s="61" t="str">
        <f t="shared" si="30"/>
        <v/>
      </c>
      <c r="AL113" s="59"/>
      <c r="AM113" s="104">
        <v>8.9169999999999999E-2</v>
      </c>
      <c r="AN113" s="86">
        <f>AJ113</f>
        <v>0</v>
      </c>
      <c r="AO113" s="65">
        <f t="shared" si="42"/>
        <v>0</v>
      </c>
      <c r="AP113" s="59"/>
      <c r="AQ113" s="60">
        <f t="shared" si="32"/>
        <v>0</v>
      </c>
      <c r="AR113" s="61" t="str">
        <f t="shared" si="33"/>
        <v/>
      </c>
      <c r="AS113" s="59"/>
    </row>
    <row r="114" spans="1:52" s="22" customFormat="1" ht="15.75" thickBot="1" x14ac:dyDescent="0.3">
      <c r="B114" s="63" t="s">
        <v>48</v>
      </c>
      <c r="C114" s="53"/>
      <c r="D114" s="54" t="s">
        <v>29</v>
      </c>
      <c r="E114" s="53"/>
      <c r="F114" s="23"/>
      <c r="G114" s="104">
        <f>G113</f>
        <v>8.9169999999999999E-2</v>
      </c>
      <c r="H114" s="86">
        <v>0</v>
      </c>
      <c r="I114" s="65">
        <f t="shared" si="37"/>
        <v>0</v>
      </c>
      <c r="J114" s="65"/>
      <c r="K114" s="104">
        <f>K113</f>
        <v>8.9169999999999999E-2</v>
      </c>
      <c r="L114" s="86">
        <v>0</v>
      </c>
      <c r="M114" s="65">
        <f t="shared" si="38"/>
        <v>0</v>
      </c>
      <c r="N114" s="59"/>
      <c r="O114" s="60">
        <f t="shared" si="22"/>
        <v>0</v>
      </c>
      <c r="P114" s="61" t="str">
        <f t="shared" si="36"/>
        <v/>
      </c>
      <c r="Q114" s="59"/>
      <c r="R114" s="104">
        <f>R113</f>
        <v>8.9169999999999999E-2</v>
      </c>
      <c r="S114" s="86">
        <f>O114</f>
        <v>0</v>
      </c>
      <c r="T114" s="65">
        <f t="shared" si="39"/>
        <v>0</v>
      </c>
      <c r="U114" s="59"/>
      <c r="V114" s="60">
        <f t="shared" si="34"/>
        <v>0</v>
      </c>
      <c r="W114" s="61" t="str">
        <f t="shared" si="35"/>
        <v/>
      </c>
      <c r="X114" s="59"/>
      <c r="Y114" s="104">
        <f>Y113</f>
        <v>8.9169999999999999E-2</v>
      </c>
      <c r="Z114" s="86">
        <f>V114</f>
        <v>0</v>
      </c>
      <c r="AA114" s="65">
        <f t="shared" si="40"/>
        <v>0</v>
      </c>
      <c r="AB114" s="59"/>
      <c r="AC114" s="60">
        <f t="shared" si="26"/>
        <v>0</v>
      </c>
      <c r="AD114" s="61" t="str">
        <f t="shared" si="27"/>
        <v/>
      </c>
      <c r="AE114" s="59"/>
      <c r="AF114" s="104">
        <f>AF113</f>
        <v>8.9169999999999999E-2</v>
      </c>
      <c r="AG114" s="86">
        <f>AC114</f>
        <v>0</v>
      </c>
      <c r="AH114" s="65">
        <f t="shared" si="41"/>
        <v>0</v>
      </c>
      <c r="AI114" s="59"/>
      <c r="AJ114" s="60">
        <f t="shared" si="29"/>
        <v>0</v>
      </c>
      <c r="AK114" s="61" t="str">
        <f t="shared" si="30"/>
        <v/>
      </c>
      <c r="AL114" s="59"/>
      <c r="AM114" s="104">
        <f>AM113</f>
        <v>8.9169999999999999E-2</v>
      </c>
      <c r="AN114" s="86">
        <f>AJ114</f>
        <v>0</v>
      </c>
      <c r="AO114" s="65">
        <f t="shared" si="42"/>
        <v>0</v>
      </c>
      <c r="AP114" s="59"/>
      <c r="AQ114" s="60">
        <f t="shared" si="32"/>
        <v>0</v>
      </c>
      <c r="AR114" s="61" t="str">
        <f t="shared" si="33"/>
        <v/>
      </c>
      <c r="AS114" s="59"/>
    </row>
    <row r="115" spans="1:52" ht="15.75" thickBot="1" x14ac:dyDescent="0.3">
      <c r="B115" s="281"/>
      <c r="C115" s="282"/>
      <c r="D115" s="283"/>
      <c r="E115" s="282"/>
      <c r="F115" s="284"/>
      <c r="G115" s="285"/>
      <c r="H115" s="286"/>
      <c r="I115" s="287"/>
      <c r="J115" s="287"/>
      <c r="K115" s="285"/>
      <c r="L115" s="286"/>
      <c r="M115" s="287"/>
      <c r="N115" s="284"/>
      <c r="O115" s="288">
        <f t="shared" si="22"/>
        <v>0</v>
      </c>
      <c r="P115" s="289" t="str">
        <f t="shared" si="36"/>
        <v/>
      </c>
      <c r="R115" s="285"/>
      <c r="S115" s="286"/>
      <c r="T115" s="287"/>
      <c r="U115" s="284"/>
      <c r="V115" s="288">
        <f t="shared" si="34"/>
        <v>0</v>
      </c>
      <c r="W115" s="289" t="str">
        <f t="shared" si="35"/>
        <v/>
      </c>
      <c r="Y115" s="285"/>
      <c r="Z115" s="286"/>
      <c r="AA115" s="287"/>
      <c r="AB115" s="284"/>
      <c r="AC115" s="288">
        <f t="shared" si="26"/>
        <v>0</v>
      </c>
      <c r="AD115" s="289" t="str">
        <f t="shared" si="27"/>
        <v/>
      </c>
      <c r="AF115" s="285"/>
      <c r="AG115" s="286"/>
      <c r="AH115" s="287"/>
      <c r="AI115" s="284"/>
      <c r="AJ115" s="288">
        <f t="shared" si="29"/>
        <v>0</v>
      </c>
      <c r="AK115" s="289" t="str">
        <f t="shared" si="30"/>
        <v/>
      </c>
      <c r="AM115" s="285"/>
      <c r="AN115" s="286"/>
      <c r="AO115" s="287"/>
      <c r="AP115" s="284"/>
      <c r="AQ115" s="288">
        <f t="shared" si="32"/>
        <v>0</v>
      </c>
      <c r="AR115" s="289" t="str">
        <f t="shared" si="33"/>
        <v/>
      </c>
    </row>
    <row r="116" spans="1:52" x14ac:dyDescent="0.25">
      <c r="B116" s="290" t="s">
        <v>49</v>
      </c>
      <c r="C116" s="244"/>
      <c r="D116" s="291"/>
      <c r="E116" s="244"/>
      <c r="F116" s="292"/>
      <c r="G116" s="293"/>
      <c r="H116" s="293"/>
      <c r="I116" s="294">
        <f>SUM(I104:I110,I103)</f>
        <v>64.728384449999993</v>
      </c>
      <c r="J116" s="295"/>
      <c r="K116" s="293"/>
      <c r="L116" s="293"/>
      <c r="M116" s="294">
        <f>SUM(M104:M110,M103)</f>
        <v>66.814519250000004</v>
      </c>
      <c r="N116" s="296"/>
      <c r="O116" s="295">
        <f t="shared" si="22"/>
        <v>2.0861348000000106</v>
      </c>
      <c r="P116" s="297">
        <f t="shared" si="36"/>
        <v>3.2229057124258428E-2</v>
      </c>
      <c r="R116" s="293"/>
      <c r="S116" s="293"/>
      <c r="T116" s="294">
        <f>SUM(T104:T110,T103)</f>
        <v>68.994859250000005</v>
      </c>
      <c r="U116" s="296"/>
      <c r="V116" s="295">
        <f t="shared" si="34"/>
        <v>2.1803400000000011</v>
      </c>
      <c r="W116" s="297">
        <f t="shared" si="35"/>
        <v>3.2632727504059697E-2</v>
      </c>
      <c r="Y116" s="293"/>
      <c r="Z116" s="293"/>
      <c r="AA116" s="294">
        <f>SUM(AA104:AA110,AA103)</f>
        <v>71.314859249999998</v>
      </c>
      <c r="AB116" s="296"/>
      <c r="AC116" s="295">
        <f t="shared" si="26"/>
        <v>2.3199999999999932</v>
      </c>
      <c r="AD116" s="297">
        <f t="shared" si="27"/>
        <v>3.3625693641805537E-2</v>
      </c>
      <c r="AF116" s="293"/>
      <c r="AG116" s="293"/>
      <c r="AH116" s="294">
        <f>SUM(AH104:AH110,AH103)</f>
        <v>74.254859249999996</v>
      </c>
      <c r="AI116" s="296"/>
      <c r="AJ116" s="295">
        <f t="shared" si="29"/>
        <v>2.9399999999999977</v>
      </c>
      <c r="AK116" s="297">
        <f t="shared" si="30"/>
        <v>4.1225629986782843E-2</v>
      </c>
      <c r="AM116" s="293"/>
      <c r="AN116" s="293"/>
      <c r="AO116" s="294">
        <f>SUM(AO104:AO110,AO103)</f>
        <v>76.464859250000003</v>
      </c>
      <c r="AP116" s="296"/>
      <c r="AQ116" s="295">
        <f t="shared" si="32"/>
        <v>2.210000000000008</v>
      </c>
      <c r="AR116" s="297">
        <f t="shared" si="33"/>
        <v>2.9762361983064537E-2</v>
      </c>
    </row>
    <row r="117" spans="1:52" x14ac:dyDescent="0.25">
      <c r="B117" s="290" t="s">
        <v>50</v>
      </c>
      <c r="C117" s="244"/>
      <c r="D117" s="291"/>
      <c r="E117" s="244"/>
      <c r="F117" s="292"/>
      <c r="G117" s="298">
        <f>G60</f>
        <v>-0.193</v>
      </c>
      <c r="H117" s="299"/>
      <c r="I117" s="249">
        <f>+I116*G117</f>
        <v>-12.49257819885</v>
      </c>
      <c r="J117" s="249"/>
      <c r="K117" s="298">
        <f>K60</f>
        <v>-0.193</v>
      </c>
      <c r="L117" s="299"/>
      <c r="M117" s="249">
        <f>+M116*K117</f>
        <v>-12.89520221525</v>
      </c>
      <c r="N117" s="296"/>
      <c r="O117" s="249">
        <f t="shared" si="22"/>
        <v>-0.40262401640000078</v>
      </c>
      <c r="P117" s="250">
        <f t="shared" si="36"/>
        <v>3.2229057124258324E-2</v>
      </c>
      <c r="R117" s="298">
        <f>R60</f>
        <v>-0.193</v>
      </c>
      <c r="S117" s="299"/>
      <c r="T117" s="249">
        <f>+T116*R117</f>
        <v>-13.316007835250002</v>
      </c>
      <c r="U117" s="296"/>
      <c r="V117" s="249">
        <f t="shared" si="34"/>
        <v>-0.42080562000000121</v>
      </c>
      <c r="W117" s="250">
        <f t="shared" si="35"/>
        <v>3.2632727504059773E-2</v>
      </c>
      <c r="Y117" s="298">
        <f>Y60</f>
        <v>-0.193</v>
      </c>
      <c r="Z117" s="299"/>
      <c r="AA117" s="249">
        <f>+AA116*Y117</f>
        <v>-13.76376783525</v>
      </c>
      <c r="AB117" s="296"/>
      <c r="AC117" s="249">
        <f t="shared" si="26"/>
        <v>-0.44775999999999883</v>
      </c>
      <c r="AD117" s="250">
        <f t="shared" si="27"/>
        <v>3.3625693641805544E-2</v>
      </c>
      <c r="AF117" s="298">
        <f>AF60</f>
        <v>-0.193</v>
      </c>
      <c r="AG117" s="299"/>
      <c r="AH117" s="249">
        <f>+AH116*AF117</f>
        <v>-14.331187835249999</v>
      </c>
      <c r="AI117" s="296"/>
      <c r="AJ117" s="249">
        <f t="shared" si="29"/>
        <v>-0.56741999999999848</v>
      </c>
      <c r="AK117" s="250">
        <f t="shared" si="30"/>
        <v>4.1225629986782759E-2</v>
      </c>
      <c r="AM117" s="298">
        <f>AM60</f>
        <v>-0.193</v>
      </c>
      <c r="AN117" s="299"/>
      <c r="AO117" s="249">
        <f>+AO116*AM117</f>
        <v>-14.75771783525</v>
      </c>
      <c r="AP117" s="296"/>
      <c r="AQ117" s="249">
        <f t="shared" si="32"/>
        <v>-0.42653000000000141</v>
      </c>
      <c r="AR117" s="250">
        <f t="shared" si="33"/>
        <v>2.976236198306453E-2</v>
      </c>
    </row>
    <row r="118" spans="1:52" x14ac:dyDescent="0.25">
      <c r="B118" s="300" t="s">
        <v>51</v>
      </c>
      <c r="C118" s="244"/>
      <c r="D118" s="291"/>
      <c r="E118" s="244"/>
      <c r="F118" s="251"/>
      <c r="G118" s="301">
        <v>0.13</v>
      </c>
      <c r="H118" s="251"/>
      <c r="I118" s="249">
        <f>I116*G118</f>
        <v>8.4146899785000002</v>
      </c>
      <c r="J118" s="249"/>
      <c r="K118" s="301">
        <v>0.13</v>
      </c>
      <c r="L118" s="251"/>
      <c r="M118" s="249">
        <f>M116*K118</f>
        <v>8.6858875025</v>
      </c>
      <c r="N118" s="29"/>
      <c r="O118" s="249">
        <f t="shared" si="22"/>
        <v>0.27119752399999975</v>
      </c>
      <c r="P118" s="250">
        <f t="shared" si="36"/>
        <v>3.2229057124258227E-2</v>
      </c>
      <c r="R118" s="301">
        <v>0.13</v>
      </c>
      <c r="S118" s="251"/>
      <c r="T118" s="249">
        <f>T116*R118</f>
        <v>8.9693317025000017</v>
      </c>
      <c r="U118" s="29"/>
      <c r="V118" s="249">
        <f t="shared" si="34"/>
        <v>0.2834442000000017</v>
      </c>
      <c r="W118" s="250">
        <f t="shared" si="35"/>
        <v>3.2632727504059877E-2</v>
      </c>
      <c r="Y118" s="301">
        <v>0.13</v>
      </c>
      <c r="Z118" s="251"/>
      <c r="AA118" s="249">
        <f>AA116*Y118</f>
        <v>9.2709317025000004</v>
      </c>
      <c r="AB118" s="29"/>
      <c r="AC118" s="249">
        <f t="shared" si="26"/>
        <v>0.30159999999999876</v>
      </c>
      <c r="AD118" s="250">
        <f t="shared" si="27"/>
        <v>3.3625693641805496E-2</v>
      </c>
      <c r="AF118" s="301">
        <v>0.13</v>
      </c>
      <c r="AG118" s="251"/>
      <c r="AH118" s="249">
        <f>AH116*AF118</f>
        <v>9.6531317024999996</v>
      </c>
      <c r="AI118" s="29"/>
      <c r="AJ118" s="249">
        <f t="shared" si="29"/>
        <v>0.38219999999999921</v>
      </c>
      <c r="AK118" s="250">
        <f t="shared" si="30"/>
        <v>4.1225629986782787E-2</v>
      </c>
      <c r="AM118" s="301">
        <v>0.13</v>
      </c>
      <c r="AN118" s="251"/>
      <c r="AO118" s="249">
        <f>AO116*AM118</f>
        <v>9.9404317025000015</v>
      </c>
      <c r="AP118" s="29"/>
      <c r="AQ118" s="249">
        <f t="shared" si="32"/>
        <v>0.28730000000000189</v>
      </c>
      <c r="AR118" s="250">
        <f t="shared" si="33"/>
        <v>2.9762361983064624E-2</v>
      </c>
    </row>
    <row r="119" spans="1:52" ht="15.75" thickBot="1" x14ac:dyDescent="0.3">
      <c r="B119" s="494" t="s">
        <v>52</v>
      </c>
      <c r="C119" s="494"/>
      <c r="D119" s="494"/>
      <c r="E119" s="302"/>
      <c r="F119" s="303"/>
      <c r="G119" s="303"/>
      <c r="H119" s="303"/>
      <c r="I119" s="304">
        <f>SUM(I116:I118)</f>
        <v>60.650496229649995</v>
      </c>
      <c r="J119" s="304"/>
      <c r="K119" s="303"/>
      <c r="L119" s="303"/>
      <c r="M119" s="304">
        <f>SUM(M116:M118)</f>
        <v>62.605204537250003</v>
      </c>
      <c r="N119" s="305"/>
      <c r="O119" s="306">
        <f t="shared" si="22"/>
        <v>1.9547083076000078</v>
      </c>
      <c r="P119" s="307">
        <f t="shared" si="36"/>
        <v>3.2229057124258387E-2</v>
      </c>
      <c r="R119" s="303"/>
      <c r="S119" s="303"/>
      <c r="T119" s="304">
        <f>SUM(T116:T118)</f>
        <v>64.648183117249999</v>
      </c>
      <c r="U119" s="305"/>
      <c r="V119" s="306">
        <f t="shared" si="34"/>
        <v>2.0429785799999962</v>
      </c>
      <c r="W119" s="307">
        <f t="shared" si="35"/>
        <v>3.2632727504059621E-2</v>
      </c>
      <c r="Y119" s="303"/>
      <c r="Z119" s="303"/>
      <c r="AA119" s="304">
        <f>SUM(AA116:AA118)</f>
        <v>66.822023117249998</v>
      </c>
      <c r="AB119" s="305"/>
      <c r="AC119" s="306">
        <f t="shared" si="26"/>
        <v>2.1738399999999984</v>
      </c>
      <c r="AD119" s="307">
        <f t="shared" si="27"/>
        <v>3.3625693641805614E-2</v>
      </c>
      <c r="AF119" s="303"/>
      <c r="AG119" s="303"/>
      <c r="AH119" s="304">
        <f>SUM(AH116:AH118)</f>
        <v>69.576803117249995</v>
      </c>
      <c r="AI119" s="305"/>
      <c r="AJ119" s="306">
        <f t="shared" si="29"/>
        <v>2.7547799999999967</v>
      </c>
      <c r="AK119" s="307">
        <f t="shared" si="30"/>
        <v>4.1225629986782822E-2</v>
      </c>
      <c r="AM119" s="303"/>
      <c r="AN119" s="303"/>
      <c r="AO119" s="304">
        <f>SUM(AO116:AO118)</f>
        <v>71.647573117250005</v>
      </c>
      <c r="AP119" s="305"/>
      <c r="AQ119" s="306">
        <f t="shared" si="32"/>
        <v>2.0707700000000102</v>
      </c>
      <c r="AR119" s="307">
        <f t="shared" si="33"/>
        <v>2.9762361983064579E-2</v>
      </c>
    </row>
    <row r="120" spans="1:52" ht="15.75" thickBot="1" x14ac:dyDescent="0.3">
      <c r="A120" s="308"/>
      <c r="B120" s="309"/>
      <c r="C120" s="310"/>
      <c r="D120" s="311"/>
      <c r="E120" s="310"/>
      <c r="F120" s="312"/>
      <c r="G120" s="313"/>
      <c r="H120" s="314"/>
      <c r="I120" s="315"/>
      <c r="J120" s="316"/>
      <c r="K120" s="313"/>
      <c r="L120" s="314"/>
      <c r="M120" s="315"/>
      <c r="N120" s="312"/>
      <c r="O120" s="317"/>
      <c r="P120" s="318"/>
      <c r="R120" s="313"/>
      <c r="S120" s="314"/>
      <c r="T120" s="315"/>
      <c r="U120" s="312"/>
      <c r="V120" s="317">
        <f t="shared" si="34"/>
        <v>0</v>
      </c>
      <c r="W120" s="318" t="str">
        <f t="shared" si="35"/>
        <v/>
      </c>
      <c r="Y120" s="313"/>
      <c r="Z120" s="314"/>
      <c r="AA120" s="315"/>
      <c r="AB120" s="312"/>
      <c r="AC120" s="317"/>
      <c r="AD120" s="318"/>
      <c r="AF120" s="313"/>
      <c r="AG120" s="314"/>
      <c r="AH120" s="315"/>
      <c r="AI120" s="312"/>
      <c r="AJ120" s="317"/>
      <c r="AK120" s="318"/>
      <c r="AM120" s="313"/>
      <c r="AN120" s="314"/>
      <c r="AO120" s="315"/>
      <c r="AP120" s="312"/>
      <c r="AQ120" s="317"/>
      <c r="AR120" s="318"/>
    </row>
    <row r="121" spans="1:52" x14ac:dyDescent="0.25">
      <c r="I121" s="236"/>
      <c r="J121" s="236"/>
      <c r="M121" s="236"/>
      <c r="T121" s="236"/>
      <c r="AA121" s="236"/>
      <c r="AH121" s="236"/>
      <c r="AO121" s="236"/>
    </row>
    <row r="122" spans="1:52" x14ac:dyDescent="0.25">
      <c r="B122" s="234" t="s">
        <v>54</v>
      </c>
      <c r="G122" s="319">
        <f>G65</f>
        <v>2.9499999999999998E-2</v>
      </c>
      <c r="K122" s="319">
        <f>K65</f>
        <v>2.9499999999999998E-2</v>
      </c>
      <c r="Q122" s="320"/>
      <c r="R122" s="319">
        <f>R65</f>
        <v>2.9499999999999998E-2</v>
      </c>
      <c r="X122" s="320"/>
      <c r="Y122" s="319">
        <f>Y65</f>
        <v>2.9499999999999998E-2</v>
      </c>
      <c r="AE122" s="320"/>
      <c r="AF122" s="319">
        <f>AF65</f>
        <v>2.9499999999999998E-2</v>
      </c>
      <c r="AL122" s="320"/>
      <c r="AM122" s="319">
        <f>AM65</f>
        <v>2.9499999999999998E-2</v>
      </c>
      <c r="AS122" s="320"/>
    </row>
    <row r="123" spans="1:52" s="22" customFormat="1" x14ac:dyDescent="0.25">
      <c r="D123" s="27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</row>
    <row r="124" spans="1:52" s="22" customFormat="1" x14ac:dyDescent="0.25">
      <c r="D124" s="322">
        <v>0.63</v>
      </c>
      <c r="E124" s="323" t="s">
        <v>42</v>
      </c>
      <c r="F124" s="324"/>
      <c r="G124" s="325"/>
      <c r="H124" s="37"/>
      <c r="I124" s="37"/>
      <c r="J124" s="37"/>
      <c r="K124" s="23"/>
      <c r="L124" s="23"/>
      <c r="M124" s="23"/>
      <c r="N124" s="23"/>
      <c r="O124" s="23"/>
      <c r="P124" s="23"/>
      <c r="Q124" s="37"/>
      <c r="R124" s="23"/>
      <c r="S124" s="23"/>
      <c r="T124" s="23"/>
      <c r="U124" s="23"/>
      <c r="V124" s="23"/>
      <c r="W124" s="23"/>
      <c r="X124" s="37"/>
      <c r="Y124" s="23"/>
      <c r="Z124" s="23"/>
      <c r="AA124" s="23"/>
      <c r="AB124" s="23"/>
      <c r="AC124" s="23"/>
      <c r="AD124" s="23"/>
      <c r="AE124" s="37"/>
      <c r="AF124" s="23"/>
      <c r="AG124" s="23"/>
      <c r="AH124" s="23"/>
      <c r="AI124" s="23"/>
      <c r="AJ124" s="23"/>
      <c r="AK124" s="23"/>
      <c r="AL124" s="37"/>
      <c r="AM124" s="23"/>
      <c r="AN124" s="23"/>
      <c r="AO124" s="23"/>
      <c r="AP124" s="23"/>
      <c r="AQ124" s="23"/>
      <c r="AR124" s="23"/>
      <c r="AS124" s="37"/>
      <c r="AT124" s="23"/>
      <c r="AU124" s="23"/>
      <c r="AV124" s="23"/>
      <c r="AW124" s="23"/>
      <c r="AX124" s="23"/>
      <c r="AY124" s="23"/>
      <c r="AZ124" s="37"/>
    </row>
    <row r="125" spans="1:52" s="22" customFormat="1" x14ac:dyDescent="0.25">
      <c r="D125" s="326">
        <v>0.18</v>
      </c>
      <c r="E125" s="327" t="s">
        <v>43</v>
      </c>
      <c r="F125" s="328"/>
      <c r="G125" s="329"/>
      <c r="H125" s="37"/>
      <c r="I125" s="37"/>
      <c r="J125" s="37"/>
      <c r="K125" s="23"/>
      <c r="L125" s="23"/>
      <c r="M125" s="23"/>
      <c r="N125" s="23"/>
      <c r="O125" s="23"/>
      <c r="P125" s="23"/>
      <c r="Q125" s="37"/>
      <c r="R125" s="23"/>
      <c r="S125" s="23"/>
      <c r="T125" s="23"/>
      <c r="U125" s="23"/>
      <c r="V125" s="23"/>
      <c r="W125" s="23"/>
      <c r="X125" s="37"/>
      <c r="Y125" s="23"/>
      <c r="Z125" s="23"/>
      <c r="AA125" s="23"/>
      <c r="AB125" s="23"/>
      <c r="AC125" s="23"/>
      <c r="AD125" s="23"/>
      <c r="AE125" s="37"/>
      <c r="AF125" s="23"/>
      <c r="AG125" s="23"/>
      <c r="AH125" s="23"/>
      <c r="AI125" s="23"/>
      <c r="AJ125" s="23"/>
      <c r="AK125" s="23"/>
      <c r="AL125" s="37"/>
      <c r="AM125" s="23"/>
      <c r="AN125" s="23"/>
      <c r="AO125" s="23"/>
      <c r="AP125" s="23"/>
      <c r="AQ125" s="23"/>
      <c r="AR125" s="23"/>
      <c r="AS125" s="37"/>
      <c r="AT125" s="23"/>
      <c r="AU125" s="23"/>
      <c r="AV125" s="23"/>
      <c r="AW125" s="23"/>
      <c r="AX125" s="23"/>
      <c r="AY125" s="23"/>
      <c r="AZ125" s="37"/>
    </row>
    <row r="126" spans="1:52" s="22" customFormat="1" x14ac:dyDescent="0.25">
      <c r="D126" s="330">
        <v>0.19</v>
      </c>
      <c r="E126" s="331" t="s">
        <v>44</v>
      </c>
      <c r="F126" s="332"/>
      <c r="G126" s="333"/>
      <c r="H126" s="37"/>
      <c r="I126" s="37"/>
      <c r="J126" s="37"/>
      <c r="K126" s="23"/>
      <c r="L126" s="23"/>
      <c r="M126" s="23"/>
      <c r="N126" s="23"/>
      <c r="O126" s="23"/>
      <c r="P126" s="23"/>
      <c r="Q126" s="37"/>
      <c r="R126" s="23"/>
      <c r="S126" s="23"/>
      <c r="T126" s="23"/>
      <c r="U126" s="23"/>
      <c r="V126" s="23"/>
      <c r="W126" s="23"/>
      <c r="X126" s="37"/>
      <c r="Y126" s="23"/>
      <c r="Z126" s="23"/>
      <c r="AA126" s="23"/>
      <c r="AB126" s="23"/>
      <c r="AC126" s="23"/>
      <c r="AD126" s="23"/>
      <c r="AE126" s="37"/>
      <c r="AF126" s="23"/>
      <c r="AG126" s="23"/>
      <c r="AH126" s="23"/>
      <c r="AI126" s="23"/>
      <c r="AJ126" s="23"/>
      <c r="AK126" s="23"/>
      <c r="AL126" s="37"/>
      <c r="AM126" s="23"/>
      <c r="AN126" s="23"/>
      <c r="AO126" s="23"/>
      <c r="AP126" s="23"/>
      <c r="AQ126" s="23"/>
      <c r="AR126" s="23"/>
      <c r="AS126" s="37"/>
      <c r="AT126" s="23"/>
      <c r="AU126" s="23"/>
      <c r="AV126" s="23"/>
      <c r="AW126" s="23"/>
      <c r="AX126" s="23"/>
      <c r="AY126" s="23"/>
      <c r="AZ126" s="37"/>
    </row>
    <row r="127" spans="1:52" x14ac:dyDescent="0.25">
      <c r="D127" s="334"/>
      <c r="E127" s="335"/>
      <c r="F127" s="334"/>
      <c r="G127" s="334"/>
      <c r="H127" s="22"/>
      <c r="I127" s="22"/>
      <c r="J127" s="22"/>
      <c r="K127" s="22"/>
      <c r="L127" s="22"/>
      <c r="Q127" s="22"/>
      <c r="R127" s="22"/>
      <c r="S127" s="22"/>
      <c r="X127" s="22"/>
      <c r="Y127" s="22"/>
      <c r="Z127" s="22"/>
      <c r="AE127" s="22"/>
      <c r="AF127" s="22"/>
      <c r="AG127" s="22"/>
      <c r="AL127" s="22"/>
      <c r="AM127" s="22"/>
      <c r="AN127" s="22"/>
      <c r="AS127" s="22"/>
      <c r="AT127" s="22"/>
      <c r="AU127" s="22"/>
      <c r="AZ127" s="22"/>
    </row>
    <row r="128" spans="1:52" x14ac:dyDescent="0.25">
      <c r="G128" s="22"/>
      <c r="H128" s="22"/>
      <c r="I128" s="22"/>
      <c r="J128" s="62"/>
      <c r="K128" s="62"/>
      <c r="L128" s="62"/>
      <c r="M128" s="62"/>
      <c r="N128" s="62"/>
      <c r="Q128" s="62"/>
      <c r="R128" s="62"/>
      <c r="S128" s="62"/>
      <c r="T128" s="62"/>
      <c r="U128" s="62"/>
      <c r="X128" s="62"/>
      <c r="Y128" s="62"/>
      <c r="Z128" s="62"/>
      <c r="AA128" s="62"/>
      <c r="AB128" s="62"/>
      <c r="AE128" s="62"/>
      <c r="AF128" s="62"/>
      <c r="AG128" s="62"/>
      <c r="AH128" s="62"/>
      <c r="AI128" s="62"/>
      <c r="AL128" s="62"/>
      <c r="AM128" s="62"/>
      <c r="AN128" s="62"/>
      <c r="AO128" s="62"/>
      <c r="AP128" s="62"/>
      <c r="AS128" s="62"/>
      <c r="AT128" s="62"/>
      <c r="AU128" s="62"/>
      <c r="AV128" s="62"/>
      <c r="AW128" s="62"/>
      <c r="AZ128" s="62"/>
    </row>
    <row r="129" spans="7:52" x14ac:dyDescent="0.25">
      <c r="G129" s="22"/>
      <c r="H129" s="22"/>
      <c r="I129" s="22"/>
      <c r="J129" s="62"/>
      <c r="K129" s="62"/>
      <c r="L129" s="62"/>
      <c r="M129" s="62"/>
      <c r="N129" s="62"/>
      <c r="Q129" s="62"/>
      <c r="R129" s="62"/>
      <c r="S129" s="62"/>
      <c r="T129" s="62"/>
      <c r="U129" s="62"/>
      <c r="X129" s="62"/>
      <c r="Y129" s="62"/>
      <c r="Z129" s="62"/>
      <c r="AA129" s="62"/>
      <c r="AB129" s="62"/>
      <c r="AE129" s="62"/>
      <c r="AF129" s="62"/>
      <c r="AG129" s="62"/>
      <c r="AH129" s="62"/>
      <c r="AI129" s="62"/>
      <c r="AL129" s="62"/>
      <c r="AM129" s="62"/>
      <c r="AN129" s="62"/>
      <c r="AO129" s="62"/>
      <c r="AP129" s="62"/>
      <c r="AS129" s="62"/>
      <c r="AT129" s="62"/>
      <c r="AU129" s="62"/>
      <c r="AV129" s="62"/>
      <c r="AW129" s="62"/>
      <c r="AZ129" s="62"/>
    </row>
    <row r="130" spans="7:52" x14ac:dyDescent="0.25">
      <c r="G130" s="22"/>
      <c r="H130" s="22"/>
      <c r="I130" s="22"/>
      <c r="J130" s="62"/>
      <c r="K130" s="62"/>
      <c r="L130" s="62"/>
      <c r="M130" s="62"/>
      <c r="N130" s="62"/>
      <c r="Q130" s="62"/>
      <c r="R130" s="62"/>
      <c r="S130" s="62"/>
      <c r="T130" s="62"/>
      <c r="U130" s="62"/>
      <c r="X130" s="62"/>
      <c r="Y130" s="62"/>
      <c r="Z130" s="62"/>
      <c r="AA130" s="62"/>
      <c r="AB130" s="62"/>
      <c r="AE130" s="62"/>
      <c r="AF130" s="62"/>
      <c r="AG130" s="62"/>
      <c r="AH130" s="62"/>
      <c r="AI130" s="62"/>
      <c r="AL130" s="62"/>
      <c r="AM130" s="62"/>
      <c r="AN130" s="62"/>
      <c r="AO130" s="62"/>
      <c r="AP130" s="62"/>
      <c r="AS130" s="62"/>
      <c r="AT130" s="62"/>
      <c r="AU130" s="62"/>
      <c r="AV130" s="62"/>
      <c r="AW130" s="62"/>
      <c r="AZ130" s="62"/>
    </row>
    <row r="131" spans="7:52" x14ac:dyDescent="0.25">
      <c r="G131" s="22"/>
      <c r="H131" s="22"/>
      <c r="I131" s="22"/>
      <c r="J131" s="62"/>
      <c r="K131" s="62"/>
      <c r="L131" s="62"/>
      <c r="M131" s="62"/>
      <c r="N131" s="62"/>
      <c r="Q131" s="62"/>
      <c r="R131" s="62"/>
      <c r="S131" s="62"/>
      <c r="T131" s="62"/>
      <c r="U131" s="62"/>
      <c r="X131" s="62"/>
      <c r="Y131" s="62"/>
      <c r="Z131" s="62"/>
      <c r="AA131" s="62"/>
      <c r="AB131" s="62"/>
      <c r="AE131" s="62"/>
      <c r="AF131" s="62"/>
      <c r="AG131" s="62"/>
      <c r="AH131" s="62"/>
      <c r="AI131" s="62"/>
      <c r="AL131" s="62"/>
      <c r="AM131" s="62"/>
      <c r="AN131" s="62"/>
      <c r="AO131" s="62"/>
      <c r="AP131" s="62"/>
      <c r="AS131" s="62"/>
      <c r="AT131" s="62"/>
      <c r="AU131" s="62"/>
      <c r="AV131" s="62"/>
      <c r="AW131" s="62"/>
      <c r="AZ131" s="62"/>
    </row>
    <row r="132" spans="7:52" x14ac:dyDescent="0.25">
      <c r="G132" s="22"/>
      <c r="H132" s="22"/>
      <c r="I132" s="22"/>
      <c r="J132" s="62"/>
      <c r="K132" s="62"/>
      <c r="L132" s="62"/>
      <c r="M132" s="62"/>
      <c r="N132" s="62"/>
      <c r="Q132" s="62"/>
      <c r="R132" s="62"/>
      <c r="S132" s="62"/>
      <c r="T132" s="62"/>
      <c r="U132" s="62"/>
      <c r="X132" s="62"/>
      <c r="Y132" s="62"/>
      <c r="Z132" s="62"/>
      <c r="AA132" s="62"/>
      <c r="AB132" s="62"/>
      <c r="AE132" s="62"/>
      <c r="AF132" s="62"/>
      <c r="AG132" s="62"/>
      <c r="AH132" s="62"/>
      <c r="AI132" s="62"/>
      <c r="AL132" s="62"/>
      <c r="AM132" s="62"/>
      <c r="AN132" s="62"/>
      <c r="AO132" s="62"/>
      <c r="AP132" s="62"/>
      <c r="AS132" s="62"/>
      <c r="AT132" s="62"/>
      <c r="AU132" s="62"/>
      <c r="AV132" s="62"/>
      <c r="AW132" s="62"/>
      <c r="AZ132" s="62"/>
    </row>
    <row r="133" spans="7:52" x14ac:dyDescent="0.25">
      <c r="G133" s="22"/>
      <c r="H133" s="22"/>
      <c r="I133" s="22"/>
      <c r="J133" s="62"/>
      <c r="K133" s="62"/>
      <c r="L133" s="62"/>
      <c r="M133" s="62"/>
      <c r="N133" s="62"/>
      <c r="Q133" s="62"/>
      <c r="R133" s="62"/>
      <c r="S133" s="62"/>
      <c r="T133" s="62"/>
      <c r="U133" s="62"/>
      <c r="X133" s="62"/>
      <c r="Y133" s="62"/>
      <c r="Z133" s="62"/>
      <c r="AA133" s="62"/>
      <c r="AB133" s="62"/>
      <c r="AE133" s="62"/>
      <c r="AF133" s="62"/>
      <c r="AG133" s="62"/>
      <c r="AH133" s="62"/>
      <c r="AI133" s="62"/>
      <c r="AL133" s="62"/>
      <c r="AM133" s="62"/>
      <c r="AN133" s="62"/>
      <c r="AO133" s="62"/>
      <c r="AP133" s="62"/>
      <c r="AS133" s="62"/>
      <c r="AT133" s="62"/>
      <c r="AU133" s="62"/>
      <c r="AV133" s="62"/>
      <c r="AW133" s="62"/>
      <c r="AZ133" s="62"/>
    </row>
    <row r="134" spans="7:52" x14ac:dyDescent="0.25">
      <c r="G134" s="22"/>
      <c r="H134" s="22"/>
      <c r="I134" s="22"/>
      <c r="J134" s="62"/>
      <c r="K134" s="62"/>
      <c r="L134" s="62"/>
      <c r="M134" s="62"/>
      <c r="N134" s="62"/>
      <c r="Q134" s="62"/>
      <c r="R134" s="62"/>
      <c r="S134" s="62"/>
      <c r="T134" s="62"/>
      <c r="U134" s="62"/>
      <c r="X134" s="62"/>
      <c r="Y134" s="62"/>
      <c r="Z134" s="62"/>
      <c r="AA134" s="62"/>
      <c r="AB134" s="62"/>
      <c r="AE134" s="62"/>
      <c r="AF134" s="62"/>
      <c r="AG134" s="62"/>
      <c r="AH134" s="62"/>
      <c r="AI134" s="62"/>
      <c r="AL134" s="62"/>
      <c r="AM134" s="62"/>
      <c r="AN134" s="62"/>
      <c r="AO134" s="62"/>
      <c r="AP134" s="62"/>
      <c r="AS134" s="62"/>
      <c r="AT134" s="62"/>
      <c r="AU134" s="62"/>
      <c r="AV134" s="62"/>
      <c r="AW134" s="62"/>
      <c r="AZ134" s="62"/>
    </row>
    <row r="135" spans="7:52" x14ac:dyDescent="0.25">
      <c r="G135" s="22"/>
      <c r="H135" s="22"/>
      <c r="I135" s="22"/>
      <c r="J135" s="62"/>
      <c r="K135" s="62"/>
      <c r="L135" s="62"/>
      <c r="M135" s="62"/>
      <c r="N135" s="62"/>
      <c r="Q135" s="62"/>
      <c r="R135" s="62"/>
      <c r="S135" s="62"/>
      <c r="T135" s="62"/>
      <c r="U135" s="62"/>
      <c r="X135" s="62"/>
      <c r="Y135" s="62"/>
      <c r="Z135" s="62"/>
      <c r="AA135" s="62"/>
      <c r="AB135" s="62"/>
      <c r="AE135" s="62"/>
      <c r="AF135" s="62"/>
      <c r="AG135" s="62"/>
      <c r="AH135" s="62"/>
      <c r="AI135" s="62"/>
      <c r="AL135" s="62"/>
      <c r="AM135" s="62"/>
      <c r="AN135" s="62"/>
      <c r="AO135" s="62"/>
      <c r="AP135" s="62"/>
      <c r="AS135" s="62"/>
      <c r="AT135" s="62"/>
      <c r="AU135" s="62"/>
      <c r="AV135" s="62"/>
      <c r="AW135" s="62"/>
      <c r="AZ135" s="62"/>
    </row>
    <row r="136" spans="7:52" x14ac:dyDescent="0.25">
      <c r="G136" s="22"/>
      <c r="H136" s="22"/>
      <c r="I136" s="22"/>
      <c r="J136" s="62"/>
      <c r="K136" s="62"/>
      <c r="L136" s="62"/>
      <c r="M136" s="62"/>
      <c r="N136" s="62"/>
      <c r="Q136" s="62"/>
      <c r="R136" s="62"/>
      <c r="S136" s="62"/>
      <c r="T136" s="62"/>
      <c r="U136" s="62"/>
      <c r="X136" s="62"/>
      <c r="Y136" s="62"/>
      <c r="Z136" s="62"/>
      <c r="AA136" s="62"/>
      <c r="AB136" s="62"/>
      <c r="AE136" s="62"/>
      <c r="AF136" s="62"/>
      <c r="AG136" s="62"/>
      <c r="AH136" s="62"/>
      <c r="AI136" s="62"/>
      <c r="AL136" s="62"/>
      <c r="AM136" s="62"/>
      <c r="AN136" s="62"/>
      <c r="AO136" s="62"/>
      <c r="AP136" s="62"/>
      <c r="AS136" s="62"/>
      <c r="AT136" s="62"/>
      <c r="AU136" s="62"/>
      <c r="AV136" s="62"/>
      <c r="AW136" s="62"/>
      <c r="AZ136" s="62"/>
    </row>
    <row r="137" spans="7:52" x14ac:dyDescent="0.25">
      <c r="G137" s="22"/>
      <c r="H137" s="22"/>
      <c r="I137" s="22"/>
      <c r="J137" s="62"/>
      <c r="K137" s="62"/>
      <c r="L137" s="62"/>
      <c r="M137" s="62"/>
      <c r="N137" s="62"/>
      <c r="Q137" s="62"/>
      <c r="R137" s="62"/>
      <c r="S137" s="62"/>
      <c r="T137" s="62"/>
      <c r="U137" s="62"/>
      <c r="X137" s="62"/>
      <c r="Y137" s="62"/>
      <c r="Z137" s="62"/>
      <c r="AA137" s="62"/>
      <c r="AB137" s="62"/>
      <c r="AE137" s="62"/>
      <c r="AF137" s="62"/>
      <c r="AG137" s="62"/>
      <c r="AH137" s="62"/>
      <c r="AI137" s="62"/>
      <c r="AL137" s="62"/>
      <c r="AM137" s="62"/>
      <c r="AN137" s="62"/>
      <c r="AO137" s="62"/>
      <c r="AP137" s="62"/>
      <c r="AS137" s="62"/>
      <c r="AT137" s="62"/>
      <c r="AU137" s="62"/>
      <c r="AV137" s="62"/>
      <c r="AW137" s="62"/>
      <c r="AZ137" s="62"/>
    </row>
    <row r="138" spans="7:52" x14ac:dyDescent="0.25">
      <c r="G138" s="22"/>
      <c r="H138" s="22"/>
      <c r="I138" s="22"/>
      <c r="J138" s="62"/>
      <c r="K138" s="62"/>
      <c r="L138" s="62"/>
      <c r="M138" s="62"/>
      <c r="N138" s="62"/>
      <c r="Q138" s="62"/>
      <c r="R138" s="62"/>
      <c r="S138" s="62"/>
      <c r="T138" s="62"/>
      <c r="U138" s="62"/>
      <c r="X138" s="62"/>
      <c r="Y138" s="62"/>
      <c r="Z138" s="62"/>
      <c r="AA138" s="62"/>
      <c r="AB138" s="62"/>
      <c r="AE138" s="62"/>
      <c r="AF138" s="62"/>
      <c r="AG138" s="62"/>
      <c r="AH138" s="62"/>
      <c r="AI138" s="62"/>
      <c r="AL138" s="62"/>
      <c r="AM138" s="62"/>
      <c r="AN138" s="62"/>
      <c r="AO138" s="62"/>
      <c r="AP138" s="62"/>
      <c r="AS138" s="62"/>
      <c r="AT138" s="62"/>
      <c r="AU138" s="62"/>
      <c r="AV138" s="62"/>
      <c r="AW138" s="62"/>
      <c r="AZ138" s="62"/>
    </row>
    <row r="139" spans="7:52" x14ac:dyDescent="0.25">
      <c r="G139" s="22"/>
      <c r="H139" s="22"/>
      <c r="I139" s="22"/>
      <c r="J139" s="62"/>
      <c r="K139" s="62"/>
      <c r="L139" s="62"/>
      <c r="M139" s="62"/>
      <c r="N139" s="62"/>
      <c r="Q139" s="62"/>
      <c r="R139" s="62"/>
      <c r="S139" s="62"/>
      <c r="T139" s="62"/>
      <c r="U139" s="62"/>
      <c r="X139" s="62"/>
      <c r="Y139" s="62"/>
      <c r="Z139" s="62"/>
      <c r="AA139" s="62"/>
      <c r="AB139" s="62"/>
      <c r="AE139" s="62"/>
      <c r="AF139" s="62"/>
      <c r="AG139" s="62"/>
      <c r="AH139" s="62"/>
      <c r="AI139" s="62"/>
      <c r="AL139" s="62"/>
      <c r="AM139" s="62"/>
      <c r="AN139" s="62"/>
      <c r="AO139" s="62"/>
      <c r="AP139" s="62"/>
      <c r="AS139" s="62"/>
      <c r="AT139" s="62"/>
      <c r="AU139" s="62"/>
      <c r="AV139" s="62"/>
      <c r="AW139" s="62"/>
      <c r="AZ139" s="62"/>
    </row>
    <row r="140" spans="7:52" x14ac:dyDescent="0.25">
      <c r="G140" s="22"/>
      <c r="H140" s="22"/>
      <c r="I140" s="22"/>
      <c r="J140" s="62"/>
      <c r="K140" s="62"/>
      <c r="L140" s="62"/>
      <c r="M140" s="62"/>
      <c r="Q140" s="62"/>
      <c r="R140" s="62"/>
      <c r="S140" s="62"/>
      <c r="T140" s="62"/>
      <c r="X140" s="62"/>
      <c r="Y140" s="62"/>
      <c r="Z140" s="62"/>
      <c r="AA140" s="62"/>
      <c r="AE140" s="62"/>
      <c r="AF140" s="62"/>
      <c r="AG140" s="62"/>
      <c r="AH140" s="62"/>
      <c r="AL140" s="62"/>
      <c r="AM140" s="62"/>
      <c r="AN140" s="62"/>
      <c r="AO140" s="62"/>
      <c r="AS140" s="62"/>
      <c r="AT140" s="62"/>
      <c r="AU140" s="62"/>
      <c r="AV140" s="62"/>
      <c r="AZ140" s="62"/>
    </row>
    <row r="141" spans="7:52" x14ac:dyDescent="0.25">
      <c r="G141" s="22"/>
      <c r="H141" s="22"/>
      <c r="I141" s="22"/>
      <c r="J141" s="62"/>
      <c r="K141" s="62"/>
      <c r="L141" s="62"/>
      <c r="M141" s="62"/>
      <c r="Q141" s="62"/>
      <c r="R141" s="62"/>
      <c r="S141" s="62"/>
      <c r="T141" s="62"/>
      <c r="X141" s="62"/>
      <c r="Y141" s="62"/>
      <c r="Z141" s="62"/>
      <c r="AA141" s="62"/>
      <c r="AE141" s="62"/>
      <c r="AF141" s="62"/>
      <c r="AG141" s="62"/>
      <c r="AH141" s="62"/>
      <c r="AL141" s="62"/>
      <c r="AM141" s="62"/>
      <c r="AN141" s="62"/>
      <c r="AO141" s="62"/>
      <c r="AS141" s="62"/>
      <c r="AT141" s="62"/>
      <c r="AU141" s="62"/>
      <c r="AV141" s="62"/>
      <c r="AZ141" s="62"/>
    </row>
    <row r="142" spans="7:52" x14ac:dyDescent="0.25">
      <c r="G142" s="22"/>
      <c r="H142" s="22"/>
      <c r="I142" s="22"/>
      <c r="J142" s="62"/>
      <c r="K142" s="62"/>
      <c r="L142" s="62"/>
      <c r="M142" s="62"/>
      <c r="Q142" s="62"/>
      <c r="R142" s="62"/>
      <c r="S142" s="62"/>
      <c r="T142" s="62"/>
      <c r="X142" s="62"/>
      <c r="Y142" s="62"/>
      <c r="Z142" s="62"/>
      <c r="AA142" s="62"/>
      <c r="AE142" s="62"/>
      <c r="AF142" s="62"/>
      <c r="AG142" s="62"/>
      <c r="AH142" s="62"/>
      <c r="AL142" s="62"/>
      <c r="AM142" s="62"/>
      <c r="AN142" s="62"/>
      <c r="AO142" s="62"/>
      <c r="AS142" s="62"/>
      <c r="AT142" s="62"/>
      <c r="AU142" s="62"/>
      <c r="AV142" s="62"/>
      <c r="AZ142" s="62"/>
    </row>
    <row r="143" spans="7:52" x14ac:dyDescent="0.25">
      <c r="G143" s="22"/>
      <c r="H143" s="22"/>
      <c r="I143" s="22"/>
      <c r="J143" s="62"/>
      <c r="K143" s="62"/>
      <c r="L143" s="62"/>
      <c r="M143" s="62"/>
      <c r="Q143" s="62"/>
      <c r="R143" s="62"/>
      <c r="S143" s="62"/>
      <c r="T143" s="62"/>
      <c r="X143" s="62"/>
      <c r="Y143" s="62"/>
      <c r="Z143" s="62"/>
      <c r="AA143" s="62"/>
      <c r="AE143" s="62"/>
      <c r="AF143" s="62"/>
      <c r="AG143" s="62"/>
      <c r="AH143" s="62"/>
      <c r="AL143" s="62"/>
      <c r="AM143" s="62"/>
      <c r="AN143" s="62"/>
      <c r="AO143" s="62"/>
      <c r="AS143" s="62"/>
      <c r="AT143" s="62"/>
      <c r="AU143" s="62"/>
      <c r="AV143" s="62"/>
      <c r="AZ143" s="62"/>
    </row>
    <row r="144" spans="7:52" x14ac:dyDescent="0.25">
      <c r="G144" s="22"/>
      <c r="H144" s="22"/>
      <c r="I144" s="22"/>
      <c r="J144" s="62"/>
      <c r="K144" s="62"/>
      <c r="L144" s="62"/>
      <c r="M144" s="62"/>
      <c r="Q144" s="62"/>
      <c r="R144" s="62"/>
      <c r="S144" s="62"/>
      <c r="T144" s="62"/>
      <c r="X144" s="62"/>
      <c r="Y144" s="62"/>
      <c r="Z144" s="62"/>
      <c r="AA144" s="62"/>
      <c r="AE144" s="62"/>
      <c r="AF144" s="62"/>
      <c r="AG144" s="62"/>
      <c r="AH144" s="62"/>
      <c r="AL144" s="62"/>
      <c r="AM144" s="62"/>
      <c r="AN144" s="62"/>
      <c r="AO144" s="62"/>
      <c r="AS144" s="62"/>
      <c r="AT144" s="62"/>
      <c r="AU144" s="62"/>
      <c r="AV144" s="62"/>
      <c r="AZ144" s="62"/>
    </row>
    <row r="145" spans="7:52" x14ac:dyDescent="0.25">
      <c r="G145" s="22"/>
      <c r="H145" s="22"/>
      <c r="I145" s="22"/>
      <c r="J145" s="62"/>
      <c r="K145" s="62"/>
      <c r="L145" s="62"/>
      <c r="M145" s="62"/>
      <c r="Q145" s="62"/>
      <c r="R145" s="62"/>
      <c r="S145" s="62"/>
      <c r="T145" s="62"/>
      <c r="X145" s="62"/>
      <c r="Y145" s="62"/>
      <c r="Z145" s="62"/>
      <c r="AA145" s="62"/>
      <c r="AE145" s="62"/>
      <c r="AF145" s="62"/>
      <c r="AG145" s="62"/>
      <c r="AH145" s="62"/>
      <c r="AL145" s="62"/>
      <c r="AM145" s="62"/>
      <c r="AN145" s="62"/>
      <c r="AO145" s="62"/>
      <c r="AS145" s="62"/>
      <c r="AT145" s="62"/>
      <c r="AU145" s="62"/>
      <c r="AV145" s="62"/>
      <c r="AZ145" s="62"/>
    </row>
    <row r="146" spans="7:52" x14ac:dyDescent="0.25">
      <c r="G146" s="22"/>
      <c r="H146" s="22"/>
      <c r="I146" s="22"/>
      <c r="J146" s="62"/>
      <c r="K146" s="62"/>
      <c r="L146" s="62"/>
      <c r="M146" s="62"/>
      <c r="Q146" s="62"/>
      <c r="R146" s="62"/>
      <c r="S146" s="62"/>
      <c r="T146" s="62"/>
      <c r="X146" s="62"/>
      <c r="Y146" s="62"/>
      <c r="Z146" s="62"/>
      <c r="AA146" s="62"/>
      <c r="AE146" s="62"/>
      <c r="AF146" s="62"/>
      <c r="AG146" s="62"/>
      <c r="AH146" s="62"/>
      <c r="AL146" s="62"/>
      <c r="AM146" s="62"/>
      <c r="AN146" s="62"/>
      <c r="AO146" s="62"/>
      <c r="AS146" s="62"/>
      <c r="AT146" s="62"/>
      <c r="AU146" s="62"/>
      <c r="AV146" s="62"/>
      <c r="AZ146" s="62"/>
    </row>
    <row r="147" spans="7:52" x14ac:dyDescent="0.25">
      <c r="G147" s="22"/>
      <c r="H147" s="22"/>
      <c r="I147" s="22"/>
      <c r="J147" s="62"/>
      <c r="K147" s="62"/>
      <c r="L147" s="62"/>
      <c r="M147" s="62"/>
      <c r="Q147" s="62"/>
      <c r="R147" s="62"/>
      <c r="S147" s="62"/>
      <c r="T147" s="62"/>
      <c r="X147" s="62"/>
      <c r="Y147" s="62"/>
      <c r="Z147" s="62"/>
      <c r="AA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  <c r="AZ147" s="62"/>
    </row>
    <row r="148" spans="7:52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A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  <c r="AZ148" s="62"/>
    </row>
    <row r="149" spans="7:52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  <c r="AZ149" s="62"/>
    </row>
    <row r="150" spans="7:52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  <c r="AZ150" s="62"/>
    </row>
    <row r="151" spans="7:52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  <c r="AZ151" s="62"/>
    </row>
    <row r="152" spans="7:52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  <c r="AZ152" s="62"/>
    </row>
    <row r="153" spans="7:52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  <c r="AZ153" s="62"/>
    </row>
    <row r="154" spans="7:52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  <c r="AZ154" s="62"/>
    </row>
    <row r="155" spans="7:52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  <c r="AZ155" s="62"/>
    </row>
    <row r="156" spans="7:52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  <c r="AZ156" s="62"/>
    </row>
    <row r="157" spans="7:52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  <c r="AZ157" s="62"/>
    </row>
    <row r="158" spans="7:52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  <c r="AZ158" s="62"/>
    </row>
    <row r="159" spans="7:52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  <c r="AZ159" s="62"/>
    </row>
    <row r="160" spans="7:52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  <c r="AZ160" s="62"/>
    </row>
    <row r="161" spans="7:52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  <c r="AZ161" s="62"/>
    </row>
    <row r="162" spans="7:52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  <c r="AZ162" s="62"/>
    </row>
    <row r="163" spans="7:52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  <c r="AZ163" s="62"/>
    </row>
    <row r="164" spans="7:52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  <c r="AZ164" s="62"/>
    </row>
    <row r="165" spans="7:52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  <c r="AZ165" s="62"/>
    </row>
    <row r="166" spans="7:52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  <c r="AZ166" s="62"/>
    </row>
    <row r="167" spans="7:52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  <c r="AZ167" s="62"/>
    </row>
    <row r="168" spans="7:52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  <c r="AZ168" s="62"/>
    </row>
    <row r="169" spans="7:52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  <c r="AZ169" s="62"/>
    </row>
    <row r="170" spans="7:52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  <c r="AZ170" s="62"/>
    </row>
    <row r="171" spans="7:52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  <c r="AZ171" s="62"/>
    </row>
    <row r="172" spans="7:52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  <c r="AZ172" s="62"/>
    </row>
    <row r="173" spans="7:52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  <c r="AZ173" s="62"/>
    </row>
    <row r="174" spans="7:52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  <c r="AZ174" s="62"/>
    </row>
    <row r="175" spans="7:52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  <c r="AZ175" s="62"/>
    </row>
    <row r="176" spans="7:52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  <c r="AZ176" s="62"/>
    </row>
    <row r="177" spans="7:52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  <c r="AZ177" s="62"/>
    </row>
    <row r="178" spans="7:52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  <c r="AZ178" s="62"/>
    </row>
    <row r="179" spans="7:52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A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  <c r="AZ179" s="62"/>
    </row>
    <row r="180" spans="7:52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A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  <c r="AZ180" s="62"/>
    </row>
    <row r="181" spans="7:52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A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  <c r="AZ181" s="62"/>
    </row>
    <row r="182" spans="7:52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A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  <c r="AZ182" s="62"/>
    </row>
    <row r="183" spans="7:52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A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  <c r="AZ183" s="62"/>
    </row>
    <row r="184" spans="7:52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A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  <c r="AZ184" s="62"/>
    </row>
    <row r="185" spans="7:52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A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  <c r="AZ185" s="62"/>
    </row>
    <row r="186" spans="7:52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A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  <c r="AZ186" s="62"/>
    </row>
    <row r="187" spans="7:52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A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  <c r="AZ187" s="62"/>
    </row>
    <row r="188" spans="7:52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A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  <c r="AZ188" s="62"/>
    </row>
    <row r="189" spans="7:52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A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  <c r="AZ189" s="62"/>
    </row>
    <row r="190" spans="7:52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A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  <c r="AZ190" s="62"/>
    </row>
    <row r="191" spans="7:52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A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  <c r="AZ191" s="62"/>
    </row>
    <row r="192" spans="7:52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A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  <c r="AZ192" s="62"/>
    </row>
    <row r="193" spans="7:52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A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  <c r="AZ193" s="62"/>
    </row>
    <row r="194" spans="7:52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A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  <c r="AZ194" s="62"/>
    </row>
    <row r="195" spans="7:52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A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  <c r="AZ195" s="62"/>
    </row>
    <row r="196" spans="7:52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A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  <c r="AZ196" s="62"/>
    </row>
    <row r="197" spans="7:52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A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  <c r="AZ197" s="62"/>
    </row>
    <row r="198" spans="7:52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A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  <c r="AZ198" s="62"/>
    </row>
    <row r="199" spans="7:52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A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  <c r="AZ199" s="62"/>
    </row>
    <row r="200" spans="7:52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A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  <c r="AZ200" s="62"/>
    </row>
    <row r="201" spans="7:52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A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  <c r="AZ201" s="62"/>
    </row>
    <row r="202" spans="7:52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A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  <c r="AZ202" s="62"/>
    </row>
    <row r="203" spans="7:52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A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  <c r="AZ203" s="62"/>
    </row>
    <row r="204" spans="7:52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A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  <c r="AZ204" s="62"/>
    </row>
    <row r="205" spans="7:52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A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  <c r="AZ205" s="62"/>
    </row>
    <row r="206" spans="7:52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A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  <c r="AZ206" s="62"/>
    </row>
    <row r="207" spans="7:52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A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  <c r="AZ207" s="62"/>
    </row>
    <row r="208" spans="7:52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A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  <c r="AZ208" s="62"/>
    </row>
    <row r="209" spans="7:52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A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  <c r="AZ209" s="62"/>
    </row>
    <row r="210" spans="7:52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A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  <c r="AZ210" s="62"/>
    </row>
    <row r="211" spans="7:52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A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  <c r="AZ211" s="62"/>
    </row>
    <row r="212" spans="7:52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A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  <c r="AZ212" s="62"/>
    </row>
    <row r="213" spans="7:52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A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  <c r="AZ213" s="62"/>
    </row>
    <row r="214" spans="7:52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A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  <c r="AZ214" s="62"/>
    </row>
    <row r="215" spans="7:52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A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  <c r="AZ215" s="62"/>
    </row>
    <row r="216" spans="7:52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A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  <c r="AZ216" s="62"/>
    </row>
    <row r="217" spans="7:52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A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  <c r="AZ217" s="62"/>
    </row>
    <row r="218" spans="7:52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A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  <c r="AZ218" s="62"/>
    </row>
    <row r="219" spans="7:52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A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  <c r="AZ219" s="62"/>
    </row>
    <row r="220" spans="7:52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A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  <c r="AZ220" s="62"/>
    </row>
    <row r="221" spans="7:52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A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  <c r="AZ221" s="62"/>
    </row>
    <row r="222" spans="7:52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A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  <c r="AZ222" s="62"/>
    </row>
    <row r="223" spans="7:52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A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  <c r="AZ223" s="62"/>
    </row>
    <row r="224" spans="7:52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A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  <c r="AZ224" s="62"/>
    </row>
    <row r="225" spans="7:52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A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  <c r="AZ225" s="62"/>
    </row>
    <row r="226" spans="7:52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A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  <c r="AZ226" s="62"/>
    </row>
    <row r="227" spans="7:52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A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  <c r="AZ227" s="62"/>
    </row>
    <row r="228" spans="7:52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A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  <c r="AZ228" s="62"/>
    </row>
    <row r="229" spans="7:52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A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  <c r="AZ229" s="62"/>
    </row>
    <row r="230" spans="7:52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A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  <c r="AZ230" s="62"/>
    </row>
    <row r="231" spans="7:52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A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  <c r="AZ231" s="62"/>
    </row>
    <row r="232" spans="7:52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A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  <c r="AZ232" s="62"/>
    </row>
    <row r="233" spans="7:52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A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  <c r="AZ233" s="62"/>
    </row>
    <row r="234" spans="7:52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A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  <c r="AZ234" s="62"/>
    </row>
    <row r="235" spans="7:52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A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  <c r="AZ235" s="62"/>
    </row>
  </sheetData>
  <mergeCells count="52">
    <mergeCell ref="AF20:AH20"/>
    <mergeCell ref="A3:H3"/>
    <mergeCell ref="B10:J10"/>
    <mergeCell ref="B11:J11"/>
    <mergeCell ref="D14:M14"/>
    <mergeCell ref="G20:I20"/>
    <mergeCell ref="K20:M20"/>
    <mergeCell ref="B67:J67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2:D62"/>
    <mergeCell ref="AJ77:AK77"/>
    <mergeCell ref="AM77:AO77"/>
    <mergeCell ref="AQ77:AR77"/>
    <mergeCell ref="B68:J68"/>
    <mergeCell ref="G77:I77"/>
    <mergeCell ref="K77:M77"/>
    <mergeCell ref="O77:P77"/>
    <mergeCell ref="R77:T77"/>
    <mergeCell ref="V77:W77"/>
    <mergeCell ref="W78:W79"/>
    <mergeCell ref="AC78:AC79"/>
    <mergeCell ref="Y77:AA77"/>
    <mergeCell ref="AC77:AD77"/>
    <mergeCell ref="AF77:AH77"/>
    <mergeCell ref="B119:D119"/>
    <mergeCell ref="D78:D79"/>
    <mergeCell ref="O78:O79"/>
    <mergeCell ref="P78:P79"/>
    <mergeCell ref="V78:V79"/>
    <mergeCell ref="AD78:AD79"/>
    <mergeCell ref="AJ78:AJ79"/>
    <mergeCell ref="AK78:AK79"/>
    <mergeCell ref="AQ78:AQ79"/>
    <mergeCell ref="AR78:AR79"/>
  </mergeCells>
  <conditionalFormatting sqref="N129:N139 J190:J235 J128:N128 J129:M189">
    <cfRule type="cellIs" dxfId="219" priority="41" operator="lessThan">
      <formula>0</formula>
    </cfRule>
    <cfRule type="cellIs" dxfId="218" priority="42" operator="greaterThan">
      <formula>0</formula>
    </cfRule>
  </conditionalFormatting>
  <conditionalFormatting sqref="K190:M235">
    <cfRule type="cellIs" dxfId="217" priority="39" operator="lessThan">
      <formula>0</formula>
    </cfRule>
    <cfRule type="cellIs" dxfId="216" priority="40" operator="greaterThan">
      <formula>0</formula>
    </cfRule>
  </conditionalFormatting>
  <conditionalFormatting sqref="H124:J126">
    <cfRule type="cellIs" dxfId="215" priority="37" operator="lessThan">
      <formula>0</formula>
    </cfRule>
    <cfRule type="cellIs" dxfId="214" priority="38" operator="greaterThan">
      <formula>0</formula>
    </cfRule>
  </conditionalFormatting>
  <conditionalFormatting sqref="G124:G126">
    <cfRule type="cellIs" dxfId="213" priority="35" operator="lessThan">
      <formula>0</formula>
    </cfRule>
    <cfRule type="cellIs" dxfId="212" priority="36" operator="greaterThan">
      <formula>0</formula>
    </cfRule>
  </conditionalFormatting>
  <conditionalFormatting sqref="U129:U139 Q190:Q235 Q128:U128 Q129:T189">
    <cfRule type="cellIs" dxfId="211" priority="33" operator="lessThan">
      <formula>0</formula>
    </cfRule>
    <cfRule type="cellIs" dxfId="210" priority="34" operator="greaterThan">
      <formula>0</formula>
    </cfRule>
  </conditionalFormatting>
  <conditionalFormatting sqref="R190:T235">
    <cfRule type="cellIs" dxfId="209" priority="31" operator="lessThan">
      <formula>0</formula>
    </cfRule>
    <cfRule type="cellIs" dxfId="208" priority="32" operator="greaterThan">
      <formula>0</formula>
    </cfRule>
  </conditionalFormatting>
  <conditionalFormatting sqref="Q124:Q126">
    <cfRule type="cellIs" dxfId="207" priority="29" operator="lessThan">
      <formula>0</formula>
    </cfRule>
    <cfRule type="cellIs" dxfId="206" priority="30" operator="greaterThan">
      <formula>0</formula>
    </cfRule>
  </conditionalFormatting>
  <conditionalFormatting sqref="AB129:AB139 X190:X235 X128:AB128 X129:AA189">
    <cfRule type="cellIs" dxfId="205" priority="27" operator="lessThan">
      <formula>0</formula>
    </cfRule>
    <cfRule type="cellIs" dxfId="204" priority="28" operator="greaterThan">
      <formula>0</formula>
    </cfRule>
  </conditionalFormatting>
  <conditionalFormatting sqref="Y190:AA235">
    <cfRule type="cellIs" dxfId="203" priority="25" operator="lessThan">
      <formula>0</formula>
    </cfRule>
    <cfRule type="cellIs" dxfId="202" priority="26" operator="greaterThan">
      <formula>0</formula>
    </cfRule>
  </conditionalFormatting>
  <conditionalFormatting sqref="X124:X126">
    <cfRule type="cellIs" dxfId="201" priority="23" operator="lessThan">
      <formula>0</formula>
    </cfRule>
    <cfRule type="cellIs" dxfId="200" priority="24" operator="greaterThan">
      <formula>0</formula>
    </cfRule>
  </conditionalFormatting>
  <conditionalFormatting sqref="AI129:AI139 AE190:AE235 AE128:AI128 AE129:AH189">
    <cfRule type="cellIs" dxfId="199" priority="21" operator="lessThan">
      <formula>0</formula>
    </cfRule>
    <cfRule type="cellIs" dxfId="198" priority="22" operator="greaterThan">
      <formula>0</formula>
    </cfRule>
  </conditionalFormatting>
  <conditionalFormatting sqref="AF190:AH235">
    <cfRule type="cellIs" dxfId="197" priority="19" operator="lessThan">
      <formula>0</formula>
    </cfRule>
    <cfRule type="cellIs" dxfId="196" priority="20" operator="greaterThan">
      <formula>0</formula>
    </cfRule>
  </conditionalFormatting>
  <conditionalFormatting sqref="AE124:AE126">
    <cfRule type="cellIs" dxfId="195" priority="17" operator="lessThan">
      <formula>0</formula>
    </cfRule>
    <cfRule type="cellIs" dxfId="194" priority="18" operator="greaterThan">
      <formula>0</formula>
    </cfRule>
  </conditionalFormatting>
  <conditionalFormatting sqref="AP129:AP139 AL190:AL235 AL128:AP128 AL129:AO189">
    <cfRule type="cellIs" dxfId="193" priority="15" operator="lessThan">
      <formula>0</formula>
    </cfRule>
    <cfRule type="cellIs" dxfId="192" priority="16" operator="greaterThan">
      <formula>0</formula>
    </cfRule>
  </conditionalFormatting>
  <conditionalFormatting sqref="AM190:AO235">
    <cfRule type="cellIs" dxfId="191" priority="13" operator="lessThan">
      <formula>0</formula>
    </cfRule>
    <cfRule type="cellIs" dxfId="190" priority="14" operator="greaterThan">
      <formula>0</formula>
    </cfRule>
  </conditionalFormatting>
  <conditionalFormatting sqref="AL124:AL126">
    <cfRule type="cellIs" dxfId="189" priority="11" operator="lessThan">
      <formula>0</formula>
    </cfRule>
    <cfRule type="cellIs" dxfId="188" priority="12" operator="greaterThan">
      <formula>0</formula>
    </cfRule>
  </conditionalFormatting>
  <conditionalFormatting sqref="AW129:AW139 AS190:AS235 AS128:AW128 AS129:AV189">
    <cfRule type="cellIs" dxfId="187" priority="9" operator="lessThan">
      <formula>0</formula>
    </cfRule>
    <cfRule type="cellIs" dxfId="186" priority="10" operator="greaterThan">
      <formula>0</formula>
    </cfRule>
  </conditionalFormatting>
  <conditionalFormatting sqref="AT190:AV235">
    <cfRule type="cellIs" dxfId="185" priority="7" operator="lessThan">
      <formula>0</formula>
    </cfRule>
    <cfRule type="cellIs" dxfId="184" priority="8" operator="greaterThan">
      <formula>0</formula>
    </cfRule>
  </conditionalFormatting>
  <conditionalFormatting sqref="AS124:AS126">
    <cfRule type="cellIs" dxfId="183" priority="5" operator="lessThan">
      <formula>0</formula>
    </cfRule>
    <cfRule type="cellIs" dxfId="182" priority="6" operator="greaterThan">
      <formula>0</formula>
    </cfRule>
  </conditionalFormatting>
  <conditionalFormatting sqref="AZ128:AZ235">
    <cfRule type="cellIs" dxfId="181" priority="3" operator="lessThan">
      <formula>0</formula>
    </cfRule>
    <cfRule type="cellIs" dxfId="180" priority="4" operator="greaterThan">
      <formula>0</formula>
    </cfRule>
  </conditionalFormatting>
  <conditionalFormatting sqref="AZ124:AZ126">
    <cfRule type="cellIs" dxfId="179" priority="1" operator="lessThan">
      <formula>0</formula>
    </cfRule>
    <cfRule type="cellIs" dxfId="178" priority="2" operator="greaterThan">
      <formula>0</formula>
    </cfRule>
  </conditionalFormatting>
  <dataValidations count="5">
    <dataValidation type="list" allowBlank="1" showInputMessage="1" showErrorMessage="1" sqref="D16 D73" xr:uid="{4D71ED50-97A4-4937-9170-2E154703475A}">
      <formula1>"TOU, non-TOU"</formula1>
    </dataValidation>
    <dataValidation type="list" allowBlank="1" showInputMessage="1" showErrorMessage="1" sqref="D23 D26 D80 D83" xr:uid="{20085250-7549-4780-9F7A-779A8CC298D3}">
      <formula1>"per 30 days, per kWh, per kW, per kVA"</formula1>
    </dataValidation>
    <dataValidation type="list" allowBlank="1" showInputMessage="1" showErrorMessage="1" prompt="Select Charge Unit - monthly, per kWh, per kW" sqref="D58 D63 D115 D120" xr:uid="{526A839C-6CD6-498D-8661-738FFE96532D}">
      <formula1>"Monthly, per kWh, per kW"</formula1>
    </dataValidation>
    <dataValidation type="list" allowBlank="1" showInputMessage="1" showErrorMessage="1" sqref="E44:E45 E63 E47:E58 E101:E102 E120 E104:E115 E38:E42 E95:E99 E23:E36 E80:E93" xr:uid="{CF5D14F9-0A6A-40C4-9105-8072F8D3F135}">
      <formula1>#REF!</formula1>
    </dataValidation>
    <dataValidation type="list" allowBlank="1" showInputMessage="1" showErrorMessage="1" prompt="Select Charge Unit - per 30 days, per kWh, per kW, per kVA." sqref="D44:D45 D47:D57 D101:D102 D104:D114 D24:D25 D95:D99 D38:D42 D81:D82 D27:D36 D84:D93" xr:uid="{161EDBC9-78BA-48C6-B241-D2910F04ABC2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5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5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47625</xdr:rowOff>
                  </from>
                  <to>
                    <xdr:col>16</xdr:col>
                    <xdr:colOff>57150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133350</xdr:rowOff>
                  </from>
                  <to>
                    <xdr:col>10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590550</xdr:colOff>
                    <xdr:row>73</xdr:row>
                    <xdr:rowOff>57150</xdr:rowOff>
                  </from>
                  <to>
                    <xdr:col>15</xdr:col>
                    <xdr:colOff>361950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73</xdr:row>
                    <xdr:rowOff>142875</xdr:rowOff>
                  </from>
                  <to>
                    <xdr:col>10</xdr:col>
                    <xdr:colOff>361950</xdr:colOff>
                    <xdr:row>75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44FA-86D9-4FC1-80B1-BC780D1A7385}">
  <sheetPr>
    <pageSetUpPr fitToPage="1"/>
  </sheetPr>
  <dimension ref="A1:AY278"/>
  <sheetViews>
    <sheetView topLeftCell="A94" zoomScaleNormal="100" workbookViewId="0">
      <pane xSplit="4" topLeftCell="E1" activePane="topRight" state="frozen"/>
      <selection activeCell="M31" sqref="M31"/>
      <selection pane="top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7109375" style="216" bestFit="1" customWidth="1"/>
    <col min="3" max="3" width="1.5703125" style="216" customWidth="1"/>
    <col min="4" max="4" width="13.5703125" style="224" customWidth="1"/>
    <col min="5" max="5" width="1.7109375" style="216" customWidth="1"/>
    <col min="6" max="6" width="1.28515625" style="216" customWidth="1"/>
    <col min="7" max="9" width="13.140625" style="216" customWidth="1"/>
    <col min="10" max="10" width="1.5703125" style="216" customWidth="1"/>
    <col min="11" max="13" width="13.140625" style="216" customWidth="1"/>
    <col min="14" max="14" width="1.28515625" style="216" customWidth="1"/>
    <col min="15" max="16" width="13.140625" style="216" customWidth="1"/>
    <col min="17" max="17" width="1.5703125" style="216" customWidth="1"/>
    <col min="18" max="20" width="13.140625" style="216" customWidth="1"/>
    <col min="21" max="21" width="1.7109375" style="216" customWidth="1"/>
    <col min="22" max="23" width="13.140625" style="216" customWidth="1"/>
    <col min="24" max="24" width="1.7109375" style="216" customWidth="1"/>
    <col min="25" max="27" width="13.140625" style="216" customWidth="1"/>
    <col min="28" max="28" width="1.5703125" style="216" customWidth="1"/>
    <col min="29" max="30" width="13.140625" style="216" customWidth="1"/>
    <col min="31" max="31" width="2.140625" style="216" customWidth="1"/>
    <col min="32" max="34" width="13.140625" style="216" customWidth="1"/>
    <col min="35" max="35" width="1.5703125" style="216" customWidth="1"/>
    <col min="36" max="37" width="13.140625" style="216" customWidth="1"/>
    <col min="38" max="38" width="1.28515625" style="216" customWidth="1"/>
    <col min="39" max="41" width="13.140625" style="216" customWidth="1"/>
    <col min="42" max="42" width="1.7109375" style="216" customWidth="1"/>
    <col min="43" max="49" width="13.140625" style="216" customWidth="1"/>
    <col min="50" max="51" width="12.7109375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M1" s="7"/>
      <c r="N1" s="7">
        <v>1</v>
      </c>
      <c r="O1" s="7">
        <v>1</v>
      </c>
      <c r="P1" s="7"/>
      <c r="Q1" s="213"/>
      <c r="T1" s="7">
        <v>1</v>
      </c>
      <c r="U1" s="7">
        <v>1</v>
      </c>
      <c r="V1" s="7">
        <v>3</v>
      </c>
      <c r="W1" s="7"/>
      <c r="X1" s="213"/>
      <c r="AA1" s="7"/>
      <c r="AB1" s="7">
        <v>1</v>
      </c>
      <c r="AC1" s="7">
        <v>3</v>
      </c>
      <c r="AD1" s="7"/>
      <c r="AE1" s="213"/>
      <c r="AH1" s="7"/>
      <c r="AI1" s="7">
        <v>1</v>
      </c>
      <c r="AJ1" s="7">
        <v>3</v>
      </c>
      <c r="AK1" s="7"/>
      <c r="AL1" s="213"/>
      <c r="AO1" s="7"/>
      <c r="AP1" s="7">
        <v>1</v>
      </c>
      <c r="AQ1" s="7">
        <v>3</v>
      </c>
      <c r="AR1" s="7"/>
      <c r="AS1" s="213"/>
      <c r="AV1" s="7"/>
      <c r="AW1" s="7">
        <v>1</v>
      </c>
      <c r="AX1" s="7">
        <v>3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N5" s="13"/>
      <c r="O5" s="13"/>
      <c r="P5" s="13"/>
      <c r="Q5" s="213"/>
      <c r="U5" s="13"/>
      <c r="V5" s="13"/>
      <c r="W5" s="13"/>
      <c r="X5" s="213"/>
      <c r="AB5" s="13"/>
      <c r="AC5" s="13"/>
      <c r="AD5" s="13"/>
      <c r="AE5" s="213"/>
      <c r="AI5" s="13"/>
      <c r="AJ5" s="13"/>
      <c r="AK5" s="13"/>
      <c r="AL5" s="213"/>
      <c r="AP5" s="13"/>
      <c r="AQ5" s="13"/>
      <c r="AR5" s="13"/>
      <c r="AS5" s="2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N6" s="13"/>
      <c r="O6" s="13"/>
      <c r="P6" s="13"/>
      <c r="Q6" s="213"/>
      <c r="U6" s="13"/>
      <c r="V6" s="13"/>
      <c r="W6" s="13"/>
      <c r="X6" s="213"/>
      <c r="AB6" s="13"/>
      <c r="AC6" s="13"/>
      <c r="AD6" s="13"/>
      <c r="AE6" s="213"/>
      <c r="AI6" s="13"/>
      <c r="AJ6" s="13"/>
      <c r="AK6" s="13"/>
      <c r="AL6" s="213"/>
      <c r="AP6" s="13"/>
      <c r="AQ6" s="13"/>
      <c r="AR6" s="13"/>
      <c r="AS6" s="2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N7" s="13"/>
      <c r="O7" s="13"/>
      <c r="P7" s="13"/>
      <c r="Q7" s="213"/>
      <c r="U7" s="13"/>
      <c r="V7" s="13"/>
      <c r="W7" s="13"/>
      <c r="X7" s="213"/>
      <c r="AB7" s="13"/>
      <c r="AC7" s="13"/>
      <c r="AD7" s="13"/>
      <c r="AE7" s="213"/>
      <c r="AI7" s="13"/>
      <c r="AJ7" s="13"/>
      <c r="AK7" s="13"/>
      <c r="AL7" s="213"/>
      <c r="AP7" s="13"/>
      <c r="AQ7" s="13"/>
      <c r="AR7" s="13"/>
      <c r="AS7" s="2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N8" s="13"/>
      <c r="O8" s="13"/>
      <c r="P8" s="13"/>
      <c r="Q8" s="213"/>
      <c r="U8" s="13"/>
      <c r="V8" s="13"/>
      <c r="W8" s="13"/>
      <c r="X8" s="213"/>
      <c r="AB8" s="13"/>
      <c r="AC8" s="13"/>
      <c r="AD8" s="13"/>
      <c r="AE8" s="213"/>
      <c r="AI8" s="13"/>
      <c r="AJ8" s="13"/>
      <c r="AK8" s="13"/>
      <c r="AL8" s="213"/>
      <c r="AP8" s="13"/>
      <c r="AQ8" s="13"/>
      <c r="AR8" s="13"/>
      <c r="AS8" s="213"/>
      <c r="AW8" s="13"/>
      <c r="AX8" s="13"/>
      <c r="AY8" s="13"/>
    </row>
    <row r="9" spans="1:51" x14ac:dyDescent="0.2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N10" s="336"/>
      <c r="O10" s="336"/>
      <c r="P10" s="336"/>
      <c r="Q10" s="336"/>
      <c r="U10" s="336"/>
      <c r="V10" s="336"/>
      <c r="W10" s="336"/>
      <c r="X10" s="336"/>
      <c r="AB10" s="336"/>
      <c r="AC10" s="336"/>
      <c r="AD10" s="336"/>
      <c r="AE10" s="336"/>
      <c r="AI10" s="336"/>
      <c r="AJ10" s="336"/>
      <c r="AK10" s="336"/>
      <c r="AL10" s="336"/>
      <c r="AP10" s="336"/>
      <c r="AQ10" s="336"/>
      <c r="AR10" s="336"/>
      <c r="AS10" s="336"/>
      <c r="AW10" s="336"/>
      <c r="AX10" s="336"/>
      <c r="AY10" s="336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N11" s="336"/>
      <c r="Q11" s="337"/>
      <c r="U11" s="336"/>
      <c r="X11" s="337"/>
      <c r="AB11" s="336"/>
      <c r="AE11" s="337"/>
      <c r="AI11" s="336"/>
      <c r="AL11" s="337"/>
      <c r="AP11" s="336"/>
      <c r="AS11" s="337"/>
      <c r="AW11" s="336"/>
    </row>
    <row r="12" spans="1:51" x14ac:dyDescent="0.25">
      <c r="N12" s="338"/>
      <c r="U12" s="338"/>
      <c r="AB12" s="338"/>
      <c r="AI12" s="338"/>
      <c r="AP12" s="338"/>
      <c r="AW12" s="338"/>
    </row>
    <row r="13" spans="1:51" x14ac:dyDescent="0.25">
      <c r="N13" s="338"/>
      <c r="U13" s="338"/>
      <c r="AB13" s="338"/>
      <c r="AI13" s="338"/>
      <c r="AP13" s="338"/>
      <c r="AW13" s="338"/>
    </row>
    <row r="14" spans="1:51" ht="15.75" x14ac:dyDescent="0.25">
      <c r="B14" s="234" t="s">
        <v>2</v>
      </c>
      <c r="D14" s="503" t="s">
        <v>66</v>
      </c>
      <c r="E14" s="503"/>
      <c r="F14" s="503"/>
      <c r="G14" s="503"/>
      <c r="H14" s="503"/>
      <c r="I14" s="503"/>
      <c r="J14" s="503"/>
      <c r="K14" s="503"/>
      <c r="L14" s="503"/>
      <c r="O14" s="13"/>
      <c r="P14" s="13"/>
      <c r="Q14" s="13"/>
      <c r="R14" s="13"/>
      <c r="V14" s="13"/>
      <c r="W14" s="13"/>
      <c r="X14" s="13"/>
      <c r="Y14" s="13"/>
      <c r="AC14" s="13"/>
      <c r="AD14" s="13"/>
      <c r="AE14" s="13"/>
      <c r="AF14" s="13"/>
      <c r="AJ14" s="13"/>
      <c r="AK14" s="13"/>
      <c r="AL14" s="13"/>
      <c r="AM14" s="13"/>
      <c r="AQ14" s="13"/>
      <c r="AR14" s="13"/>
      <c r="AS14" s="13"/>
      <c r="AT14" s="13"/>
      <c r="AX14" s="13"/>
      <c r="AY14" s="13"/>
    </row>
    <row r="15" spans="1:51" ht="15.75" x14ac:dyDescent="0.25">
      <c r="B15" s="232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34" t="s">
        <v>4</v>
      </c>
      <c r="D16" s="228" t="s">
        <v>5</v>
      </c>
      <c r="E16" s="227"/>
      <c r="F16" s="227"/>
      <c r="H16" s="227"/>
      <c r="I16" s="229"/>
      <c r="J16" s="227"/>
      <c r="K16" s="230"/>
      <c r="M16" s="229"/>
      <c r="N16" s="236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5" ht="15.75" x14ac:dyDescent="0.25">
      <c r="B17" s="232"/>
      <c r="D17" s="227"/>
      <c r="E17" s="227"/>
      <c r="F17" s="227"/>
      <c r="G17" s="227"/>
      <c r="H17" s="227"/>
      <c r="I17" s="227"/>
      <c r="J17" s="227"/>
      <c r="Q17" s="227"/>
      <c r="X17" s="227"/>
      <c r="AE17" s="227"/>
      <c r="AL17" s="227"/>
      <c r="AS17" s="227"/>
    </row>
    <row r="18" spans="2:45" x14ac:dyDescent="0.25">
      <c r="B18" s="232"/>
      <c r="D18" s="233" t="s">
        <v>6</v>
      </c>
      <c r="E18" s="234"/>
      <c r="G18" s="235">
        <v>2000</v>
      </c>
      <c r="H18" s="234" t="s">
        <v>7</v>
      </c>
    </row>
    <row r="19" spans="2:45" x14ac:dyDescent="0.25">
      <c r="B19" s="232"/>
      <c r="P19" s="236"/>
      <c r="W19" s="236"/>
      <c r="AD19" s="236"/>
      <c r="AK19" s="236"/>
      <c r="AR19" s="236"/>
    </row>
    <row r="20" spans="2:45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45" ht="15" customHeight="1" x14ac:dyDescent="0.25">
      <c r="B21" s="238"/>
      <c r="D21" s="495" t="s">
        <v>15</v>
      </c>
      <c r="E21" s="233"/>
      <c r="G21" s="239" t="s">
        <v>16</v>
      </c>
      <c r="H21" s="240" t="s">
        <v>17</v>
      </c>
      <c r="I21" s="241" t="s">
        <v>18</v>
      </c>
      <c r="J21" s="241"/>
      <c r="K21" s="239" t="s">
        <v>16</v>
      </c>
      <c r="L21" s="240" t="s">
        <v>17</v>
      </c>
      <c r="M21" s="241" t="s">
        <v>18</v>
      </c>
      <c r="O21" s="492" t="s">
        <v>19</v>
      </c>
      <c r="P21" s="490" t="s">
        <v>20</v>
      </c>
      <c r="R21" s="239" t="s">
        <v>16</v>
      </c>
      <c r="S21" s="240" t="s">
        <v>17</v>
      </c>
      <c r="T21" s="241" t="s">
        <v>18</v>
      </c>
      <c r="V21" s="492" t="s">
        <v>19</v>
      </c>
      <c r="W21" s="490" t="s">
        <v>20</v>
      </c>
      <c r="Y21" s="239" t="s">
        <v>16</v>
      </c>
      <c r="Z21" s="240" t="s">
        <v>17</v>
      </c>
      <c r="AA21" s="241" t="s">
        <v>18</v>
      </c>
      <c r="AC21" s="492" t="s">
        <v>19</v>
      </c>
      <c r="AD21" s="490" t="s">
        <v>20</v>
      </c>
      <c r="AF21" s="239" t="s">
        <v>16</v>
      </c>
      <c r="AG21" s="240" t="s">
        <v>17</v>
      </c>
      <c r="AH21" s="241" t="s">
        <v>18</v>
      </c>
      <c r="AJ21" s="492" t="s">
        <v>19</v>
      </c>
      <c r="AK21" s="490" t="s">
        <v>20</v>
      </c>
      <c r="AM21" s="239" t="s">
        <v>16</v>
      </c>
      <c r="AN21" s="240" t="s">
        <v>17</v>
      </c>
      <c r="AO21" s="241" t="s">
        <v>18</v>
      </c>
      <c r="AQ21" s="492" t="s">
        <v>19</v>
      </c>
      <c r="AR21" s="490" t="s">
        <v>20</v>
      </c>
    </row>
    <row r="22" spans="2:45" x14ac:dyDescent="0.25">
      <c r="B22" s="238"/>
      <c r="D22" s="496"/>
      <c r="E22" s="233"/>
      <c r="G22" s="242" t="s">
        <v>21</v>
      </c>
      <c r="H22" s="243"/>
      <c r="I22" s="243" t="s">
        <v>21</v>
      </c>
      <c r="J22" s="243"/>
      <c r="K22" s="242" t="s">
        <v>21</v>
      </c>
      <c r="L22" s="243"/>
      <c r="M22" s="243" t="s">
        <v>21</v>
      </c>
      <c r="O22" s="493"/>
      <c r="P22" s="491"/>
      <c r="R22" s="242" t="s">
        <v>21</v>
      </c>
      <c r="S22" s="243"/>
      <c r="T22" s="243" t="s">
        <v>21</v>
      </c>
      <c r="V22" s="493"/>
      <c r="W22" s="491"/>
      <c r="Y22" s="242" t="s">
        <v>21</v>
      </c>
      <c r="Z22" s="243"/>
      <c r="AA22" s="243" t="s">
        <v>21</v>
      </c>
      <c r="AC22" s="493"/>
      <c r="AD22" s="491"/>
      <c r="AF22" s="242" t="s">
        <v>21</v>
      </c>
      <c r="AG22" s="243"/>
      <c r="AH22" s="243" t="s">
        <v>21</v>
      </c>
      <c r="AJ22" s="493"/>
      <c r="AK22" s="491"/>
      <c r="AM22" s="242" t="s">
        <v>21</v>
      </c>
      <c r="AN22" s="243"/>
      <c r="AO22" s="243" t="s">
        <v>21</v>
      </c>
      <c r="AQ22" s="493"/>
      <c r="AR22" s="491"/>
    </row>
    <row r="23" spans="2:45" s="22" customFormat="1" x14ac:dyDescent="0.25">
      <c r="B23" s="52" t="s">
        <v>22</v>
      </c>
      <c r="C23" s="53"/>
      <c r="D23" s="54" t="s">
        <v>23</v>
      </c>
      <c r="E23" s="53"/>
      <c r="F23" s="23"/>
      <c r="G23" s="55">
        <v>43.7</v>
      </c>
      <c r="H23" s="56">
        <v>1</v>
      </c>
      <c r="I23" s="57">
        <f t="shared" ref="I23:I28" si="0">H23*G23</f>
        <v>43.7</v>
      </c>
      <c r="J23" s="57"/>
      <c r="K23" s="55">
        <v>43.7</v>
      </c>
      <c r="L23" s="56">
        <v>1</v>
      </c>
      <c r="M23" s="57">
        <f t="shared" ref="M23:M35" si="1">L23*K23</f>
        <v>43.7</v>
      </c>
      <c r="N23" s="59"/>
      <c r="O23" s="60">
        <f t="shared" ref="O23:O72" si="2">M23-I23</f>
        <v>0</v>
      </c>
      <c r="P23" s="61">
        <f t="shared" ref="P23:P72" si="3">IF(OR(I23=0,M23=0),"",(O23/I23))</f>
        <v>0</v>
      </c>
      <c r="Q23" s="59"/>
      <c r="R23" s="55">
        <v>43.7</v>
      </c>
      <c r="S23" s="56">
        <v>1</v>
      </c>
      <c r="T23" s="57">
        <f t="shared" ref="T23:T40" si="4">S23*R23</f>
        <v>43.7</v>
      </c>
      <c r="U23" s="59"/>
      <c r="V23" s="60">
        <f>T23-M23</f>
        <v>0</v>
      </c>
      <c r="W23" s="61">
        <f>IF(OR(M23=0,T23=0),"",(V23/M23))</f>
        <v>0</v>
      </c>
      <c r="X23" s="59"/>
      <c r="Y23" s="55">
        <v>43.7</v>
      </c>
      <c r="Z23" s="56">
        <v>1</v>
      </c>
      <c r="AA23" s="57">
        <f t="shared" ref="AA23:AA40" si="5">Z23*Y23</f>
        <v>43.7</v>
      </c>
      <c r="AB23" s="59"/>
      <c r="AC23" s="60">
        <f>AA23-T23</f>
        <v>0</v>
      </c>
      <c r="AD23" s="61">
        <f>IF(OR(T23=0,AA23=0),"",(AC23/T23))</f>
        <v>0</v>
      </c>
      <c r="AE23" s="59"/>
      <c r="AF23" s="55">
        <v>43.7</v>
      </c>
      <c r="AG23" s="56">
        <v>1</v>
      </c>
      <c r="AH23" s="57">
        <f t="shared" ref="AH23:AH40" si="6">AG23*AF23</f>
        <v>43.7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43.7</v>
      </c>
      <c r="AN23" s="56">
        <v>1</v>
      </c>
      <c r="AO23" s="57">
        <f t="shared" ref="AO23:AO40" si="7">AN23*AM23</f>
        <v>43.7</v>
      </c>
      <c r="AP23" s="59"/>
      <c r="AQ23" s="60">
        <f>AO23-AH23</f>
        <v>0</v>
      </c>
      <c r="AR23" s="61">
        <f>IF(OR(AH23=0,AO23=0),"",(AQ23/AH23))</f>
        <v>0</v>
      </c>
    </row>
    <row r="24" spans="2:45" x14ac:dyDescent="0.25">
      <c r="B24" s="63" t="s">
        <v>24</v>
      </c>
      <c r="C24" s="244"/>
      <c r="D24" s="245" t="s">
        <v>23</v>
      </c>
      <c r="E24" s="244"/>
      <c r="F24" s="29"/>
      <c r="G24" s="246">
        <v>-0.13</v>
      </c>
      <c r="H24" s="339">
        <v>1</v>
      </c>
      <c r="I24" s="248">
        <f t="shared" si="0"/>
        <v>-0.13</v>
      </c>
      <c r="J24" s="248"/>
      <c r="K24" s="246"/>
      <c r="L24" s="339"/>
      <c r="M24" s="248">
        <f t="shared" si="1"/>
        <v>0</v>
      </c>
      <c r="N24" s="29"/>
      <c r="O24" s="249">
        <f t="shared" si="2"/>
        <v>0.13</v>
      </c>
      <c r="P24" s="250" t="str">
        <f t="shared" si="3"/>
        <v/>
      </c>
      <c r="R24" s="246"/>
      <c r="S24" s="339"/>
      <c r="T24" s="248">
        <f t="shared" si="4"/>
        <v>0</v>
      </c>
      <c r="U24" s="29"/>
      <c r="V24" s="249">
        <f t="shared" ref="V24:V72" si="8">T24-M24</f>
        <v>0</v>
      </c>
      <c r="W24" s="250" t="str">
        <f t="shared" ref="W24:W72" si="9">IF(OR(M24=0,T24=0),"",(V24/M24))</f>
        <v/>
      </c>
      <c r="Y24" s="246"/>
      <c r="Z24" s="339"/>
      <c r="AA24" s="248">
        <f t="shared" si="5"/>
        <v>0</v>
      </c>
      <c r="AB24" s="29"/>
      <c r="AC24" s="249">
        <f t="shared" ref="AC24:AC72" si="10">AA24-T24</f>
        <v>0</v>
      </c>
      <c r="AD24" s="250" t="str">
        <f t="shared" ref="AD24:AD72" si="11">IF(OR(T24=0,AA24=0),"",(AC24/T24))</f>
        <v/>
      </c>
      <c r="AF24" s="246"/>
      <c r="AG24" s="339"/>
      <c r="AH24" s="248">
        <f t="shared" si="6"/>
        <v>0</v>
      </c>
      <c r="AI24" s="29"/>
      <c r="AJ24" s="249">
        <f t="shared" ref="AJ24:AJ72" si="12">AH24-AA24</f>
        <v>0</v>
      </c>
      <c r="AK24" s="250" t="str">
        <f t="shared" ref="AK24:AK72" si="13">IF(OR(AA24=0,AH24=0),"",(AJ24/AA24))</f>
        <v/>
      </c>
      <c r="AM24" s="246"/>
      <c r="AN24" s="339"/>
      <c r="AO24" s="248">
        <f t="shared" si="7"/>
        <v>0</v>
      </c>
      <c r="AP24" s="29"/>
      <c r="AQ24" s="249">
        <f t="shared" ref="AQ24:AQ72" si="14">AO24-AH24</f>
        <v>0</v>
      </c>
      <c r="AR24" s="250" t="str">
        <f t="shared" ref="AR24:AR72" si="15">IF(OR(AH24=0,AO24=0),"",(AQ24/AH24))</f>
        <v/>
      </c>
    </row>
    <row r="25" spans="2:45" x14ac:dyDescent="0.25">
      <c r="B25" s="67" t="s">
        <v>102</v>
      </c>
      <c r="C25" s="244"/>
      <c r="D25" s="245" t="s">
        <v>29</v>
      </c>
      <c r="E25" s="244"/>
      <c r="F25" s="29"/>
      <c r="G25" s="340">
        <v>-2.0000000000000002E-5</v>
      </c>
      <c r="H25" s="339">
        <f>$G$18</f>
        <v>2000</v>
      </c>
      <c r="I25" s="248">
        <f t="shared" si="0"/>
        <v>-0.04</v>
      </c>
      <c r="J25" s="248"/>
      <c r="K25" s="340">
        <v>5.0000000000000002E-5</v>
      </c>
      <c r="L25" s="339">
        <f t="shared" ref="L25:L40" si="16">$G$18</f>
        <v>2000</v>
      </c>
      <c r="M25" s="248">
        <f t="shared" si="1"/>
        <v>0.1</v>
      </c>
      <c r="N25" s="29"/>
      <c r="O25" s="249">
        <f t="shared" si="2"/>
        <v>0.14000000000000001</v>
      </c>
      <c r="P25" s="250">
        <f t="shared" si="3"/>
        <v>-3.5000000000000004</v>
      </c>
      <c r="R25" s="340">
        <v>5.0000000000000002E-5</v>
      </c>
      <c r="S25" s="339">
        <f t="shared" ref="S25:S40" si="17">$G$18</f>
        <v>2000</v>
      </c>
      <c r="T25" s="248">
        <f t="shared" si="4"/>
        <v>0.1</v>
      </c>
      <c r="U25" s="29"/>
      <c r="V25" s="249">
        <f t="shared" si="8"/>
        <v>0</v>
      </c>
      <c r="W25" s="250">
        <f t="shared" si="9"/>
        <v>0</v>
      </c>
      <c r="Y25" s="340">
        <v>5.0000000000000002E-5</v>
      </c>
      <c r="Z25" s="339">
        <f t="shared" ref="Z25:Z40" si="18">$G$18</f>
        <v>2000</v>
      </c>
      <c r="AA25" s="248">
        <f t="shared" si="5"/>
        <v>0.1</v>
      </c>
      <c r="AB25" s="29"/>
      <c r="AC25" s="249">
        <f t="shared" si="10"/>
        <v>0</v>
      </c>
      <c r="AD25" s="250">
        <f t="shared" si="11"/>
        <v>0</v>
      </c>
      <c r="AF25" s="340">
        <v>5.0000000000000002E-5</v>
      </c>
      <c r="AG25" s="339">
        <f t="shared" ref="AG25:AG40" si="19">$G$18</f>
        <v>2000</v>
      </c>
      <c r="AH25" s="248">
        <f t="shared" si="6"/>
        <v>0.1</v>
      </c>
      <c r="AI25" s="29"/>
      <c r="AJ25" s="249">
        <f t="shared" si="12"/>
        <v>0</v>
      </c>
      <c r="AK25" s="250">
        <f t="shared" si="13"/>
        <v>0</v>
      </c>
      <c r="AM25" s="340">
        <v>5.0000000000000002E-5</v>
      </c>
      <c r="AN25" s="339">
        <f t="shared" ref="AN25:AN40" si="20">$G$18</f>
        <v>2000</v>
      </c>
      <c r="AO25" s="248">
        <f t="shared" si="7"/>
        <v>0.1</v>
      </c>
      <c r="AP25" s="29"/>
      <c r="AQ25" s="249">
        <f t="shared" si="14"/>
        <v>0</v>
      </c>
      <c r="AR25" s="250">
        <f t="shared" si="15"/>
        <v>0</v>
      </c>
    </row>
    <row r="26" spans="2:45" x14ac:dyDescent="0.25">
      <c r="B26" s="67" t="s">
        <v>25</v>
      </c>
      <c r="C26" s="244"/>
      <c r="D26" s="245" t="s">
        <v>29</v>
      </c>
      <c r="E26" s="244"/>
      <c r="F26" s="29"/>
      <c r="G26" s="340">
        <v>-2.5200000000000001E-3</v>
      </c>
      <c r="H26" s="339">
        <f>$G$18</f>
        <v>2000</v>
      </c>
      <c r="I26" s="248">
        <f t="shared" si="0"/>
        <v>-5.04</v>
      </c>
      <c r="J26" s="248"/>
      <c r="K26" s="340"/>
      <c r="L26" s="339"/>
      <c r="M26" s="248">
        <f t="shared" si="1"/>
        <v>0</v>
      </c>
      <c r="N26" s="29"/>
      <c r="O26" s="249">
        <f t="shared" si="2"/>
        <v>5.04</v>
      </c>
      <c r="P26" s="250" t="str">
        <f t="shared" si="3"/>
        <v/>
      </c>
      <c r="R26" s="340"/>
      <c r="S26" s="339"/>
      <c r="T26" s="248">
        <f t="shared" si="4"/>
        <v>0</v>
      </c>
      <c r="U26" s="29"/>
      <c r="V26" s="249">
        <f t="shared" si="8"/>
        <v>0</v>
      </c>
      <c r="W26" s="250" t="str">
        <f t="shared" si="9"/>
        <v/>
      </c>
      <c r="Y26" s="340"/>
      <c r="Z26" s="339"/>
      <c r="AA26" s="248">
        <f t="shared" si="5"/>
        <v>0</v>
      </c>
      <c r="AB26" s="29"/>
      <c r="AC26" s="249">
        <f t="shared" si="10"/>
        <v>0</v>
      </c>
      <c r="AD26" s="250" t="str">
        <f t="shared" si="11"/>
        <v/>
      </c>
      <c r="AF26" s="340"/>
      <c r="AG26" s="339"/>
      <c r="AH26" s="248">
        <f t="shared" si="6"/>
        <v>0</v>
      </c>
      <c r="AI26" s="29"/>
      <c r="AJ26" s="249">
        <f t="shared" si="12"/>
        <v>0</v>
      </c>
      <c r="AK26" s="250" t="str">
        <f t="shared" si="13"/>
        <v/>
      </c>
      <c r="AM26" s="340"/>
      <c r="AN26" s="339"/>
      <c r="AO26" s="248">
        <f t="shared" si="7"/>
        <v>0</v>
      </c>
      <c r="AP26" s="29"/>
      <c r="AQ26" s="249">
        <f t="shared" si="14"/>
        <v>0</v>
      </c>
      <c r="AR26" s="250" t="str">
        <f t="shared" si="15"/>
        <v/>
      </c>
    </row>
    <row r="27" spans="2:45" x14ac:dyDescent="0.25">
      <c r="B27" s="67" t="s">
        <v>103</v>
      </c>
      <c r="C27" s="244"/>
      <c r="D27" s="245" t="s">
        <v>29</v>
      </c>
      <c r="E27" s="244"/>
      <c r="F27" s="29"/>
      <c r="G27" s="340">
        <v>-3.6000000000000002E-4</v>
      </c>
      <c r="H27" s="339">
        <f>$G$18</f>
        <v>2000</v>
      </c>
      <c r="I27" s="248">
        <f t="shared" si="0"/>
        <v>-0.72000000000000008</v>
      </c>
      <c r="J27" s="248"/>
      <c r="K27" s="340">
        <v>-1.2E-4</v>
      </c>
      <c r="L27" s="339">
        <f t="shared" si="16"/>
        <v>2000</v>
      </c>
      <c r="M27" s="248">
        <f t="shared" si="1"/>
        <v>-0.24000000000000002</v>
      </c>
      <c r="N27" s="29"/>
      <c r="O27" s="249">
        <f t="shared" si="2"/>
        <v>0.48000000000000009</v>
      </c>
      <c r="P27" s="250">
        <f t="shared" si="3"/>
        <v>-0.66666666666666674</v>
      </c>
      <c r="R27" s="340">
        <v>0</v>
      </c>
      <c r="S27" s="339">
        <f t="shared" si="17"/>
        <v>2000</v>
      </c>
      <c r="T27" s="248">
        <f t="shared" si="4"/>
        <v>0</v>
      </c>
      <c r="U27" s="29"/>
      <c r="V27" s="249">
        <f t="shared" si="8"/>
        <v>0.24000000000000002</v>
      </c>
      <c r="W27" s="250" t="str">
        <f t="shared" si="9"/>
        <v/>
      </c>
      <c r="Y27" s="340">
        <v>0</v>
      </c>
      <c r="Z27" s="339">
        <f t="shared" si="18"/>
        <v>2000</v>
      </c>
      <c r="AA27" s="248">
        <f t="shared" si="5"/>
        <v>0</v>
      </c>
      <c r="AB27" s="29"/>
      <c r="AC27" s="249">
        <f t="shared" si="10"/>
        <v>0</v>
      </c>
      <c r="AD27" s="250" t="str">
        <f t="shared" si="11"/>
        <v/>
      </c>
      <c r="AF27" s="340">
        <v>0</v>
      </c>
      <c r="AG27" s="339">
        <f t="shared" si="19"/>
        <v>2000</v>
      </c>
      <c r="AH27" s="248">
        <f t="shared" si="6"/>
        <v>0</v>
      </c>
      <c r="AI27" s="29"/>
      <c r="AJ27" s="249">
        <f t="shared" si="12"/>
        <v>0</v>
      </c>
      <c r="AK27" s="250" t="str">
        <f t="shared" si="13"/>
        <v/>
      </c>
      <c r="AM27" s="340">
        <v>0</v>
      </c>
      <c r="AN27" s="339">
        <f t="shared" si="20"/>
        <v>2000</v>
      </c>
      <c r="AO27" s="248">
        <f t="shared" si="7"/>
        <v>0</v>
      </c>
      <c r="AP27" s="29"/>
      <c r="AQ27" s="249">
        <f t="shared" si="14"/>
        <v>0</v>
      </c>
      <c r="AR27" s="250" t="str">
        <f t="shared" si="15"/>
        <v/>
      </c>
    </row>
    <row r="28" spans="2:45" x14ac:dyDescent="0.25">
      <c r="B28" s="67" t="s">
        <v>26</v>
      </c>
      <c r="C28" s="244"/>
      <c r="D28" s="245" t="s">
        <v>29</v>
      </c>
      <c r="E28" s="244"/>
      <c r="F28" s="29"/>
      <c r="G28" s="340">
        <v>-6.0000000000000002E-5</v>
      </c>
      <c r="H28" s="339">
        <f>$G$18</f>
        <v>2000</v>
      </c>
      <c r="I28" s="248">
        <f t="shared" si="0"/>
        <v>-0.12000000000000001</v>
      </c>
      <c r="J28" s="248"/>
      <c r="K28" s="340"/>
      <c r="L28" s="339"/>
      <c r="M28" s="248">
        <f t="shared" si="1"/>
        <v>0</v>
      </c>
      <c r="N28" s="29"/>
      <c r="O28" s="249">
        <f t="shared" si="2"/>
        <v>0.12000000000000001</v>
      </c>
      <c r="P28" s="250" t="str">
        <f t="shared" si="3"/>
        <v/>
      </c>
      <c r="R28" s="340"/>
      <c r="S28" s="339"/>
      <c r="T28" s="248">
        <f t="shared" si="4"/>
        <v>0</v>
      </c>
      <c r="U28" s="29"/>
      <c r="V28" s="249">
        <f t="shared" si="8"/>
        <v>0</v>
      </c>
      <c r="W28" s="250" t="str">
        <f t="shared" si="9"/>
        <v/>
      </c>
      <c r="Y28" s="340"/>
      <c r="Z28" s="339"/>
      <c r="AA28" s="248">
        <f t="shared" si="5"/>
        <v>0</v>
      </c>
      <c r="AB28" s="29"/>
      <c r="AC28" s="249">
        <f t="shared" si="10"/>
        <v>0</v>
      </c>
      <c r="AD28" s="250" t="str">
        <f t="shared" si="11"/>
        <v/>
      </c>
      <c r="AF28" s="340"/>
      <c r="AG28" s="339"/>
      <c r="AH28" s="248">
        <f t="shared" si="6"/>
        <v>0</v>
      </c>
      <c r="AI28" s="29"/>
      <c r="AJ28" s="249">
        <f t="shared" si="12"/>
        <v>0</v>
      </c>
      <c r="AK28" s="250" t="str">
        <f t="shared" si="13"/>
        <v/>
      </c>
      <c r="AM28" s="340"/>
      <c r="AN28" s="339"/>
      <c r="AO28" s="248">
        <f t="shared" si="7"/>
        <v>0</v>
      </c>
      <c r="AP28" s="29"/>
      <c r="AQ28" s="249">
        <f t="shared" si="14"/>
        <v>0</v>
      </c>
      <c r="AR28" s="250" t="str">
        <f t="shared" si="15"/>
        <v/>
      </c>
    </row>
    <row r="29" spans="2:45" x14ac:dyDescent="0.25">
      <c r="B29" s="67" t="s">
        <v>104</v>
      </c>
      <c r="C29" s="244"/>
      <c r="D29" s="245" t="s">
        <v>29</v>
      </c>
      <c r="E29" s="244"/>
      <c r="F29" s="29"/>
      <c r="G29" s="340"/>
      <c r="H29" s="339"/>
      <c r="I29" s="248"/>
      <c r="J29" s="248"/>
      <c r="K29" s="340">
        <v>-8.3000000000000001E-4</v>
      </c>
      <c r="L29" s="339">
        <f t="shared" si="16"/>
        <v>2000</v>
      </c>
      <c r="M29" s="248">
        <f t="shared" si="1"/>
        <v>-1.66</v>
      </c>
      <c r="N29" s="29"/>
      <c r="O29" s="249">
        <f t="shared" si="2"/>
        <v>-1.66</v>
      </c>
      <c r="P29" s="250" t="str">
        <f t="shared" si="3"/>
        <v/>
      </c>
      <c r="R29" s="340">
        <v>0</v>
      </c>
      <c r="S29" s="339">
        <f t="shared" si="17"/>
        <v>2000</v>
      </c>
      <c r="T29" s="248">
        <f t="shared" si="4"/>
        <v>0</v>
      </c>
      <c r="U29" s="29"/>
      <c r="V29" s="249">
        <f t="shared" si="8"/>
        <v>1.66</v>
      </c>
      <c r="W29" s="250" t="str">
        <f t="shared" si="9"/>
        <v/>
      </c>
      <c r="Y29" s="340">
        <v>0</v>
      </c>
      <c r="Z29" s="339">
        <f t="shared" si="18"/>
        <v>2000</v>
      </c>
      <c r="AA29" s="248">
        <f t="shared" si="5"/>
        <v>0</v>
      </c>
      <c r="AB29" s="29"/>
      <c r="AC29" s="249">
        <f t="shared" si="10"/>
        <v>0</v>
      </c>
      <c r="AD29" s="250" t="str">
        <f t="shared" si="11"/>
        <v/>
      </c>
      <c r="AF29" s="340">
        <v>0</v>
      </c>
      <c r="AG29" s="339">
        <f t="shared" si="19"/>
        <v>2000</v>
      </c>
      <c r="AH29" s="248">
        <f t="shared" si="6"/>
        <v>0</v>
      </c>
      <c r="AI29" s="29"/>
      <c r="AJ29" s="249">
        <f t="shared" si="12"/>
        <v>0</v>
      </c>
      <c r="AK29" s="250" t="str">
        <f t="shared" si="13"/>
        <v/>
      </c>
      <c r="AM29" s="340">
        <v>0</v>
      </c>
      <c r="AN29" s="339">
        <f t="shared" si="20"/>
        <v>2000</v>
      </c>
      <c r="AO29" s="248">
        <f t="shared" si="7"/>
        <v>0</v>
      </c>
      <c r="AP29" s="29"/>
      <c r="AQ29" s="249">
        <f t="shared" si="14"/>
        <v>0</v>
      </c>
      <c r="AR29" s="250" t="str">
        <f t="shared" si="15"/>
        <v/>
      </c>
    </row>
    <row r="30" spans="2:45" x14ac:dyDescent="0.25">
      <c r="B30" s="67" t="s">
        <v>105</v>
      </c>
      <c r="C30" s="244"/>
      <c r="D30" s="245" t="s">
        <v>29</v>
      </c>
      <c r="E30" s="244"/>
      <c r="F30" s="29"/>
      <c r="G30" s="340"/>
      <c r="H30" s="339"/>
      <c r="I30" s="248"/>
      <c r="J30" s="248"/>
      <c r="K30" s="340">
        <v>-2.2599999999999999E-3</v>
      </c>
      <c r="L30" s="339">
        <f t="shared" si="16"/>
        <v>2000</v>
      </c>
      <c r="M30" s="248">
        <f t="shared" si="1"/>
        <v>-4.5199999999999996</v>
      </c>
      <c r="N30" s="29"/>
      <c r="O30" s="249">
        <f t="shared" si="2"/>
        <v>-4.5199999999999996</v>
      </c>
      <c r="P30" s="250" t="str">
        <f t="shared" si="3"/>
        <v/>
      </c>
      <c r="R30" s="340">
        <v>0</v>
      </c>
      <c r="S30" s="339">
        <f t="shared" si="17"/>
        <v>2000</v>
      </c>
      <c r="T30" s="248">
        <f t="shared" si="4"/>
        <v>0</v>
      </c>
      <c r="U30" s="29"/>
      <c r="V30" s="249">
        <f t="shared" si="8"/>
        <v>4.5199999999999996</v>
      </c>
      <c r="W30" s="250" t="str">
        <f t="shared" si="9"/>
        <v/>
      </c>
      <c r="Y30" s="340">
        <v>0</v>
      </c>
      <c r="Z30" s="339">
        <f t="shared" si="18"/>
        <v>2000</v>
      </c>
      <c r="AA30" s="248">
        <f t="shared" si="5"/>
        <v>0</v>
      </c>
      <c r="AB30" s="29"/>
      <c r="AC30" s="249">
        <f t="shared" si="10"/>
        <v>0</v>
      </c>
      <c r="AD30" s="250" t="str">
        <f t="shared" si="11"/>
        <v/>
      </c>
      <c r="AF30" s="340">
        <v>0</v>
      </c>
      <c r="AG30" s="339">
        <f t="shared" si="19"/>
        <v>2000</v>
      </c>
      <c r="AH30" s="248">
        <f t="shared" si="6"/>
        <v>0</v>
      </c>
      <c r="AI30" s="29"/>
      <c r="AJ30" s="249">
        <f t="shared" si="12"/>
        <v>0</v>
      </c>
      <c r="AK30" s="250" t="str">
        <f t="shared" si="13"/>
        <v/>
      </c>
      <c r="AM30" s="340">
        <v>0</v>
      </c>
      <c r="AN30" s="339">
        <f t="shared" si="20"/>
        <v>2000</v>
      </c>
      <c r="AO30" s="248">
        <f t="shared" si="7"/>
        <v>0</v>
      </c>
      <c r="AP30" s="29"/>
      <c r="AQ30" s="249">
        <f t="shared" si="14"/>
        <v>0</v>
      </c>
      <c r="AR30" s="250" t="str">
        <f t="shared" si="15"/>
        <v/>
      </c>
    </row>
    <row r="31" spans="2:45" x14ac:dyDescent="0.25">
      <c r="B31" s="67" t="s">
        <v>106</v>
      </c>
      <c r="C31" s="244"/>
      <c r="D31" s="245" t="s">
        <v>29</v>
      </c>
      <c r="E31" s="244"/>
      <c r="F31" s="29"/>
      <c r="G31" s="340"/>
      <c r="H31" s="339"/>
      <c r="I31" s="248"/>
      <c r="J31" s="248"/>
      <c r="K31" s="340">
        <v>0</v>
      </c>
      <c r="L31" s="339">
        <f t="shared" si="16"/>
        <v>2000</v>
      </c>
      <c r="M31" s="248">
        <f t="shared" si="1"/>
        <v>0</v>
      </c>
      <c r="N31" s="29"/>
      <c r="O31" s="249">
        <f t="shared" si="2"/>
        <v>0</v>
      </c>
      <c r="P31" s="250" t="str">
        <f t="shared" si="3"/>
        <v/>
      </c>
      <c r="R31" s="340">
        <v>0</v>
      </c>
      <c r="S31" s="339">
        <f t="shared" si="17"/>
        <v>2000</v>
      </c>
      <c r="T31" s="248">
        <f t="shared" si="4"/>
        <v>0</v>
      </c>
      <c r="U31" s="29"/>
      <c r="V31" s="249">
        <f t="shared" si="8"/>
        <v>0</v>
      </c>
      <c r="W31" s="250" t="str">
        <f t="shared" si="9"/>
        <v/>
      </c>
      <c r="Y31" s="340">
        <v>2.1000000000000001E-4</v>
      </c>
      <c r="Z31" s="339">
        <f t="shared" si="18"/>
        <v>2000</v>
      </c>
      <c r="AA31" s="248">
        <f t="shared" si="5"/>
        <v>0.42000000000000004</v>
      </c>
      <c r="AB31" s="29"/>
      <c r="AC31" s="249">
        <f t="shared" si="10"/>
        <v>0.42000000000000004</v>
      </c>
      <c r="AD31" s="250" t="str">
        <f t="shared" si="11"/>
        <v/>
      </c>
      <c r="AF31" s="340">
        <v>2.1000000000000001E-4</v>
      </c>
      <c r="AG31" s="339">
        <f t="shared" si="19"/>
        <v>2000</v>
      </c>
      <c r="AH31" s="248">
        <f t="shared" si="6"/>
        <v>0.42000000000000004</v>
      </c>
      <c r="AI31" s="29"/>
      <c r="AJ31" s="249">
        <f t="shared" si="12"/>
        <v>0</v>
      </c>
      <c r="AK31" s="250">
        <f t="shared" si="13"/>
        <v>0</v>
      </c>
      <c r="AM31" s="340">
        <v>2.1000000000000001E-4</v>
      </c>
      <c r="AN31" s="339">
        <f t="shared" si="20"/>
        <v>2000</v>
      </c>
      <c r="AO31" s="248">
        <f t="shared" si="7"/>
        <v>0.42000000000000004</v>
      </c>
      <c r="AP31" s="29"/>
      <c r="AQ31" s="249">
        <f t="shared" si="14"/>
        <v>0</v>
      </c>
      <c r="AR31" s="250">
        <f t="shared" si="15"/>
        <v>0</v>
      </c>
    </row>
    <row r="32" spans="2:45" x14ac:dyDescent="0.25">
      <c r="B32" s="67" t="s">
        <v>107</v>
      </c>
      <c r="C32" s="244"/>
      <c r="D32" s="245" t="s">
        <v>29</v>
      </c>
      <c r="E32" s="244"/>
      <c r="F32" s="29"/>
      <c r="G32" s="340"/>
      <c r="H32" s="339"/>
      <c r="I32" s="248"/>
      <c r="J32" s="248"/>
      <c r="K32" s="340">
        <v>-4.0000000000000003E-5</v>
      </c>
      <c r="L32" s="339">
        <f t="shared" si="16"/>
        <v>2000</v>
      </c>
      <c r="M32" s="248">
        <f t="shared" si="1"/>
        <v>-0.08</v>
      </c>
      <c r="N32" s="29"/>
      <c r="O32" s="249">
        <f t="shared" si="2"/>
        <v>-0.08</v>
      </c>
      <c r="P32" s="250" t="str">
        <f t="shared" si="3"/>
        <v/>
      </c>
      <c r="R32" s="340">
        <v>-4.0000000000000003E-5</v>
      </c>
      <c r="S32" s="339">
        <f t="shared" si="17"/>
        <v>2000</v>
      </c>
      <c r="T32" s="248">
        <f t="shared" si="4"/>
        <v>-0.08</v>
      </c>
      <c r="U32" s="29"/>
      <c r="V32" s="249">
        <f t="shared" si="8"/>
        <v>0</v>
      </c>
      <c r="W32" s="250">
        <f t="shared" si="9"/>
        <v>0</v>
      </c>
      <c r="Y32" s="340">
        <v>-4.0000000000000003E-5</v>
      </c>
      <c r="Z32" s="339">
        <f t="shared" si="18"/>
        <v>2000</v>
      </c>
      <c r="AA32" s="248">
        <f t="shared" si="5"/>
        <v>-0.08</v>
      </c>
      <c r="AB32" s="29"/>
      <c r="AC32" s="249">
        <f t="shared" si="10"/>
        <v>0</v>
      </c>
      <c r="AD32" s="250">
        <f t="shared" si="11"/>
        <v>0</v>
      </c>
      <c r="AF32" s="340">
        <v>-4.0000000000000003E-5</v>
      </c>
      <c r="AG32" s="339">
        <f t="shared" si="19"/>
        <v>2000</v>
      </c>
      <c r="AH32" s="248">
        <f t="shared" si="6"/>
        <v>-0.08</v>
      </c>
      <c r="AI32" s="29"/>
      <c r="AJ32" s="249">
        <f t="shared" si="12"/>
        <v>0</v>
      </c>
      <c r="AK32" s="250">
        <f t="shared" si="13"/>
        <v>0</v>
      </c>
      <c r="AM32" s="340">
        <v>-4.0000000000000003E-5</v>
      </c>
      <c r="AN32" s="339">
        <f t="shared" si="20"/>
        <v>2000</v>
      </c>
      <c r="AO32" s="248">
        <f t="shared" si="7"/>
        <v>-0.08</v>
      </c>
      <c r="AP32" s="29"/>
      <c r="AQ32" s="249">
        <f t="shared" si="14"/>
        <v>0</v>
      </c>
      <c r="AR32" s="250">
        <f t="shared" si="15"/>
        <v>0</v>
      </c>
    </row>
    <row r="33" spans="2:44" x14ac:dyDescent="0.25">
      <c r="B33" s="63" t="s">
        <v>108</v>
      </c>
      <c r="C33" s="244"/>
      <c r="D33" s="245" t="s">
        <v>29</v>
      </c>
      <c r="E33" s="244"/>
      <c r="F33" s="29"/>
      <c r="G33" s="340"/>
      <c r="H33" s="339"/>
      <c r="I33" s="248"/>
      <c r="J33" s="248"/>
      <c r="K33" s="340">
        <v>-1.7899999999999999E-3</v>
      </c>
      <c r="L33" s="339">
        <f t="shared" si="16"/>
        <v>2000</v>
      </c>
      <c r="M33" s="248">
        <f>L33*K33</f>
        <v>-3.58</v>
      </c>
      <c r="N33" s="29"/>
      <c r="O33" s="249">
        <f t="shared" si="2"/>
        <v>-3.58</v>
      </c>
      <c r="P33" s="250" t="str">
        <f t="shared" si="3"/>
        <v/>
      </c>
      <c r="R33" s="340">
        <v>-1.7899999999999999E-3</v>
      </c>
      <c r="S33" s="339">
        <f t="shared" si="17"/>
        <v>2000</v>
      </c>
      <c r="T33" s="248">
        <f t="shared" si="4"/>
        <v>-3.58</v>
      </c>
      <c r="U33" s="29"/>
      <c r="V33" s="249">
        <f t="shared" si="8"/>
        <v>0</v>
      </c>
      <c r="W33" s="250">
        <f t="shared" si="9"/>
        <v>0</v>
      </c>
      <c r="Y33" s="340">
        <v>0</v>
      </c>
      <c r="Z33" s="339">
        <f t="shared" si="18"/>
        <v>2000</v>
      </c>
      <c r="AA33" s="248">
        <f t="shared" si="5"/>
        <v>0</v>
      </c>
      <c r="AB33" s="29"/>
      <c r="AC33" s="249">
        <f t="shared" si="10"/>
        <v>3.58</v>
      </c>
      <c r="AD33" s="250" t="str">
        <f t="shared" si="11"/>
        <v/>
      </c>
      <c r="AF33" s="340">
        <v>0</v>
      </c>
      <c r="AG33" s="339">
        <f t="shared" si="19"/>
        <v>2000</v>
      </c>
      <c r="AH33" s="248">
        <f t="shared" si="6"/>
        <v>0</v>
      </c>
      <c r="AI33" s="29"/>
      <c r="AJ33" s="249">
        <f t="shared" si="12"/>
        <v>0</v>
      </c>
      <c r="AK33" s="250" t="str">
        <f t="shared" si="13"/>
        <v/>
      </c>
      <c r="AM33" s="340">
        <v>0</v>
      </c>
      <c r="AN33" s="339">
        <f t="shared" si="20"/>
        <v>2000</v>
      </c>
      <c r="AO33" s="248">
        <f t="shared" si="7"/>
        <v>0</v>
      </c>
      <c r="AP33" s="29"/>
      <c r="AQ33" s="249">
        <f t="shared" si="14"/>
        <v>0</v>
      </c>
      <c r="AR33" s="250" t="str">
        <f t="shared" si="15"/>
        <v/>
      </c>
    </row>
    <row r="34" spans="2:44" x14ac:dyDescent="0.25">
      <c r="B34" s="63" t="s">
        <v>109</v>
      </c>
      <c r="C34" s="244"/>
      <c r="D34" s="245" t="s">
        <v>29</v>
      </c>
      <c r="E34" s="244"/>
      <c r="F34" s="29"/>
      <c r="G34" s="340"/>
      <c r="H34" s="339"/>
      <c r="I34" s="248"/>
      <c r="J34" s="248"/>
      <c r="K34" s="340">
        <v>-4.2999999999999999E-4</v>
      </c>
      <c r="L34" s="339">
        <f t="shared" si="16"/>
        <v>2000</v>
      </c>
      <c r="M34" s="248">
        <f>L34*K34</f>
        <v>-0.86</v>
      </c>
      <c r="N34" s="29"/>
      <c r="O34" s="249">
        <f t="shared" si="2"/>
        <v>-0.86</v>
      </c>
      <c r="P34" s="250" t="str">
        <f t="shared" si="3"/>
        <v/>
      </c>
      <c r="R34" s="340">
        <v>-4.2999999999999999E-4</v>
      </c>
      <c r="S34" s="339">
        <f t="shared" si="17"/>
        <v>2000</v>
      </c>
      <c r="T34" s="248">
        <f t="shared" si="4"/>
        <v>-0.86</v>
      </c>
      <c r="U34" s="29"/>
      <c r="V34" s="249">
        <f t="shared" si="8"/>
        <v>0</v>
      </c>
      <c r="W34" s="250">
        <f t="shared" si="9"/>
        <v>0</v>
      </c>
      <c r="Y34" s="340">
        <v>-4.2999999999999999E-4</v>
      </c>
      <c r="Z34" s="339">
        <f t="shared" si="18"/>
        <v>2000</v>
      </c>
      <c r="AA34" s="248">
        <f t="shared" si="5"/>
        <v>-0.86</v>
      </c>
      <c r="AB34" s="29"/>
      <c r="AC34" s="249">
        <f t="shared" si="10"/>
        <v>0</v>
      </c>
      <c r="AD34" s="250">
        <f t="shared" si="11"/>
        <v>0</v>
      </c>
      <c r="AF34" s="340">
        <v>-4.2999999999999999E-4</v>
      </c>
      <c r="AG34" s="339">
        <f t="shared" si="19"/>
        <v>2000</v>
      </c>
      <c r="AH34" s="248">
        <f t="shared" si="6"/>
        <v>-0.86</v>
      </c>
      <c r="AI34" s="29"/>
      <c r="AJ34" s="249">
        <f t="shared" si="12"/>
        <v>0</v>
      </c>
      <c r="AK34" s="250">
        <f t="shared" si="13"/>
        <v>0</v>
      </c>
      <c r="AM34" s="340">
        <v>0</v>
      </c>
      <c r="AN34" s="339">
        <f t="shared" si="20"/>
        <v>2000</v>
      </c>
      <c r="AO34" s="248">
        <f t="shared" si="7"/>
        <v>0</v>
      </c>
      <c r="AP34" s="29"/>
      <c r="AQ34" s="249">
        <f t="shared" si="14"/>
        <v>0.86</v>
      </c>
      <c r="AR34" s="250" t="str">
        <f t="shared" si="15"/>
        <v/>
      </c>
    </row>
    <row r="35" spans="2:44" x14ac:dyDescent="0.25">
      <c r="B35" s="68" t="s">
        <v>110</v>
      </c>
      <c r="C35" s="244"/>
      <c r="D35" s="245" t="s">
        <v>29</v>
      </c>
      <c r="E35" s="244"/>
      <c r="F35" s="29"/>
      <c r="G35" s="340"/>
      <c r="H35" s="339"/>
      <c r="I35" s="248"/>
      <c r="J35" s="248"/>
      <c r="K35" s="340">
        <v>0</v>
      </c>
      <c r="L35" s="339">
        <f t="shared" si="16"/>
        <v>2000</v>
      </c>
      <c r="M35" s="248">
        <f t="shared" si="1"/>
        <v>0</v>
      </c>
      <c r="N35" s="29"/>
      <c r="O35" s="249">
        <f t="shared" si="2"/>
        <v>0</v>
      </c>
      <c r="P35" s="250" t="str">
        <f t="shared" si="3"/>
        <v/>
      </c>
      <c r="R35" s="340">
        <v>-1.25E-3</v>
      </c>
      <c r="S35" s="339">
        <f t="shared" si="17"/>
        <v>2000</v>
      </c>
      <c r="T35" s="248">
        <f t="shared" si="4"/>
        <v>-2.5</v>
      </c>
      <c r="U35" s="29"/>
      <c r="V35" s="249">
        <f t="shared" si="8"/>
        <v>-2.5</v>
      </c>
      <c r="W35" s="250" t="str">
        <f t="shared" si="9"/>
        <v/>
      </c>
      <c r="Y35" s="340">
        <v>-1.25E-3</v>
      </c>
      <c r="Z35" s="339">
        <f t="shared" si="18"/>
        <v>2000</v>
      </c>
      <c r="AA35" s="248">
        <f t="shared" si="5"/>
        <v>-2.5</v>
      </c>
      <c r="AB35" s="29"/>
      <c r="AC35" s="249">
        <f t="shared" si="10"/>
        <v>0</v>
      </c>
      <c r="AD35" s="250">
        <f t="shared" si="11"/>
        <v>0</v>
      </c>
      <c r="AF35" s="340">
        <v>-1.25E-3</v>
      </c>
      <c r="AG35" s="339">
        <f t="shared" si="19"/>
        <v>2000</v>
      </c>
      <c r="AH35" s="248">
        <f t="shared" si="6"/>
        <v>-2.5</v>
      </c>
      <c r="AI35" s="29"/>
      <c r="AJ35" s="249">
        <f t="shared" si="12"/>
        <v>0</v>
      </c>
      <c r="AK35" s="250">
        <f t="shared" si="13"/>
        <v>0</v>
      </c>
      <c r="AM35" s="340">
        <v>0</v>
      </c>
      <c r="AN35" s="339">
        <f t="shared" si="20"/>
        <v>2000</v>
      </c>
      <c r="AO35" s="248">
        <f t="shared" si="7"/>
        <v>0</v>
      </c>
      <c r="AP35" s="29"/>
      <c r="AQ35" s="249">
        <f t="shared" si="14"/>
        <v>2.5</v>
      </c>
      <c r="AR35" s="250" t="str">
        <f t="shared" si="15"/>
        <v/>
      </c>
    </row>
    <row r="36" spans="2:44" x14ac:dyDescent="0.25">
      <c r="B36" s="69" t="s">
        <v>111</v>
      </c>
      <c r="C36" s="244"/>
      <c r="D36" s="245" t="s">
        <v>29</v>
      </c>
      <c r="E36" s="244"/>
      <c r="F36" s="29"/>
      <c r="G36" s="340"/>
      <c r="H36" s="339"/>
      <c r="I36" s="248"/>
      <c r="J36" s="248"/>
      <c r="K36" s="340">
        <v>2.5999999999999998E-4</v>
      </c>
      <c r="L36" s="339">
        <f t="shared" si="16"/>
        <v>2000</v>
      </c>
      <c r="M36" s="248">
        <f>L36*K36</f>
        <v>0.51999999999999991</v>
      </c>
      <c r="N36" s="29"/>
      <c r="O36" s="249">
        <f t="shared" si="2"/>
        <v>0.51999999999999991</v>
      </c>
      <c r="P36" s="250" t="str">
        <f t="shared" si="3"/>
        <v/>
      </c>
      <c r="R36" s="340">
        <v>0</v>
      </c>
      <c r="S36" s="339">
        <f t="shared" si="17"/>
        <v>2000</v>
      </c>
      <c r="T36" s="248">
        <f t="shared" si="4"/>
        <v>0</v>
      </c>
      <c r="U36" s="29"/>
      <c r="V36" s="249">
        <f t="shared" si="8"/>
        <v>-0.51999999999999991</v>
      </c>
      <c r="W36" s="250" t="str">
        <f t="shared" si="9"/>
        <v/>
      </c>
      <c r="Y36" s="340">
        <v>0</v>
      </c>
      <c r="Z36" s="339">
        <f t="shared" si="18"/>
        <v>2000</v>
      </c>
      <c r="AA36" s="248">
        <f t="shared" si="5"/>
        <v>0</v>
      </c>
      <c r="AB36" s="29"/>
      <c r="AC36" s="249">
        <f t="shared" si="10"/>
        <v>0</v>
      </c>
      <c r="AD36" s="250" t="str">
        <f t="shared" si="11"/>
        <v/>
      </c>
      <c r="AF36" s="340">
        <v>0</v>
      </c>
      <c r="AG36" s="339">
        <f t="shared" si="19"/>
        <v>2000</v>
      </c>
      <c r="AH36" s="248">
        <f t="shared" si="6"/>
        <v>0</v>
      </c>
      <c r="AI36" s="29"/>
      <c r="AJ36" s="249">
        <f t="shared" si="12"/>
        <v>0</v>
      </c>
      <c r="AK36" s="250" t="str">
        <f t="shared" si="13"/>
        <v/>
      </c>
      <c r="AM36" s="340">
        <v>0</v>
      </c>
      <c r="AN36" s="339">
        <f t="shared" si="20"/>
        <v>2000</v>
      </c>
      <c r="AO36" s="248">
        <f t="shared" si="7"/>
        <v>0</v>
      </c>
      <c r="AP36" s="29"/>
      <c r="AQ36" s="249">
        <f t="shared" si="14"/>
        <v>0</v>
      </c>
      <c r="AR36" s="250" t="str">
        <f t="shared" si="15"/>
        <v/>
      </c>
    </row>
    <row r="37" spans="2:44" x14ac:dyDescent="0.25">
      <c r="B37" s="69" t="s">
        <v>112</v>
      </c>
      <c r="C37" s="244"/>
      <c r="D37" s="245" t="s">
        <v>29</v>
      </c>
      <c r="E37" s="244"/>
      <c r="F37" s="29"/>
      <c r="G37" s="340"/>
      <c r="H37" s="339"/>
      <c r="I37" s="248"/>
      <c r="J37" s="248"/>
      <c r="K37" s="340">
        <v>0</v>
      </c>
      <c r="L37" s="339">
        <f t="shared" si="16"/>
        <v>2000</v>
      </c>
      <c r="M37" s="248">
        <f>L37*K37</f>
        <v>0</v>
      </c>
      <c r="N37" s="29"/>
      <c r="O37" s="249">
        <f t="shared" si="2"/>
        <v>0</v>
      </c>
      <c r="P37" s="250" t="str">
        <f t="shared" si="3"/>
        <v/>
      </c>
      <c r="R37" s="340">
        <v>0</v>
      </c>
      <c r="S37" s="339">
        <f t="shared" si="17"/>
        <v>2000</v>
      </c>
      <c r="T37" s="248">
        <f t="shared" si="4"/>
        <v>0</v>
      </c>
      <c r="U37" s="29"/>
      <c r="V37" s="249">
        <f t="shared" si="8"/>
        <v>0</v>
      </c>
      <c r="W37" s="250" t="str">
        <f t="shared" si="9"/>
        <v/>
      </c>
      <c r="Y37" s="340">
        <v>0</v>
      </c>
      <c r="Z37" s="339">
        <f t="shared" si="18"/>
        <v>2000</v>
      </c>
      <c r="AA37" s="248">
        <f t="shared" si="5"/>
        <v>0</v>
      </c>
      <c r="AB37" s="29"/>
      <c r="AC37" s="249">
        <f t="shared" si="10"/>
        <v>0</v>
      </c>
      <c r="AD37" s="250" t="str">
        <f t="shared" si="11"/>
        <v/>
      </c>
      <c r="AF37" s="340">
        <v>0</v>
      </c>
      <c r="AG37" s="339">
        <f t="shared" si="19"/>
        <v>2000</v>
      </c>
      <c r="AH37" s="248">
        <f t="shared" si="6"/>
        <v>0</v>
      </c>
      <c r="AI37" s="29"/>
      <c r="AJ37" s="249">
        <f t="shared" si="12"/>
        <v>0</v>
      </c>
      <c r="AK37" s="250" t="str">
        <f t="shared" si="13"/>
        <v/>
      </c>
      <c r="AM37" s="340">
        <v>2.0000000000000001E-4</v>
      </c>
      <c r="AN37" s="339">
        <f t="shared" si="20"/>
        <v>2000</v>
      </c>
      <c r="AO37" s="248">
        <f t="shared" si="7"/>
        <v>0.4</v>
      </c>
      <c r="AP37" s="29"/>
      <c r="AQ37" s="249">
        <f t="shared" si="14"/>
        <v>0.4</v>
      </c>
      <c r="AR37" s="250" t="str">
        <f t="shared" si="15"/>
        <v/>
      </c>
    </row>
    <row r="38" spans="2:44" x14ac:dyDescent="0.25">
      <c r="B38" s="69" t="s">
        <v>113</v>
      </c>
      <c r="C38" s="244"/>
      <c r="D38" s="245" t="s">
        <v>29</v>
      </c>
      <c r="E38" s="244"/>
      <c r="F38" s="29"/>
      <c r="G38" s="340"/>
      <c r="H38" s="339"/>
      <c r="I38" s="248"/>
      <c r="J38" s="248"/>
      <c r="K38" s="340">
        <v>0</v>
      </c>
      <c r="L38" s="339">
        <f t="shared" si="16"/>
        <v>2000</v>
      </c>
      <c r="M38" s="248">
        <f>L38*K38</f>
        <v>0</v>
      </c>
      <c r="N38" s="29"/>
      <c r="O38" s="249">
        <f t="shared" si="2"/>
        <v>0</v>
      </c>
      <c r="P38" s="250" t="str">
        <f t="shared" si="3"/>
        <v/>
      </c>
      <c r="R38" s="340">
        <v>0</v>
      </c>
      <c r="S38" s="339">
        <f t="shared" si="17"/>
        <v>2000</v>
      </c>
      <c r="T38" s="248">
        <f t="shared" si="4"/>
        <v>0</v>
      </c>
      <c r="U38" s="29"/>
      <c r="V38" s="249">
        <f t="shared" si="8"/>
        <v>0</v>
      </c>
      <c r="W38" s="250" t="str">
        <f t="shared" si="9"/>
        <v/>
      </c>
      <c r="Y38" s="340">
        <v>0</v>
      </c>
      <c r="Z38" s="339">
        <f t="shared" si="18"/>
        <v>2000</v>
      </c>
      <c r="AA38" s="248">
        <f t="shared" si="5"/>
        <v>0</v>
      </c>
      <c r="AB38" s="29"/>
      <c r="AC38" s="249">
        <f t="shared" si="10"/>
        <v>0</v>
      </c>
      <c r="AD38" s="250" t="str">
        <f t="shared" si="11"/>
        <v/>
      </c>
      <c r="AF38" s="340">
        <v>0</v>
      </c>
      <c r="AG38" s="339">
        <f t="shared" si="19"/>
        <v>2000</v>
      </c>
      <c r="AH38" s="248">
        <f t="shared" si="6"/>
        <v>0</v>
      </c>
      <c r="AI38" s="29"/>
      <c r="AJ38" s="249">
        <f t="shared" si="12"/>
        <v>0</v>
      </c>
      <c r="AK38" s="250" t="str">
        <f t="shared" si="13"/>
        <v/>
      </c>
      <c r="AM38" s="340">
        <v>1.6000000000000001E-4</v>
      </c>
      <c r="AN38" s="339">
        <f t="shared" si="20"/>
        <v>2000</v>
      </c>
      <c r="AO38" s="248">
        <f t="shared" si="7"/>
        <v>0.32</v>
      </c>
      <c r="AP38" s="29"/>
      <c r="AQ38" s="249">
        <f t="shared" si="14"/>
        <v>0.32</v>
      </c>
      <c r="AR38" s="250" t="str">
        <f t="shared" si="15"/>
        <v/>
      </c>
    </row>
    <row r="39" spans="2:44" x14ac:dyDescent="0.25">
      <c r="B39" s="264" t="s">
        <v>67</v>
      </c>
      <c r="C39" s="244"/>
      <c r="D39" s="245" t="s">
        <v>29</v>
      </c>
      <c r="E39" s="244"/>
      <c r="F39" s="29"/>
      <c r="G39" s="261">
        <v>4.0419999999999998E-2</v>
      </c>
      <c r="H39" s="339">
        <f>$G$18</f>
        <v>2000</v>
      </c>
      <c r="I39" s="263">
        <f>H39*G39</f>
        <v>80.839999999999989</v>
      </c>
      <c r="J39" s="263"/>
      <c r="K39" s="261">
        <v>4.58E-2</v>
      </c>
      <c r="L39" s="339">
        <f t="shared" si="16"/>
        <v>2000</v>
      </c>
      <c r="M39" s="248">
        <f>L39*K39</f>
        <v>91.6</v>
      </c>
      <c r="N39" s="29"/>
      <c r="O39" s="249">
        <f t="shared" si="2"/>
        <v>10.760000000000005</v>
      </c>
      <c r="P39" s="250">
        <f t="shared" si="3"/>
        <v>0.13310242454230586</v>
      </c>
      <c r="R39" s="261">
        <v>4.7940000000000003E-2</v>
      </c>
      <c r="S39" s="339">
        <f t="shared" si="17"/>
        <v>2000</v>
      </c>
      <c r="T39" s="248">
        <f t="shared" si="4"/>
        <v>95.88000000000001</v>
      </c>
      <c r="U39" s="29"/>
      <c r="V39" s="249">
        <f t="shared" si="8"/>
        <v>4.2800000000000153</v>
      </c>
      <c r="W39" s="250">
        <f t="shared" si="9"/>
        <v>4.6724890829694492E-2</v>
      </c>
      <c r="Y39" s="261">
        <v>4.9599999999999998E-2</v>
      </c>
      <c r="Z39" s="339">
        <f t="shared" si="18"/>
        <v>2000</v>
      </c>
      <c r="AA39" s="248">
        <f t="shared" si="5"/>
        <v>99.2</v>
      </c>
      <c r="AB39" s="29"/>
      <c r="AC39" s="249">
        <f t="shared" si="10"/>
        <v>3.3199999999999932</v>
      </c>
      <c r="AD39" s="250">
        <f t="shared" si="11"/>
        <v>3.4626616604088369E-2</v>
      </c>
      <c r="AF39" s="261">
        <v>5.4059999999999997E-2</v>
      </c>
      <c r="AG39" s="339">
        <f t="shared" si="19"/>
        <v>2000</v>
      </c>
      <c r="AH39" s="248">
        <f t="shared" si="6"/>
        <v>108.11999999999999</v>
      </c>
      <c r="AI39" s="29"/>
      <c r="AJ39" s="249">
        <f t="shared" si="12"/>
        <v>8.9199999999999875</v>
      </c>
      <c r="AK39" s="250">
        <f t="shared" si="13"/>
        <v>8.9919354838709553E-2</v>
      </c>
      <c r="AM39" s="261">
        <v>5.5829999999999998E-2</v>
      </c>
      <c r="AN39" s="339">
        <f t="shared" si="20"/>
        <v>2000</v>
      </c>
      <c r="AO39" s="248">
        <f t="shared" si="7"/>
        <v>111.66</v>
      </c>
      <c r="AP39" s="29"/>
      <c r="AQ39" s="249">
        <f t="shared" si="14"/>
        <v>3.5400000000000063</v>
      </c>
      <c r="AR39" s="250">
        <f t="shared" si="15"/>
        <v>3.274139844617098E-2</v>
      </c>
    </row>
    <row r="40" spans="2:44" x14ac:dyDescent="0.25">
      <c r="B40" s="82" t="s">
        <v>68</v>
      </c>
      <c r="C40" s="244"/>
      <c r="D40" s="245" t="s">
        <v>29</v>
      </c>
      <c r="E40" s="244"/>
      <c r="F40" s="29"/>
      <c r="G40" s="261">
        <v>0</v>
      </c>
      <c r="H40" s="339">
        <f>$G$18</f>
        <v>2000</v>
      </c>
      <c r="I40" s="263">
        <f>H40*G40</f>
        <v>0</v>
      </c>
      <c r="J40" s="263"/>
      <c r="K40" s="261">
        <v>0</v>
      </c>
      <c r="L40" s="339">
        <f t="shared" si="16"/>
        <v>2000</v>
      </c>
      <c r="M40" s="248">
        <f>L40*K40</f>
        <v>0</v>
      </c>
      <c r="N40" s="29"/>
      <c r="O40" s="249">
        <f t="shared" si="2"/>
        <v>0</v>
      </c>
      <c r="P40" s="250" t="str">
        <f t="shared" si="3"/>
        <v/>
      </c>
      <c r="R40" s="261">
        <v>0</v>
      </c>
      <c r="S40" s="339">
        <f t="shared" si="17"/>
        <v>2000</v>
      </c>
      <c r="T40" s="248">
        <f t="shared" si="4"/>
        <v>0</v>
      </c>
      <c r="U40" s="29"/>
      <c r="V40" s="249">
        <f t="shared" si="8"/>
        <v>0</v>
      </c>
      <c r="W40" s="250" t="str">
        <f t="shared" si="9"/>
        <v/>
      </c>
      <c r="Y40" s="261">
        <v>0</v>
      </c>
      <c r="Z40" s="339">
        <f t="shared" si="18"/>
        <v>2000</v>
      </c>
      <c r="AA40" s="248">
        <f t="shared" si="5"/>
        <v>0</v>
      </c>
      <c r="AB40" s="29"/>
      <c r="AC40" s="249">
        <f t="shared" si="10"/>
        <v>0</v>
      </c>
      <c r="AD40" s="250" t="str">
        <f t="shared" si="11"/>
        <v/>
      </c>
      <c r="AF40" s="261">
        <v>0</v>
      </c>
      <c r="AG40" s="339">
        <f t="shared" si="19"/>
        <v>2000</v>
      </c>
      <c r="AH40" s="248">
        <f t="shared" si="6"/>
        <v>0</v>
      </c>
      <c r="AI40" s="29"/>
      <c r="AJ40" s="249">
        <f t="shared" si="12"/>
        <v>0</v>
      </c>
      <c r="AK40" s="250" t="str">
        <f t="shared" si="13"/>
        <v/>
      </c>
      <c r="AM40" s="261">
        <v>0</v>
      </c>
      <c r="AN40" s="339">
        <f t="shared" si="20"/>
        <v>2000</v>
      </c>
      <c r="AO40" s="248">
        <f t="shared" si="7"/>
        <v>0</v>
      </c>
      <c r="AP40" s="29"/>
      <c r="AQ40" s="249">
        <f t="shared" si="14"/>
        <v>0</v>
      </c>
      <c r="AR40" s="250" t="str">
        <f t="shared" si="15"/>
        <v/>
      </c>
    </row>
    <row r="41" spans="2:44" s="22" customFormat="1" x14ac:dyDescent="0.25">
      <c r="B41" s="341" t="s">
        <v>27</v>
      </c>
      <c r="C41" s="342"/>
      <c r="D41" s="343"/>
      <c r="E41" s="342"/>
      <c r="F41" s="344"/>
      <c r="G41" s="345"/>
      <c r="H41" s="346"/>
      <c r="I41" s="347">
        <f>SUM(I23:I40)</f>
        <v>118.49</v>
      </c>
      <c r="J41" s="347"/>
      <c r="K41" s="345"/>
      <c r="L41" s="346"/>
      <c r="M41" s="347">
        <f>SUM(M23:M40)</f>
        <v>124.98000000000002</v>
      </c>
      <c r="N41" s="348"/>
      <c r="O41" s="349">
        <f t="shared" si="2"/>
        <v>6.4900000000000233</v>
      </c>
      <c r="P41" s="350">
        <f t="shared" si="3"/>
        <v>5.4772554645961882E-2</v>
      </c>
      <c r="Q41" s="59"/>
      <c r="R41" s="345"/>
      <c r="S41" s="346"/>
      <c r="T41" s="347">
        <f>SUM(T23:T40)</f>
        <v>132.66000000000003</v>
      </c>
      <c r="U41" s="348"/>
      <c r="V41" s="349">
        <f t="shared" si="8"/>
        <v>7.6800000000000068</v>
      </c>
      <c r="W41" s="350">
        <f t="shared" si="9"/>
        <v>6.1449831973115744E-2</v>
      </c>
      <c r="X41" s="59"/>
      <c r="Y41" s="345"/>
      <c r="Z41" s="346"/>
      <c r="AA41" s="347">
        <f>SUM(AA23:AA40)</f>
        <v>139.98000000000002</v>
      </c>
      <c r="AB41" s="348"/>
      <c r="AC41" s="349">
        <f t="shared" si="10"/>
        <v>7.3199999999999932</v>
      </c>
      <c r="AD41" s="350">
        <f t="shared" si="11"/>
        <v>5.5178652193577503E-2</v>
      </c>
      <c r="AE41" s="59"/>
      <c r="AF41" s="345"/>
      <c r="AG41" s="346"/>
      <c r="AH41" s="347">
        <f>SUM(AH23:AH40)</f>
        <v>148.9</v>
      </c>
      <c r="AI41" s="348"/>
      <c r="AJ41" s="349">
        <f t="shared" si="12"/>
        <v>8.9199999999999875</v>
      </c>
      <c r="AK41" s="350">
        <f t="shared" si="13"/>
        <v>6.3723389055579269E-2</v>
      </c>
      <c r="AL41" s="59"/>
      <c r="AM41" s="345"/>
      <c r="AN41" s="346"/>
      <c r="AO41" s="347">
        <f>SUM(AO23:AO40)</f>
        <v>156.52000000000001</v>
      </c>
      <c r="AP41" s="348"/>
      <c r="AQ41" s="349">
        <f t="shared" si="14"/>
        <v>7.6200000000000045</v>
      </c>
      <c r="AR41" s="350">
        <f t="shared" si="15"/>
        <v>5.1175285426460743E-2</v>
      </c>
    </row>
    <row r="42" spans="2:44" s="22" customFormat="1" x14ac:dyDescent="0.25">
      <c r="B42" s="63" t="s">
        <v>28</v>
      </c>
      <c r="C42" s="53"/>
      <c r="D42" s="54" t="s">
        <v>29</v>
      </c>
      <c r="E42" s="53"/>
      <c r="F42" s="23"/>
      <c r="G42" s="83">
        <f>RESIDENTIAL!G40</f>
        <v>0.11135</v>
      </c>
      <c r="H42" s="84">
        <f>$G$18*(1+G75)-$G$18</f>
        <v>59</v>
      </c>
      <c r="I42" s="65">
        <f t="shared" ref="I42:I47" si="21">H42*G42</f>
        <v>6.5696500000000002</v>
      </c>
      <c r="J42" s="65"/>
      <c r="K42" s="83">
        <f>RESIDENTIAL!K40</f>
        <v>0.11135</v>
      </c>
      <c r="L42" s="84">
        <f>$G$18*(1+K75)-$G$18</f>
        <v>59</v>
      </c>
      <c r="M42" s="65">
        <f t="shared" ref="M42:M47" si="22">L42*K42</f>
        <v>6.5696500000000002</v>
      </c>
      <c r="N42" s="59"/>
      <c r="O42" s="60">
        <f t="shared" si="2"/>
        <v>0</v>
      </c>
      <c r="P42" s="61">
        <f t="shared" si="3"/>
        <v>0</v>
      </c>
      <c r="Q42" s="59"/>
      <c r="R42" s="83">
        <f>RESIDENTIAL!R40</f>
        <v>0.11135</v>
      </c>
      <c r="S42" s="84">
        <f>$G$18*(1+R75)-$G$18</f>
        <v>59</v>
      </c>
      <c r="T42" s="65">
        <f t="shared" ref="T42:T47" si="23">S42*R42</f>
        <v>6.5696500000000002</v>
      </c>
      <c r="U42" s="59"/>
      <c r="V42" s="60">
        <f t="shared" si="8"/>
        <v>0</v>
      </c>
      <c r="W42" s="61">
        <f t="shared" si="9"/>
        <v>0</v>
      </c>
      <c r="X42" s="59"/>
      <c r="Y42" s="83">
        <f>RESIDENTIAL!Y40</f>
        <v>0.11135</v>
      </c>
      <c r="Z42" s="84">
        <f>$G$18*(1+Y75)-$G$18</f>
        <v>59</v>
      </c>
      <c r="AA42" s="65">
        <f t="shared" ref="AA42:AA47" si="24">Z42*Y42</f>
        <v>6.5696500000000002</v>
      </c>
      <c r="AB42" s="59"/>
      <c r="AC42" s="60">
        <f t="shared" si="10"/>
        <v>0</v>
      </c>
      <c r="AD42" s="61">
        <f t="shared" si="11"/>
        <v>0</v>
      </c>
      <c r="AE42" s="59"/>
      <c r="AF42" s="83">
        <f>RESIDENTIAL!AF40</f>
        <v>0.11135</v>
      </c>
      <c r="AG42" s="84">
        <f>$G$18*(1+AF75)-$G$18</f>
        <v>59</v>
      </c>
      <c r="AH42" s="65">
        <f t="shared" ref="AH42:AH47" si="25">AG42*AF42</f>
        <v>6.5696500000000002</v>
      </c>
      <c r="AI42" s="59"/>
      <c r="AJ42" s="60">
        <f t="shared" si="12"/>
        <v>0</v>
      </c>
      <c r="AK42" s="61">
        <f t="shared" si="13"/>
        <v>0</v>
      </c>
      <c r="AL42" s="59"/>
      <c r="AM42" s="83">
        <f>RESIDENTIAL!AM40</f>
        <v>0.11135</v>
      </c>
      <c r="AN42" s="84">
        <f>$G$18*(1+AM75)-$G$18</f>
        <v>59</v>
      </c>
      <c r="AO42" s="65">
        <f t="shared" ref="AO42:AO47" si="26">AN42*AM42</f>
        <v>6.5696500000000002</v>
      </c>
      <c r="AP42" s="59"/>
      <c r="AQ42" s="60">
        <f t="shared" si="14"/>
        <v>0</v>
      </c>
      <c r="AR42" s="61">
        <f t="shared" si="15"/>
        <v>0</v>
      </c>
    </row>
    <row r="43" spans="2:44" s="22" customFormat="1" x14ac:dyDescent="0.25">
      <c r="B43" s="63" t="str">
        <f>+RESIDENTIAL!$B$41</f>
        <v>Rate Rider for Disposition of Deferral/Variance Accounts - effective until December 31, 2025</v>
      </c>
      <c r="C43" s="53"/>
      <c r="D43" s="54" t="s">
        <v>29</v>
      </c>
      <c r="E43" s="53"/>
      <c r="F43" s="23"/>
      <c r="G43" s="85">
        <v>2.4199999999999998E-3</v>
      </c>
      <c r="H43" s="86">
        <f>$G$18</f>
        <v>2000</v>
      </c>
      <c r="I43" s="65">
        <f t="shared" si="21"/>
        <v>4.84</v>
      </c>
      <c r="J43" s="65"/>
      <c r="K43" s="85">
        <v>2.49E-3</v>
      </c>
      <c r="L43" s="86">
        <f>$G$18</f>
        <v>2000</v>
      </c>
      <c r="M43" s="65">
        <f t="shared" si="22"/>
        <v>4.9800000000000004</v>
      </c>
      <c r="N43" s="59"/>
      <c r="O43" s="60">
        <f t="shared" si="2"/>
        <v>0.14000000000000057</v>
      </c>
      <c r="P43" s="61">
        <f t="shared" si="3"/>
        <v>2.8925619834710863E-2</v>
      </c>
      <c r="Q43" s="59"/>
      <c r="R43" s="85">
        <v>0</v>
      </c>
      <c r="S43" s="86">
        <f>$G$18</f>
        <v>2000</v>
      </c>
      <c r="T43" s="65">
        <f t="shared" si="23"/>
        <v>0</v>
      </c>
      <c r="U43" s="59"/>
      <c r="V43" s="60">
        <f t="shared" si="8"/>
        <v>-4.9800000000000004</v>
      </c>
      <c r="W43" s="61" t="str">
        <f t="shared" si="9"/>
        <v/>
      </c>
      <c r="X43" s="59"/>
      <c r="Y43" s="85">
        <v>0</v>
      </c>
      <c r="Z43" s="86">
        <f>$G$18</f>
        <v>2000</v>
      </c>
      <c r="AA43" s="65">
        <f t="shared" si="24"/>
        <v>0</v>
      </c>
      <c r="AB43" s="59"/>
      <c r="AC43" s="60">
        <f t="shared" si="10"/>
        <v>0</v>
      </c>
      <c r="AD43" s="61" t="str">
        <f t="shared" si="11"/>
        <v/>
      </c>
      <c r="AE43" s="59"/>
      <c r="AF43" s="85">
        <v>0</v>
      </c>
      <c r="AG43" s="86">
        <f>$G$18</f>
        <v>2000</v>
      </c>
      <c r="AH43" s="65">
        <f t="shared" si="25"/>
        <v>0</v>
      </c>
      <c r="AI43" s="59"/>
      <c r="AJ43" s="60">
        <f t="shared" si="12"/>
        <v>0</v>
      </c>
      <c r="AK43" s="61" t="str">
        <f t="shared" si="13"/>
        <v/>
      </c>
      <c r="AL43" s="59"/>
      <c r="AM43" s="85">
        <v>0</v>
      </c>
      <c r="AN43" s="86">
        <f>$G$18</f>
        <v>2000</v>
      </c>
      <c r="AO43" s="65">
        <f t="shared" si="26"/>
        <v>0</v>
      </c>
      <c r="AP43" s="59"/>
      <c r="AQ43" s="60">
        <f t="shared" si="14"/>
        <v>0</v>
      </c>
      <c r="AR43" s="61" t="str">
        <f t="shared" si="15"/>
        <v/>
      </c>
    </row>
    <row r="44" spans="2:44" s="22" customFormat="1" x14ac:dyDescent="0.25">
      <c r="B44" s="63" t="s">
        <v>69</v>
      </c>
      <c r="C44" s="53"/>
      <c r="D44" s="54" t="s">
        <v>29</v>
      </c>
      <c r="E44" s="53"/>
      <c r="F44" s="23"/>
      <c r="G44" s="85">
        <v>2.2899999999999999E-3</v>
      </c>
      <c r="H44" s="86">
        <f>$G$18</f>
        <v>2000</v>
      </c>
      <c r="I44" s="65">
        <f t="shared" si="21"/>
        <v>4.58</v>
      </c>
      <c r="J44" s="65"/>
      <c r="K44" s="85">
        <v>0</v>
      </c>
      <c r="L44" s="86">
        <f>$G$18</f>
        <v>2000</v>
      </c>
      <c r="M44" s="65">
        <f t="shared" si="22"/>
        <v>0</v>
      </c>
      <c r="N44" s="59"/>
      <c r="O44" s="60">
        <f t="shared" si="2"/>
        <v>-4.58</v>
      </c>
      <c r="P44" s="61" t="str">
        <f t="shared" si="3"/>
        <v/>
      </c>
      <c r="Q44" s="59"/>
      <c r="R44" s="85">
        <v>0</v>
      </c>
      <c r="S44" s="86">
        <f>$G$18</f>
        <v>2000</v>
      </c>
      <c r="T44" s="65">
        <f t="shared" si="23"/>
        <v>0</v>
      </c>
      <c r="U44" s="59"/>
      <c r="V44" s="60">
        <f>T44-M44</f>
        <v>0</v>
      </c>
      <c r="W44" s="61" t="str">
        <f>IF(OR(M44=0,T44=0),"",(V44/M44))</f>
        <v/>
      </c>
      <c r="X44" s="59"/>
      <c r="Y44" s="85">
        <v>0</v>
      </c>
      <c r="Z44" s="86">
        <f>$G$18</f>
        <v>2000</v>
      </c>
      <c r="AA44" s="65">
        <f t="shared" si="24"/>
        <v>0</v>
      </c>
      <c r="AB44" s="59"/>
      <c r="AC44" s="60">
        <f>AA44-T44</f>
        <v>0</v>
      </c>
      <c r="AD44" s="61" t="str">
        <f>IF(OR(T44=0,AA44=0),"",(AC44/T44))</f>
        <v/>
      </c>
      <c r="AE44" s="59"/>
      <c r="AF44" s="85">
        <v>0</v>
      </c>
      <c r="AG44" s="86">
        <f>$G$18</f>
        <v>2000</v>
      </c>
      <c r="AH44" s="65">
        <f t="shared" si="25"/>
        <v>0</v>
      </c>
      <c r="AI44" s="59"/>
      <c r="AJ44" s="60">
        <f>AH44-AA44</f>
        <v>0</v>
      </c>
      <c r="AK44" s="61" t="str">
        <f>IF(OR(AA44=0,AH44=0),"",(AJ44/AA44))</f>
        <v/>
      </c>
      <c r="AL44" s="59"/>
      <c r="AM44" s="85">
        <v>0</v>
      </c>
      <c r="AN44" s="86">
        <f>$G$18</f>
        <v>2000</v>
      </c>
      <c r="AO44" s="65">
        <f t="shared" si="26"/>
        <v>0</v>
      </c>
      <c r="AP44" s="59"/>
      <c r="AQ44" s="60">
        <f>AO44-AH44</f>
        <v>0</v>
      </c>
      <c r="AR44" s="61" t="str">
        <f>IF(OR(AH44=0,AO44=0),"",(AQ44/AH44))</f>
        <v/>
      </c>
    </row>
    <row r="45" spans="2:44" s="22" customFormat="1" x14ac:dyDescent="0.25">
      <c r="B45" s="63" t="str">
        <f>+RESIDENTIAL!$B$42</f>
        <v>Rate Rider for Disposition of Capacity Based Recovery Account - Applicable only for Class B Customers - effective until December 31, 2025</v>
      </c>
      <c r="C45" s="53"/>
      <c r="D45" s="54" t="s">
        <v>29</v>
      </c>
      <c r="E45" s="53"/>
      <c r="F45" s="23"/>
      <c r="G45" s="85">
        <v>-1.2999999999999999E-4</v>
      </c>
      <c r="H45" s="86">
        <f>$G$18</f>
        <v>2000</v>
      </c>
      <c r="I45" s="65">
        <f t="shared" si="21"/>
        <v>-0.25999999999999995</v>
      </c>
      <c r="J45" s="65"/>
      <c r="K45" s="85">
        <v>1.8000000000000001E-4</v>
      </c>
      <c r="L45" s="86">
        <f>$G$18</f>
        <v>2000</v>
      </c>
      <c r="M45" s="65">
        <f t="shared" si="22"/>
        <v>0.36000000000000004</v>
      </c>
      <c r="N45" s="59"/>
      <c r="O45" s="60">
        <f t="shared" si="2"/>
        <v>0.62</v>
      </c>
      <c r="P45" s="61">
        <f t="shared" si="3"/>
        <v>-2.384615384615385</v>
      </c>
      <c r="Q45" s="59"/>
      <c r="R45" s="85">
        <v>0</v>
      </c>
      <c r="S45" s="86">
        <f>$G$18</f>
        <v>2000</v>
      </c>
      <c r="T45" s="65">
        <f t="shared" si="23"/>
        <v>0</v>
      </c>
      <c r="U45" s="59"/>
      <c r="V45" s="60">
        <f t="shared" si="8"/>
        <v>-0.36000000000000004</v>
      </c>
      <c r="W45" s="61" t="str">
        <f t="shared" si="9"/>
        <v/>
      </c>
      <c r="X45" s="59"/>
      <c r="Y45" s="85">
        <v>0</v>
      </c>
      <c r="Z45" s="86">
        <f>$G$18</f>
        <v>2000</v>
      </c>
      <c r="AA45" s="65">
        <f t="shared" si="24"/>
        <v>0</v>
      </c>
      <c r="AB45" s="59"/>
      <c r="AC45" s="60">
        <f t="shared" si="10"/>
        <v>0</v>
      </c>
      <c r="AD45" s="61" t="str">
        <f t="shared" si="11"/>
        <v/>
      </c>
      <c r="AE45" s="59"/>
      <c r="AF45" s="85">
        <v>0</v>
      </c>
      <c r="AG45" s="86">
        <f>$G$18</f>
        <v>2000</v>
      </c>
      <c r="AH45" s="65">
        <f t="shared" si="25"/>
        <v>0</v>
      </c>
      <c r="AI45" s="59"/>
      <c r="AJ45" s="60">
        <f t="shared" si="12"/>
        <v>0</v>
      </c>
      <c r="AK45" s="61" t="str">
        <f t="shared" si="13"/>
        <v/>
      </c>
      <c r="AL45" s="59"/>
      <c r="AM45" s="85">
        <v>0</v>
      </c>
      <c r="AN45" s="86">
        <f>$G$18</f>
        <v>2000</v>
      </c>
      <c r="AO45" s="65">
        <f t="shared" si="26"/>
        <v>0</v>
      </c>
      <c r="AP45" s="59"/>
      <c r="AQ45" s="60">
        <f t="shared" si="14"/>
        <v>0</v>
      </c>
      <c r="AR45" s="61" t="str">
        <f t="shared" si="15"/>
        <v/>
      </c>
    </row>
    <row r="46" spans="2:44" s="22" customFormat="1" x14ac:dyDescent="0.25">
      <c r="B46" s="63" t="str">
        <f>+RESIDENTIAL!$B$43</f>
        <v>Rate Rider for Disposition of Global Adjustment Account - Applicable only for Non-RPP Customers - effective until December 31, 2025</v>
      </c>
      <c r="C46" s="53"/>
      <c r="D46" s="54" t="s">
        <v>29</v>
      </c>
      <c r="E46" s="53"/>
      <c r="F46" s="23"/>
      <c r="G46" s="85">
        <v>0</v>
      </c>
      <c r="H46" s="86"/>
      <c r="I46" s="65">
        <f t="shared" si="21"/>
        <v>0</v>
      </c>
      <c r="J46" s="65"/>
      <c r="K46" s="85">
        <v>1.24E-3</v>
      </c>
      <c r="L46" s="86"/>
      <c r="M46" s="65">
        <f t="shared" si="22"/>
        <v>0</v>
      </c>
      <c r="N46" s="59"/>
      <c r="O46" s="60">
        <f t="shared" si="2"/>
        <v>0</v>
      </c>
      <c r="P46" s="61" t="str">
        <f t="shared" si="3"/>
        <v/>
      </c>
      <c r="Q46" s="59"/>
      <c r="R46" s="85">
        <v>0</v>
      </c>
      <c r="S46" s="86"/>
      <c r="T46" s="65">
        <f t="shared" si="23"/>
        <v>0</v>
      </c>
      <c r="U46" s="59"/>
      <c r="V46" s="60">
        <f t="shared" si="8"/>
        <v>0</v>
      </c>
      <c r="W46" s="61" t="str">
        <f t="shared" si="9"/>
        <v/>
      </c>
      <c r="X46" s="59"/>
      <c r="Y46" s="85">
        <v>0</v>
      </c>
      <c r="Z46" s="86"/>
      <c r="AA46" s="65">
        <f t="shared" si="24"/>
        <v>0</v>
      </c>
      <c r="AB46" s="59"/>
      <c r="AC46" s="60">
        <f t="shared" si="10"/>
        <v>0</v>
      </c>
      <c r="AD46" s="61" t="str">
        <f t="shared" si="11"/>
        <v/>
      </c>
      <c r="AE46" s="59"/>
      <c r="AF46" s="85">
        <v>0</v>
      </c>
      <c r="AG46" s="86"/>
      <c r="AH46" s="65">
        <f t="shared" si="25"/>
        <v>0</v>
      </c>
      <c r="AI46" s="59"/>
      <c r="AJ46" s="60">
        <f t="shared" si="12"/>
        <v>0</v>
      </c>
      <c r="AK46" s="61" t="str">
        <f t="shared" si="13"/>
        <v/>
      </c>
      <c r="AL46" s="59"/>
      <c r="AM46" s="85">
        <v>0</v>
      </c>
      <c r="AN46" s="86"/>
      <c r="AO46" s="65">
        <f t="shared" si="26"/>
        <v>0</v>
      </c>
      <c r="AP46" s="59"/>
      <c r="AQ46" s="60">
        <f t="shared" si="14"/>
        <v>0</v>
      </c>
      <c r="AR46" s="61" t="str">
        <f t="shared" si="15"/>
        <v/>
      </c>
    </row>
    <row r="47" spans="2:44" s="22" customFormat="1" x14ac:dyDescent="0.25">
      <c r="B47" s="63" t="str">
        <f>CSMUR!B42</f>
        <v>Rate Rider for Smart Metering Entity Charge - effective until December 31, 2029</v>
      </c>
      <c r="C47" s="53"/>
      <c r="D47" s="54" t="s">
        <v>23</v>
      </c>
      <c r="E47" s="53"/>
      <c r="F47" s="23"/>
      <c r="G47" s="88">
        <f>RESIDENTIAL!G44</f>
        <v>0.41</v>
      </c>
      <c r="H47" s="56">
        <v>1</v>
      </c>
      <c r="I47" s="65">
        <f t="shared" si="21"/>
        <v>0.41</v>
      </c>
      <c r="J47" s="65"/>
      <c r="K47" s="88">
        <f>RESIDENTIAL!K44</f>
        <v>0.41</v>
      </c>
      <c r="L47" s="56">
        <v>1</v>
      </c>
      <c r="M47" s="65">
        <f t="shared" si="22"/>
        <v>0.41</v>
      </c>
      <c r="N47" s="59"/>
      <c r="O47" s="60">
        <f t="shared" si="2"/>
        <v>0</v>
      </c>
      <c r="P47" s="61">
        <f t="shared" si="3"/>
        <v>0</v>
      </c>
      <c r="Q47" s="59"/>
      <c r="R47" s="88">
        <f>RESIDENTIAL!R44</f>
        <v>0.41</v>
      </c>
      <c r="S47" s="56">
        <v>1</v>
      </c>
      <c r="T47" s="65">
        <f t="shared" si="23"/>
        <v>0.41</v>
      </c>
      <c r="U47" s="59"/>
      <c r="V47" s="60">
        <f t="shared" si="8"/>
        <v>0</v>
      </c>
      <c r="W47" s="61">
        <f t="shared" si="9"/>
        <v>0</v>
      </c>
      <c r="X47" s="59"/>
      <c r="Y47" s="88">
        <f>RESIDENTIAL!Y44</f>
        <v>0.41</v>
      </c>
      <c r="Z47" s="56">
        <v>1</v>
      </c>
      <c r="AA47" s="65">
        <f t="shared" si="24"/>
        <v>0.41</v>
      </c>
      <c r="AB47" s="59"/>
      <c r="AC47" s="60">
        <f t="shared" si="10"/>
        <v>0</v>
      </c>
      <c r="AD47" s="61">
        <f t="shared" si="11"/>
        <v>0</v>
      </c>
      <c r="AE47" s="59"/>
      <c r="AF47" s="88">
        <f>RESIDENTIAL!AF44</f>
        <v>0.41</v>
      </c>
      <c r="AG47" s="56">
        <v>1</v>
      </c>
      <c r="AH47" s="65">
        <f t="shared" si="25"/>
        <v>0.41</v>
      </c>
      <c r="AI47" s="59"/>
      <c r="AJ47" s="60">
        <f t="shared" si="12"/>
        <v>0</v>
      </c>
      <c r="AK47" s="61">
        <f t="shared" si="13"/>
        <v>0</v>
      </c>
      <c r="AL47" s="59"/>
      <c r="AM47" s="88">
        <f>RESIDENTIAL!AM44</f>
        <v>0.41</v>
      </c>
      <c r="AN47" s="56">
        <v>1</v>
      </c>
      <c r="AO47" s="65">
        <f t="shared" si="26"/>
        <v>0.41</v>
      </c>
      <c r="AP47" s="59"/>
      <c r="AQ47" s="60">
        <f t="shared" si="14"/>
        <v>0</v>
      </c>
      <c r="AR47" s="61">
        <f t="shared" si="15"/>
        <v>0</v>
      </c>
    </row>
    <row r="48" spans="2:44" s="22" customFormat="1" x14ac:dyDescent="0.25">
      <c r="B48" s="351" t="s">
        <v>34</v>
      </c>
      <c r="C48" s="352"/>
      <c r="D48" s="353"/>
      <c r="E48" s="352"/>
      <c r="F48" s="344"/>
      <c r="G48" s="354"/>
      <c r="H48" s="355"/>
      <c r="I48" s="356">
        <f>SUM(I42:I47)+I41</f>
        <v>134.62965</v>
      </c>
      <c r="J48" s="356"/>
      <c r="K48" s="354"/>
      <c r="L48" s="355"/>
      <c r="M48" s="356">
        <f>SUM(M42:M47)+M41</f>
        <v>137.29965000000001</v>
      </c>
      <c r="N48" s="348"/>
      <c r="O48" s="349">
        <f t="shared" si="2"/>
        <v>2.6700000000000159</v>
      </c>
      <c r="P48" s="350">
        <f t="shared" si="3"/>
        <v>1.9832184069408305E-2</v>
      </c>
      <c r="Q48" s="59"/>
      <c r="R48" s="354"/>
      <c r="S48" s="355"/>
      <c r="T48" s="356">
        <f>SUM(T42:T47)+T41</f>
        <v>139.63965000000002</v>
      </c>
      <c r="U48" s="348"/>
      <c r="V48" s="349">
        <f t="shared" si="8"/>
        <v>2.3400000000000034</v>
      </c>
      <c r="W48" s="350">
        <f t="shared" si="9"/>
        <v>1.7043015040460796E-2</v>
      </c>
      <c r="X48" s="59"/>
      <c r="Y48" s="354"/>
      <c r="Z48" s="355"/>
      <c r="AA48" s="356">
        <f>SUM(AA42:AA47)+AA41</f>
        <v>146.95965000000001</v>
      </c>
      <c r="AB48" s="348"/>
      <c r="AC48" s="349">
        <f t="shared" si="10"/>
        <v>7.3199999999999932</v>
      </c>
      <c r="AD48" s="350">
        <f t="shared" si="11"/>
        <v>5.2420641272016885E-2</v>
      </c>
      <c r="AE48" s="59"/>
      <c r="AF48" s="354"/>
      <c r="AG48" s="355"/>
      <c r="AH48" s="356">
        <f>SUM(AH42:AH47)+AH41</f>
        <v>155.87965</v>
      </c>
      <c r="AI48" s="348"/>
      <c r="AJ48" s="349">
        <f t="shared" si="12"/>
        <v>8.9199999999999875</v>
      </c>
      <c r="AK48" s="350">
        <f t="shared" si="13"/>
        <v>6.0696932797539918E-2</v>
      </c>
      <c r="AL48" s="59"/>
      <c r="AM48" s="354"/>
      <c r="AN48" s="355"/>
      <c r="AO48" s="356">
        <f>SUM(AO42:AO47)+AO41</f>
        <v>163.49965</v>
      </c>
      <c r="AP48" s="348"/>
      <c r="AQ48" s="349">
        <f t="shared" si="14"/>
        <v>7.6200000000000045</v>
      </c>
      <c r="AR48" s="350">
        <f t="shared" si="15"/>
        <v>4.888386649572285E-2</v>
      </c>
    </row>
    <row r="49" spans="2:44" s="22" customFormat="1" x14ac:dyDescent="0.25">
      <c r="B49" s="96" t="s">
        <v>35</v>
      </c>
      <c r="C49" s="23"/>
      <c r="D49" s="54" t="s">
        <v>29</v>
      </c>
      <c r="E49" s="23"/>
      <c r="F49" s="23"/>
      <c r="G49" s="97">
        <v>1.111E-2</v>
      </c>
      <c r="H49" s="98">
        <f>$G$18*(1+G75)</f>
        <v>2059</v>
      </c>
      <c r="I49" s="57">
        <f>H49*G49</f>
        <v>22.875489999999999</v>
      </c>
      <c r="J49" s="57"/>
      <c r="K49" s="97">
        <v>1.261E-2</v>
      </c>
      <c r="L49" s="98">
        <f>$G$18*(1+K75)</f>
        <v>2059</v>
      </c>
      <c r="M49" s="57">
        <f>L49*K49</f>
        <v>25.963989999999999</v>
      </c>
      <c r="N49" s="59"/>
      <c r="O49" s="60">
        <f t="shared" si="2"/>
        <v>3.0884999999999998</v>
      </c>
      <c r="P49" s="61">
        <f t="shared" si="3"/>
        <v>0.13501350135013501</v>
      </c>
      <c r="Q49" s="59"/>
      <c r="R49" s="97">
        <v>1.261E-2</v>
      </c>
      <c r="S49" s="98">
        <f>$G$18*(1+R75)</f>
        <v>2059</v>
      </c>
      <c r="T49" s="57">
        <f>S49*R49</f>
        <v>25.963989999999999</v>
      </c>
      <c r="U49" s="59"/>
      <c r="V49" s="60">
        <f t="shared" si="8"/>
        <v>0</v>
      </c>
      <c r="W49" s="61">
        <f t="shared" si="9"/>
        <v>0</v>
      </c>
      <c r="X49" s="59"/>
      <c r="Y49" s="97">
        <v>1.261E-2</v>
      </c>
      <c r="Z49" s="98">
        <f>$G$18*(1+Y75)</f>
        <v>2059</v>
      </c>
      <c r="AA49" s="57">
        <f>Z49*Y49</f>
        <v>25.963989999999999</v>
      </c>
      <c r="AB49" s="59"/>
      <c r="AC49" s="60">
        <f t="shared" si="10"/>
        <v>0</v>
      </c>
      <c r="AD49" s="61">
        <f t="shared" si="11"/>
        <v>0</v>
      </c>
      <c r="AE49" s="59"/>
      <c r="AF49" s="97">
        <v>1.261E-2</v>
      </c>
      <c r="AG49" s="98">
        <f>$G$18*(1+AF75)</f>
        <v>2059</v>
      </c>
      <c r="AH49" s="57">
        <f>AG49*AF49</f>
        <v>25.963989999999999</v>
      </c>
      <c r="AI49" s="59"/>
      <c r="AJ49" s="60">
        <f t="shared" si="12"/>
        <v>0</v>
      </c>
      <c r="AK49" s="61">
        <f t="shared" si="13"/>
        <v>0</v>
      </c>
      <c r="AL49" s="59"/>
      <c r="AM49" s="97">
        <v>1.261E-2</v>
      </c>
      <c r="AN49" s="98">
        <f>$G$18*(1+AM75)</f>
        <v>2059</v>
      </c>
      <c r="AO49" s="57">
        <f>AN49*AM49</f>
        <v>25.963989999999999</v>
      </c>
      <c r="AP49" s="59"/>
      <c r="AQ49" s="60">
        <f t="shared" si="14"/>
        <v>0</v>
      </c>
      <c r="AR49" s="61">
        <f t="shared" si="15"/>
        <v>0</v>
      </c>
    </row>
    <row r="50" spans="2:44" s="22" customFormat="1" x14ac:dyDescent="0.25">
      <c r="B50" s="96" t="s">
        <v>36</v>
      </c>
      <c r="C50" s="23"/>
      <c r="D50" s="54" t="s">
        <v>29</v>
      </c>
      <c r="E50" s="23"/>
      <c r="F50" s="23"/>
      <c r="G50" s="97">
        <v>6.9699999999999996E-3</v>
      </c>
      <c r="H50" s="99">
        <f>H49</f>
        <v>2059</v>
      </c>
      <c r="I50" s="57">
        <f>H50*G50</f>
        <v>14.351229999999999</v>
      </c>
      <c r="J50" s="57"/>
      <c r="K50" s="97">
        <v>8.0999999999999996E-3</v>
      </c>
      <c r="L50" s="99">
        <f>L49</f>
        <v>2059</v>
      </c>
      <c r="M50" s="57">
        <f>L50*K50</f>
        <v>16.677899999999998</v>
      </c>
      <c r="N50" s="59"/>
      <c r="O50" s="60">
        <f t="shared" si="2"/>
        <v>2.3266699999999982</v>
      </c>
      <c r="P50" s="61">
        <f t="shared" si="3"/>
        <v>0.16212338593974163</v>
      </c>
      <c r="Q50" s="59"/>
      <c r="R50" s="97">
        <v>8.0999999999999996E-3</v>
      </c>
      <c r="S50" s="99">
        <f>S49</f>
        <v>2059</v>
      </c>
      <c r="T50" s="57">
        <f>S50*R50</f>
        <v>16.677899999999998</v>
      </c>
      <c r="U50" s="59"/>
      <c r="V50" s="60">
        <f t="shared" si="8"/>
        <v>0</v>
      </c>
      <c r="W50" s="61">
        <f t="shared" si="9"/>
        <v>0</v>
      </c>
      <c r="X50" s="59"/>
      <c r="Y50" s="97">
        <v>8.0999999999999996E-3</v>
      </c>
      <c r="Z50" s="99">
        <f>Z49</f>
        <v>2059</v>
      </c>
      <c r="AA50" s="57">
        <f>Z50*Y50</f>
        <v>16.677899999999998</v>
      </c>
      <c r="AB50" s="59"/>
      <c r="AC50" s="60">
        <f t="shared" si="10"/>
        <v>0</v>
      </c>
      <c r="AD50" s="61">
        <f t="shared" si="11"/>
        <v>0</v>
      </c>
      <c r="AE50" s="59"/>
      <c r="AF50" s="97">
        <v>8.0999999999999996E-3</v>
      </c>
      <c r="AG50" s="99">
        <f>AG49</f>
        <v>2059</v>
      </c>
      <c r="AH50" s="57">
        <f>AG50*AF50</f>
        <v>16.677899999999998</v>
      </c>
      <c r="AI50" s="59"/>
      <c r="AJ50" s="60">
        <f t="shared" si="12"/>
        <v>0</v>
      </c>
      <c r="AK50" s="61">
        <f t="shared" si="13"/>
        <v>0</v>
      </c>
      <c r="AL50" s="59"/>
      <c r="AM50" s="97">
        <v>8.0999999999999996E-3</v>
      </c>
      <c r="AN50" s="99">
        <f>AN49</f>
        <v>2059</v>
      </c>
      <c r="AO50" s="57">
        <f>AN50*AM50</f>
        <v>16.677899999999998</v>
      </c>
      <c r="AP50" s="59"/>
      <c r="AQ50" s="60">
        <f t="shared" si="14"/>
        <v>0</v>
      </c>
      <c r="AR50" s="61">
        <f t="shared" si="15"/>
        <v>0</v>
      </c>
    </row>
    <row r="51" spans="2:44" s="22" customFormat="1" x14ac:dyDescent="0.25">
      <c r="B51" s="351" t="s">
        <v>37</v>
      </c>
      <c r="C51" s="342"/>
      <c r="D51" s="353"/>
      <c r="E51" s="342"/>
      <c r="F51" s="357"/>
      <c r="G51" s="358"/>
      <c r="H51" s="359"/>
      <c r="I51" s="356">
        <f>SUM(I48:I50)</f>
        <v>171.85636999999997</v>
      </c>
      <c r="J51" s="356"/>
      <c r="K51" s="358"/>
      <c r="L51" s="359"/>
      <c r="M51" s="356">
        <f>SUM(M48:M50)</f>
        <v>179.94154</v>
      </c>
      <c r="N51" s="360"/>
      <c r="O51" s="349">
        <f t="shared" si="2"/>
        <v>8.0851700000000335</v>
      </c>
      <c r="P51" s="350">
        <f t="shared" si="3"/>
        <v>4.7046088544754172E-2</v>
      </c>
      <c r="Q51" s="59"/>
      <c r="R51" s="358"/>
      <c r="S51" s="359"/>
      <c r="T51" s="356">
        <f>SUM(T48:T50)</f>
        <v>182.28154000000001</v>
      </c>
      <c r="U51" s="360"/>
      <c r="V51" s="349">
        <f t="shared" si="8"/>
        <v>2.3400000000000034</v>
      </c>
      <c r="W51" s="350">
        <f t="shared" si="9"/>
        <v>1.300422348280449E-2</v>
      </c>
      <c r="X51" s="59"/>
      <c r="Y51" s="358"/>
      <c r="Z51" s="359"/>
      <c r="AA51" s="356">
        <f>SUM(AA48:AA50)</f>
        <v>189.60154</v>
      </c>
      <c r="AB51" s="360"/>
      <c r="AC51" s="349">
        <f t="shared" si="10"/>
        <v>7.3199999999999932</v>
      </c>
      <c r="AD51" s="350">
        <f t="shared" si="11"/>
        <v>4.0157659409724059E-2</v>
      </c>
      <c r="AE51" s="59"/>
      <c r="AF51" s="358"/>
      <c r="AG51" s="359"/>
      <c r="AH51" s="356">
        <f>SUM(AH48:AH50)</f>
        <v>198.52153999999999</v>
      </c>
      <c r="AI51" s="360"/>
      <c r="AJ51" s="349">
        <f t="shared" si="12"/>
        <v>8.9199999999999875</v>
      </c>
      <c r="AK51" s="350">
        <f t="shared" si="13"/>
        <v>4.7046031377171241E-2</v>
      </c>
      <c r="AL51" s="59"/>
      <c r="AM51" s="358"/>
      <c r="AN51" s="359"/>
      <c r="AO51" s="356">
        <f>SUM(AO48:AO50)</f>
        <v>206.14153999999999</v>
      </c>
      <c r="AP51" s="360"/>
      <c r="AQ51" s="349">
        <f t="shared" si="14"/>
        <v>7.6200000000000045</v>
      </c>
      <c r="AR51" s="350">
        <f t="shared" si="15"/>
        <v>3.8383744151894071E-2</v>
      </c>
    </row>
    <row r="52" spans="2:44" s="22" customFormat="1" x14ac:dyDescent="0.25">
      <c r="B52" s="63" t="s">
        <v>70</v>
      </c>
      <c r="C52" s="53"/>
      <c r="D52" s="54" t="s">
        <v>29</v>
      </c>
      <c r="E52" s="53"/>
      <c r="F52" s="23"/>
      <c r="G52" s="104">
        <v>4.1000000000000003E-3</v>
      </c>
      <c r="H52" s="86">
        <f>H49</f>
        <v>2059</v>
      </c>
      <c r="I52" s="65">
        <f t="shared" ref="I52:I62" si="27">H52*G52</f>
        <v>8.4419000000000004</v>
      </c>
      <c r="J52" s="65"/>
      <c r="K52" s="104">
        <v>4.1000000000000003E-3</v>
      </c>
      <c r="L52" s="86">
        <f>L49</f>
        <v>2059</v>
      </c>
      <c r="M52" s="65">
        <f t="shared" ref="M52:M62" si="28">L52*K52</f>
        <v>8.4419000000000004</v>
      </c>
      <c r="N52" s="59"/>
      <c r="O52" s="60">
        <f t="shared" si="2"/>
        <v>0</v>
      </c>
      <c r="P52" s="61">
        <f t="shared" si="3"/>
        <v>0</v>
      </c>
      <c r="Q52" s="59"/>
      <c r="R52" s="104">
        <v>4.1000000000000003E-3</v>
      </c>
      <c r="S52" s="86">
        <f>S49</f>
        <v>2059</v>
      </c>
      <c r="T52" s="65">
        <f t="shared" ref="T52:T62" si="29">S52*R52</f>
        <v>8.4419000000000004</v>
      </c>
      <c r="U52" s="59"/>
      <c r="V52" s="60">
        <f t="shared" si="8"/>
        <v>0</v>
      </c>
      <c r="W52" s="61">
        <f t="shared" si="9"/>
        <v>0</v>
      </c>
      <c r="X52" s="59"/>
      <c r="Y52" s="104">
        <v>4.1000000000000003E-3</v>
      </c>
      <c r="Z52" s="86">
        <f>Z49</f>
        <v>2059</v>
      </c>
      <c r="AA52" s="65">
        <f t="shared" ref="AA52:AA62" si="30">Z52*Y52</f>
        <v>8.4419000000000004</v>
      </c>
      <c r="AB52" s="59"/>
      <c r="AC52" s="60">
        <f t="shared" si="10"/>
        <v>0</v>
      </c>
      <c r="AD52" s="61">
        <f t="shared" si="11"/>
        <v>0</v>
      </c>
      <c r="AE52" s="59"/>
      <c r="AF52" s="104">
        <v>4.1000000000000003E-3</v>
      </c>
      <c r="AG52" s="86">
        <f>AG49</f>
        <v>2059</v>
      </c>
      <c r="AH52" s="65">
        <f t="shared" ref="AH52:AH62" si="31">AG52*AF52</f>
        <v>8.4419000000000004</v>
      </c>
      <c r="AI52" s="59"/>
      <c r="AJ52" s="60">
        <f t="shared" si="12"/>
        <v>0</v>
      </c>
      <c r="AK52" s="61">
        <f t="shared" si="13"/>
        <v>0</v>
      </c>
      <c r="AL52" s="59"/>
      <c r="AM52" s="104">
        <v>4.1000000000000003E-3</v>
      </c>
      <c r="AN52" s="86">
        <f>AN49</f>
        <v>2059</v>
      </c>
      <c r="AO52" s="65">
        <f t="shared" ref="AO52:AO62" si="32">AN52*AM52</f>
        <v>8.4419000000000004</v>
      </c>
      <c r="AP52" s="59"/>
      <c r="AQ52" s="60">
        <f t="shared" si="14"/>
        <v>0</v>
      </c>
      <c r="AR52" s="61">
        <f t="shared" si="15"/>
        <v>0</v>
      </c>
    </row>
    <row r="53" spans="2:44" s="22" customFormat="1" x14ac:dyDescent="0.25">
      <c r="B53" s="63" t="s">
        <v>71</v>
      </c>
      <c r="C53" s="53"/>
      <c r="D53" s="54" t="s">
        <v>29</v>
      </c>
      <c r="E53" s="53"/>
      <c r="F53" s="23"/>
      <c r="G53" s="104">
        <v>1.4E-3</v>
      </c>
      <c r="H53" s="86">
        <f>H49</f>
        <v>2059</v>
      </c>
      <c r="I53" s="65">
        <f t="shared" si="27"/>
        <v>2.8826000000000001</v>
      </c>
      <c r="J53" s="65"/>
      <c r="K53" s="104">
        <v>1.4E-3</v>
      </c>
      <c r="L53" s="86">
        <f>L49</f>
        <v>2059</v>
      </c>
      <c r="M53" s="65">
        <f t="shared" si="28"/>
        <v>2.8826000000000001</v>
      </c>
      <c r="N53" s="59"/>
      <c r="O53" s="60">
        <f t="shared" si="2"/>
        <v>0</v>
      </c>
      <c r="P53" s="61">
        <f t="shared" si="3"/>
        <v>0</v>
      </c>
      <c r="Q53" s="59"/>
      <c r="R53" s="104">
        <v>1.4E-3</v>
      </c>
      <c r="S53" s="86">
        <f>S49</f>
        <v>2059</v>
      </c>
      <c r="T53" s="65">
        <f t="shared" si="29"/>
        <v>2.8826000000000001</v>
      </c>
      <c r="U53" s="59"/>
      <c r="V53" s="60">
        <f t="shared" si="8"/>
        <v>0</v>
      </c>
      <c r="W53" s="61">
        <f t="shared" si="9"/>
        <v>0</v>
      </c>
      <c r="X53" s="59"/>
      <c r="Y53" s="104">
        <v>1.4E-3</v>
      </c>
      <c r="Z53" s="86">
        <f>Z49</f>
        <v>2059</v>
      </c>
      <c r="AA53" s="65">
        <f t="shared" si="30"/>
        <v>2.8826000000000001</v>
      </c>
      <c r="AB53" s="59"/>
      <c r="AC53" s="60">
        <f t="shared" si="10"/>
        <v>0</v>
      </c>
      <c r="AD53" s="61">
        <f t="shared" si="11"/>
        <v>0</v>
      </c>
      <c r="AE53" s="59"/>
      <c r="AF53" s="104">
        <v>1.4E-3</v>
      </c>
      <c r="AG53" s="86">
        <f>AG49</f>
        <v>2059</v>
      </c>
      <c r="AH53" s="65">
        <f t="shared" si="31"/>
        <v>2.8826000000000001</v>
      </c>
      <c r="AI53" s="59"/>
      <c r="AJ53" s="60">
        <f t="shared" si="12"/>
        <v>0</v>
      </c>
      <c r="AK53" s="61">
        <f t="shared" si="13"/>
        <v>0</v>
      </c>
      <c r="AL53" s="59"/>
      <c r="AM53" s="104">
        <v>1.4E-3</v>
      </c>
      <c r="AN53" s="86">
        <f>AN49</f>
        <v>2059</v>
      </c>
      <c r="AO53" s="65">
        <f t="shared" si="32"/>
        <v>2.8826000000000001</v>
      </c>
      <c r="AP53" s="59"/>
      <c r="AQ53" s="60">
        <f t="shared" si="14"/>
        <v>0</v>
      </c>
      <c r="AR53" s="61">
        <f t="shared" si="15"/>
        <v>0</v>
      </c>
    </row>
    <row r="54" spans="2:44" s="22" customFormat="1" x14ac:dyDescent="0.25">
      <c r="B54" s="63" t="s">
        <v>40</v>
      </c>
      <c r="C54" s="53"/>
      <c r="D54" s="54" t="s">
        <v>29</v>
      </c>
      <c r="E54" s="53"/>
      <c r="F54" s="23"/>
      <c r="G54" s="104">
        <v>4.0000000000000002E-4</v>
      </c>
      <c r="H54" s="86">
        <f>+H49</f>
        <v>2059</v>
      </c>
      <c r="I54" s="65">
        <f t="shared" si="27"/>
        <v>0.8236</v>
      </c>
      <c r="J54" s="65"/>
      <c r="K54" s="104">
        <v>4.0000000000000002E-4</v>
      </c>
      <c r="L54" s="86">
        <f>+L49</f>
        <v>2059</v>
      </c>
      <c r="M54" s="65">
        <f t="shared" si="28"/>
        <v>0.8236</v>
      </c>
      <c r="N54" s="59"/>
      <c r="O54" s="60">
        <f t="shared" si="2"/>
        <v>0</v>
      </c>
      <c r="P54" s="61">
        <f t="shared" si="3"/>
        <v>0</v>
      </c>
      <c r="Q54" s="59"/>
      <c r="R54" s="104">
        <v>4.0000000000000002E-4</v>
      </c>
      <c r="S54" s="86">
        <f>+S49</f>
        <v>2059</v>
      </c>
      <c r="T54" s="65">
        <f t="shared" si="29"/>
        <v>0.8236</v>
      </c>
      <c r="U54" s="59"/>
      <c r="V54" s="60">
        <f t="shared" si="8"/>
        <v>0</v>
      </c>
      <c r="W54" s="61">
        <f t="shared" si="9"/>
        <v>0</v>
      </c>
      <c r="X54" s="59"/>
      <c r="Y54" s="104">
        <v>4.0000000000000002E-4</v>
      </c>
      <c r="Z54" s="86">
        <f>+Z49</f>
        <v>2059</v>
      </c>
      <c r="AA54" s="65">
        <f t="shared" si="30"/>
        <v>0.8236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4.0000000000000002E-4</v>
      </c>
      <c r="AG54" s="86">
        <f>+AG49</f>
        <v>2059</v>
      </c>
      <c r="AH54" s="65">
        <f t="shared" si="31"/>
        <v>0.8236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4.0000000000000002E-4</v>
      </c>
      <c r="AN54" s="86">
        <f>+AN49</f>
        <v>2059</v>
      </c>
      <c r="AO54" s="65">
        <f t="shared" si="32"/>
        <v>0.8236</v>
      </c>
      <c r="AP54" s="59"/>
      <c r="AQ54" s="60">
        <f t="shared" si="14"/>
        <v>0</v>
      </c>
      <c r="AR54" s="61">
        <f t="shared" si="15"/>
        <v>0</v>
      </c>
    </row>
    <row r="55" spans="2:44" s="22" customFormat="1" x14ac:dyDescent="0.25">
      <c r="B55" s="63" t="s">
        <v>72</v>
      </c>
      <c r="C55" s="53"/>
      <c r="D55" s="54" t="s">
        <v>23</v>
      </c>
      <c r="E55" s="53"/>
      <c r="F55" s="23"/>
      <c r="G55" s="105">
        <v>0.25</v>
      </c>
      <c r="H55" s="56">
        <v>1</v>
      </c>
      <c r="I55" s="57">
        <f t="shared" si="27"/>
        <v>0.25</v>
      </c>
      <c r="J55" s="57"/>
      <c r="K55" s="105">
        <v>0.25</v>
      </c>
      <c r="L55" s="56">
        <v>1</v>
      </c>
      <c r="M55" s="57">
        <f t="shared" si="28"/>
        <v>0.25</v>
      </c>
      <c r="N55" s="59"/>
      <c r="O55" s="60">
        <f t="shared" si="2"/>
        <v>0</v>
      </c>
      <c r="P55" s="61">
        <f t="shared" si="3"/>
        <v>0</v>
      </c>
      <c r="Q55" s="59"/>
      <c r="R55" s="105">
        <v>0.25</v>
      </c>
      <c r="S55" s="56">
        <v>1</v>
      </c>
      <c r="T55" s="57">
        <f t="shared" si="29"/>
        <v>0.25</v>
      </c>
      <c r="U55" s="59"/>
      <c r="V55" s="60">
        <f t="shared" si="8"/>
        <v>0</v>
      </c>
      <c r="W55" s="61">
        <f t="shared" si="9"/>
        <v>0</v>
      </c>
      <c r="X55" s="59"/>
      <c r="Y55" s="105">
        <v>0.25</v>
      </c>
      <c r="Z55" s="56">
        <v>1</v>
      </c>
      <c r="AA55" s="57">
        <f t="shared" si="30"/>
        <v>0.25</v>
      </c>
      <c r="AB55" s="59"/>
      <c r="AC55" s="60">
        <f t="shared" si="10"/>
        <v>0</v>
      </c>
      <c r="AD55" s="61">
        <f t="shared" si="11"/>
        <v>0</v>
      </c>
      <c r="AE55" s="59"/>
      <c r="AF55" s="105">
        <v>0.25</v>
      </c>
      <c r="AG55" s="56">
        <v>1</v>
      </c>
      <c r="AH55" s="57">
        <f t="shared" si="31"/>
        <v>0.25</v>
      </c>
      <c r="AI55" s="59"/>
      <c r="AJ55" s="60">
        <f t="shared" si="12"/>
        <v>0</v>
      </c>
      <c r="AK55" s="61">
        <f t="shared" si="13"/>
        <v>0</v>
      </c>
      <c r="AL55" s="59"/>
      <c r="AM55" s="105">
        <v>0.25</v>
      </c>
      <c r="AN55" s="56">
        <v>1</v>
      </c>
      <c r="AO55" s="57">
        <f t="shared" si="32"/>
        <v>0.25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63" t="s">
        <v>42</v>
      </c>
      <c r="C56" s="53"/>
      <c r="D56" s="54" t="s">
        <v>29</v>
      </c>
      <c r="E56" s="53"/>
      <c r="F56" s="23"/>
      <c r="G56" s="104">
        <v>8.6999999999999994E-2</v>
      </c>
      <c r="H56" s="86">
        <f>$G$18*$D$144</f>
        <v>1260</v>
      </c>
      <c r="I56" s="65">
        <f t="shared" si="27"/>
        <v>109.61999999999999</v>
      </c>
      <c r="J56" s="65"/>
      <c r="K56" s="104">
        <v>8.6999999999999994E-2</v>
      </c>
      <c r="L56" s="86">
        <f>$G$18*$D$144</f>
        <v>1260</v>
      </c>
      <c r="M56" s="65">
        <f t="shared" si="28"/>
        <v>109.61999999999999</v>
      </c>
      <c r="N56" s="59"/>
      <c r="O56" s="60">
        <f t="shared" si="2"/>
        <v>0</v>
      </c>
      <c r="P56" s="61">
        <f t="shared" si="3"/>
        <v>0</v>
      </c>
      <c r="Q56" s="59"/>
      <c r="R56" s="104">
        <v>8.6999999999999994E-2</v>
      </c>
      <c r="S56" s="86">
        <f>$G$18*$D$144</f>
        <v>1260</v>
      </c>
      <c r="T56" s="65">
        <f t="shared" si="29"/>
        <v>109.61999999999999</v>
      </c>
      <c r="U56" s="59"/>
      <c r="V56" s="60">
        <f t="shared" si="8"/>
        <v>0</v>
      </c>
      <c r="W56" s="61">
        <f t="shared" si="9"/>
        <v>0</v>
      </c>
      <c r="X56" s="59"/>
      <c r="Y56" s="104">
        <v>8.6999999999999994E-2</v>
      </c>
      <c r="Z56" s="86">
        <f>$G$18*$D$144</f>
        <v>1260</v>
      </c>
      <c r="AA56" s="65">
        <f t="shared" si="30"/>
        <v>109.61999999999999</v>
      </c>
      <c r="AB56" s="59"/>
      <c r="AC56" s="60">
        <f t="shared" si="10"/>
        <v>0</v>
      </c>
      <c r="AD56" s="61">
        <f t="shared" si="11"/>
        <v>0</v>
      </c>
      <c r="AE56" s="59"/>
      <c r="AF56" s="104">
        <v>8.6999999999999994E-2</v>
      </c>
      <c r="AG56" s="86">
        <f>$G$18*$D$144</f>
        <v>1260</v>
      </c>
      <c r="AH56" s="65">
        <f t="shared" si="31"/>
        <v>109.61999999999999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8.6999999999999994E-2</v>
      </c>
      <c r="AN56" s="86">
        <f>$G$18*$D$144</f>
        <v>1260</v>
      </c>
      <c r="AO56" s="65">
        <f t="shared" si="32"/>
        <v>109.61999999999999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63" t="s">
        <v>43</v>
      </c>
      <c r="C57" s="53"/>
      <c r="D57" s="54" t="s">
        <v>29</v>
      </c>
      <c r="E57" s="53"/>
      <c r="F57" s="23"/>
      <c r="G57" s="104">
        <v>0.122</v>
      </c>
      <c r="H57" s="86">
        <f>$G$18*$D$145</f>
        <v>360</v>
      </c>
      <c r="I57" s="65">
        <f t="shared" si="27"/>
        <v>43.92</v>
      </c>
      <c r="J57" s="65"/>
      <c r="K57" s="104">
        <v>0.122</v>
      </c>
      <c r="L57" s="86">
        <f>$G$18*$D$145</f>
        <v>360</v>
      </c>
      <c r="M57" s="65">
        <f t="shared" si="28"/>
        <v>43.92</v>
      </c>
      <c r="N57" s="59"/>
      <c r="O57" s="60">
        <f t="shared" si="2"/>
        <v>0</v>
      </c>
      <c r="P57" s="61">
        <f t="shared" si="3"/>
        <v>0</v>
      </c>
      <c r="Q57" s="59"/>
      <c r="R57" s="104">
        <v>0.122</v>
      </c>
      <c r="S57" s="86">
        <f>$G$18*$D$145</f>
        <v>360</v>
      </c>
      <c r="T57" s="65">
        <f t="shared" si="29"/>
        <v>43.92</v>
      </c>
      <c r="U57" s="59"/>
      <c r="V57" s="60">
        <f t="shared" si="8"/>
        <v>0</v>
      </c>
      <c r="W57" s="61">
        <f t="shared" si="9"/>
        <v>0</v>
      </c>
      <c r="X57" s="59"/>
      <c r="Y57" s="104">
        <v>0.122</v>
      </c>
      <c r="Z57" s="86">
        <f>$G$18*$D$145</f>
        <v>360</v>
      </c>
      <c r="AA57" s="65">
        <f t="shared" si="30"/>
        <v>43.92</v>
      </c>
      <c r="AB57" s="59"/>
      <c r="AC57" s="60">
        <f t="shared" si="10"/>
        <v>0</v>
      </c>
      <c r="AD57" s="61">
        <f t="shared" si="11"/>
        <v>0</v>
      </c>
      <c r="AE57" s="59"/>
      <c r="AF57" s="104">
        <v>0.122</v>
      </c>
      <c r="AG57" s="86">
        <f>$G$18*$D$145</f>
        <v>360</v>
      </c>
      <c r="AH57" s="65">
        <f t="shared" si="31"/>
        <v>43.92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0.122</v>
      </c>
      <c r="AN57" s="86">
        <f>$G$18*$D$145</f>
        <v>360</v>
      </c>
      <c r="AO57" s="65">
        <f t="shared" si="32"/>
        <v>43.92</v>
      </c>
      <c r="AP57" s="59"/>
      <c r="AQ57" s="60">
        <f t="shared" si="14"/>
        <v>0</v>
      </c>
      <c r="AR57" s="61">
        <f t="shared" si="15"/>
        <v>0</v>
      </c>
    </row>
    <row r="58" spans="2:44" s="22" customFormat="1" x14ac:dyDescent="0.25">
      <c r="B58" s="63" t="s">
        <v>44</v>
      </c>
      <c r="C58" s="53"/>
      <c r="D58" s="54" t="s">
        <v>29</v>
      </c>
      <c r="E58" s="53"/>
      <c r="F58" s="23"/>
      <c r="G58" s="104">
        <v>0.182</v>
      </c>
      <c r="H58" s="86">
        <f>$G$18*$D$146</f>
        <v>380</v>
      </c>
      <c r="I58" s="65">
        <f t="shared" si="27"/>
        <v>69.16</v>
      </c>
      <c r="J58" s="65"/>
      <c r="K58" s="104">
        <v>0.182</v>
      </c>
      <c r="L58" s="86">
        <f>$G$18*$D$146</f>
        <v>380</v>
      </c>
      <c r="M58" s="65">
        <f t="shared" si="28"/>
        <v>69.16</v>
      </c>
      <c r="N58" s="59"/>
      <c r="O58" s="60">
        <f t="shared" si="2"/>
        <v>0</v>
      </c>
      <c r="P58" s="61">
        <f t="shared" si="3"/>
        <v>0</v>
      </c>
      <c r="Q58" s="59"/>
      <c r="R58" s="104">
        <v>0.182</v>
      </c>
      <c r="S58" s="86">
        <f>$G$18*$D$146</f>
        <v>380</v>
      </c>
      <c r="T58" s="65">
        <f t="shared" si="29"/>
        <v>69.16</v>
      </c>
      <c r="U58" s="59"/>
      <c r="V58" s="60">
        <f t="shared" si="8"/>
        <v>0</v>
      </c>
      <c r="W58" s="61">
        <f t="shared" si="9"/>
        <v>0</v>
      </c>
      <c r="X58" s="59"/>
      <c r="Y58" s="104">
        <v>0.182</v>
      </c>
      <c r="Z58" s="86">
        <f>$G$18*$D$146</f>
        <v>380</v>
      </c>
      <c r="AA58" s="65">
        <f t="shared" si="30"/>
        <v>69.16</v>
      </c>
      <c r="AB58" s="59"/>
      <c r="AC58" s="60">
        <f t="shared" si="10"/>
        <v>0</v>
      </c>
      <c r="AD58" s="61">
        <f t="shared" si="11"/>
        <v>0</v>
      </c>
      <c r="AE58" s="59"/>
      <c r="AF58" s="104">
        <v>0.182</v>
      </c>
      <c r="AG58" s="86">
        <f>$G$18*$D$146</f>
        <v>380</v>
      </c>
      <c r="AH58" s="65">
        <f t="shared" si="31"/>
        <v>69.16</v>
      </c>
      <c r="AI58" s="59"/>
      <c r="AJ58" s="60">
        <f t="shared" si="12"/>
        <v>0</v>
      </c>
      <c r="AK58" s="61">
        <f t="shared" si="13"/>
        <v>0</v>
      </c>
      <c r="AL58" s="59"/>
      <c r="AM58" s="104">
        <v>0.182</v>
      </c>
      <c r="AN58" s="86">
        <f>$G$18*$D$146</f>
        <v>380</v>
      </c>
      <c r="AO58" s="65">
        <f t="shared" si="32"/>
        <v>69.16</v>
      </c>
      <c r="AP58" s="59"/>
      <c r="AQ58" s="60">
        <f t="shared" si="14"/>
        <v>0</v>
      </c>
      <c r="AR58" s="61">
        <f t="shared" si="15"/>
        <v>0</v>
      </c>
    </row>
    <row r="59" spans="2:44" s="22" customFormat="1" x14ac:dyDescent="0.25">
      <c r="B59" s="63" t="s">
        <v>45</v>
      </c>
      <c r="C59" s="53"/>
      <c r="D59" s="54" t="s">
        <v>29</v>
      </c>
      <c r="E59" s="53"/>
      <c r="F59" s="23"/>
      <c r="G59" s="104">
        <v>0.10299999999999999</v>
      </c>
      <c r="H59" s="86">
        <f>IF(AND($T$1=1, $G$18&gt;=750), 750, IF(AND($T$1=1, AND($G$18&lt;750, $G$18&gt;=0)), $G$18, IF(AND($T$1=2, $G$18&gt;=1000), 1000, IF(AND($T$1=2, AND($G$18&lt;1000, $G$18&gt;=0)), $G$18))))</f>
        <v>750</v>
      </c>
      <c r="I59" s="65">
        <f t="shared" si="27"/>
        <v>77.25</v>
      </c>
      <c r="J59" s="65"/>
      <c r="K59" s="104">
        <v>0.10299999999999999</v>
      </c>
      <c r="L59" s="86">
        <f>IF(AND($T$1=1, $G$18&gt;=750), 750, IF(AND($T$1=1, AND($G$18&lt;750, $G$18&gt;=0)), $G$18, IF(AND($T$1=2, $G$18&gt;=1000), 1000, IF(AND($T$1=2, AND($G$18&lt;1000, $G$18&gt;=0)), $G$18))))</f>
        <v>750</v>
      </c>
      <c r="M59" s="65">
        <f t="shared" si="28"/>
        <v>77.25</v>
      </c>
      <c r="N59" s="59"/>
      <c r="O59" s="60">
        <f t="shared" si="2"/>
        <v>0</v>
      </c>
      <c r="P59" s="61">
        <f t="shared" si="3"/>
        <v>0</v>
      </c>
      <c r="Q59" s="59"/>
      <c r="R59" s="104">
        <v>0.10299999999999999</v>
      </c>
      <c r="S59" s="86">
        <f>IF(AND($T$1=1, $G$18&gt;=750), 750, IF(AND($T$1=1, AND($G$18&lt;750, $G$18&gt;=0)), $G$18, IF(AND($T$1=2, $G$18&gt;=1000), 1000, IF(AND($T$1=2, AND($G$18&lt;1000, $G$18&gt;=0)), $G$18))))</f>
        <v>750</v>
      </c>
      <c r="T59" s="65">
        <f t="shared" si="29"/>
        <v>77.25</v>
      </c>
      <c r="U59" s="59"/>
      <c r="V59" s="60">
        <f t="shared" si="8"/>
        <v>0</v>
      </c>
      <c r="W59" s="61">
        <f t="shared" si="9"/>
        <v>0</v>
      </c>
      <c r="X59" s="59"/>
      <c r="Y59" s="104">
        <v>0.10299999999999999</v>
      </c>
      <c r="Z59" s="86">
        <f>IF(AND($T$1=1, $G$18&gt;=750), 750, IF(AND($T$1=1, AND($G$18&lt;750, $G$18&gt;=0)), $G$18, IF(AND($T$1=2, $G$18&gt;=1000), 1000, IF(AND($T$1=2, AND($G$18&lt;1000, $G$18&gt;=0)), $G$18))))</f>
        <v>750</v>
      </c>
      <c r="AA59" s="65">
        <f t="shared" si="30"/>
        <v>77.25</v>
      </c>
      <c r="AB59" s="59"/>
      <c r="AC59" s="60">
        <f t="shared" si="10"/>
        <v>0</v>
      </c>
      <c r="AD59" s="61">
        <f t="shared" si="11"/>
        <v>0</v>
      </c>
      <c r="AE59" s="59"/>
      <c r="AF59" s="104">
        <v>0.10299999999999999</v>
      </c>
      <c r="AG59" s="86">
        <f>IF(AND($T$1=1, $G$18&gt;=750), 750, IF(AND($T$1=1, AND($G$18&lt;750, $G$18&gt;=0)), $G$18, IF(AND($T$1=2, $G$18&gt;=1000), 1000, IF(AND($T$1=2, AND($G$18&lt;1000, $G$18&gt;=0)), $G$18))))</f>
        <v>750</v>
      </c>
      <c r="AH59" s="65">
        <f t="shared" si="31"/>
        <v>77.25</v>
      </c>
      <c r="AI59" s="59"/>
      <c r="AJ59" s="60">
        <f t="shared" si="12"/>
        <v>0</v>
      </c>
      <c r="AK59" s="61">
        <f t="shared" si="13"/>
        <v>0</v>
      </c>
      <c r="AL59" s="59"/>
      <c r="AM59" s="104">
        <v>0.10299999999999999</v>
      </c>
      <c r="AN59" s="86">
        <f>IF(AND($T$1=1, $G$18&gt;=750), 750, IF(AND($T$1=1, AND($G$18&lt;750, $G$18&gt;=0)), $G$18, IF(AND($T$1=2, $G$18&gt;=1000), 1000, IF(AND($T$1=2, AND($G$18&lt;1000, $G$18&gt;=0)), $G$18))))</f>
        <v>750</v>
      </c>
      <c r="AO59" s="65">
        <f t="shared" si="32"/>
        <v>77.25</v>
      </c>
      <c r="AP59" s="59"/>
      <c r="AQ59" s="60">
        <f t="shared" si="14"/>
        <v>0</v>
      </c>
      <c r="AR59" s="61">
        <f t="shared" si="15"/>
        <v>0</v>
      </c>
    </row>
    <row r="60" spans="2:44" s="22" customFormat="1" x14ac:dyDescent="0.25">
      <c r="B60" s="63" t="s">
        <v>46</v>
      </c>
      <c r="C60" s="53"/>
      <c r="D60" s="54" t="s">
        <v>29</v>
      </c>
      <c r="E60" s="53"/>
      <c r="F60" s="23"/>
      <c r="G60" s="104">
        <v>0.125</v>
      </c>
      <c r="H60" s="86">
        <f>IF(AND($T$1=1, $G$18&gt;=750), $G$18-750, IF(AND($T$1=1, AND($G$18&lt;750, $G$18&gt;=0)), 0, IF(AND($T$1=2, $G$18&gt;=1000), $G$18-1000, IF(AND($T$1=2, AND($G$18&lt;1000, $G$18&gt;=0)), 0))))</f>
        <v>1250</v>
      </c>
      <c r="I60" s="65">
        <f t="shared" si="27"/>
        <v>156.25</v>
      </c>
      <c r="J60" s="65"/>
      <c r="K60" s="104">
        <v>0.125</v>
      </c>
      <c r="L60" s="86">
        <f>IF(AND($T$1=1, $G$18&gt;=750), $G$18-750, IF(AND($T$1=1, AND($G$18&lt;750, $G$18&gt;=0)), 0, IF(AND($T$1=2, $G$18&gt;=1000), $G$18-1000, IF(AND($T$1=2, AND($G$18&lt;1000, $G$18&gt;=0)), 0))))</f>
        <v>1250</v>
      </c>
      <c r="M60" s="65">
        <f t="shared" si="28"/>
        <v>156.25</v>
      </c>
      <c r="N60" s="59"/>
      <c r="O60" s="60">
        <f t="shared" si="2"/>
        <v>0</v>
      </c>
      <c r="P60" s="61">
        <f t="shared" si="3"/>
        <v>0</v>
      </c>
      <c r="Q60" s="59"/>
      <c r="R60" s="104">
        <v>0.125</v>
      </c>
      <c r="S60" s="86">
        <f>IF(AND($T$1=1, $G$18&gt;=750), $G$18-750, IF(AND($T$1=1, AND($G$18&lt;750, $G$18&gt;=0)), 0, IF(AND($T$1=2, $G$18&gt;=1000), $G$18-1000, IF(AND($T$1=2, AND($G$18&lt;1000, $G$18&gt;=0)), 0))))</f>
        <v>1250</v>
      </c>
      <c r="T60" s="65">
        <f t="shared" si="29"/>
        <v>156.25</v>
      </c>
      <c r="U60" s="59"/>
      <c r="V60" s="60">
        <f t="shared" si="8"/>
        <v>0</v>
      </c>
      <c r="W60" s="61">
        <f t="shared" si="9"/>
        <v>0</v>
      </c>
      <c r="X60" s="59"/>
      <c r="Y60" s="104">
        <v>0.125</v>
      </c>
      <c r="Z60" s="86">
        <f>IF(AND($T$1=1, $G$18&gt;=750), $G$18-750, IF(AND($T$1=1, AND($G$18&lt;750, $G$18&gt;=0)), 0, IF(AND($T$1=2, $G$18&gt;=1000), $G$18-1000, IF(AND($T$1=2, AND($G$18&lt;1000, $G$18&gt;=0)), 0))))</f>
        <v>1250</v>
      </c>
      <c r="AA60" s="65">
        <f t="shared" si="30"/>
        <v>156.25</v>
      </c>
      <c r="AB60" s="59"/>
      <c r="AC60" s="60">
        <f t="shared" si="10"/>
        <v>0</v>
      </c>
      <c r="AD60" s="61">
        <f t="shared" si="11"/>
        <v>0</v>
      </c>
      <c r="AE60" s="59"/>
      <c r="AF60" s="104">
        <v>0.125</v>
      </c>
      <c r="AG60" s="86">
        <f>IF(AND($T$1=1, $G$18&gt;=750), $G$18-750, IF(AND($T$1=1, AND($G$18&lt;750, $G$18&gt;=0)), 0, IF(AND($T$1=2, $G$18&gt;=1000), $G$18-1000, IF(AND($T$1=2, AND($G$18&lt;1000, $G$18&gt;=0)), 0))))</f>
        <v>1250</v>
      </c>
      <c r="AH60" s="65">
        <f t="shared" si="31"/>
        <v>156.25</v>
      </c>
      <c r="AI60" s="59"/>
      <c r="AJ60" s="60">
        <f t="shared" si="12"/>
        <v>0</v>
      </c>
      <c r="AK60" s="61">
        <f t="shared" si="13"/>
        <v>0</v>
      </c>
      <c r="AL60" s="59"/>
      <c r="AM60" s="104">
        <v>0.125</v>
      </c>
      <c r="AN60" s="86">
        <f>IF(AND($T$1=1, $G$18&gt;=750), $G$18-750, IF(AND($T$1=1, AND($G$18&lt;750, $G$18&gt;=0)), 0, IF(AND($T$1=2, $G$18&gt;=1000), $G$18-1000, IF(AND($T$1=2, AND($G$18&lt;1000, $G$18&gt;=0)), 0))))</f>
        <v>1250</v>
      </c>
      <c r="AO60" s="65">
        <f t="shared" si="32"/>
        <v>156.25</v>
      </c>
      <c r="AP60" s="59"/>
      <c r="AQ60" s="60">
        <f t="shared" si="14"/>
        <v>0</v>
      </c>
      <c r="AR60" s="61">
        <f t="shared" si="15"/>
        <v>0</v>
      </c>
    </row>
    <row r="61" spans="2:44" s="22" customFormat="1" x14ac:dyDescent="0.25">
      <c r="B61" s="63" t="s">
        <v>47</v>
      </c>
      <c r="C61" s="53"/>
      <c r="D61" s="54" t="s">
        <v>29</v>
      </c>
      <c r="E61" s="53"/>
      <c r="F61" s="23"/>
      <c r="G61" s="104">
        <v>8.9169999999999999E-2</v>
      </c>
      <c r="H61" s="86"/>
      <c r="I61" s="65">
        <f t="shared" si="27"/>
        <v>0</v>
      </c>
      <c r="J61" s="65"/>
      <c r="K61" s="104">
        <v>8.9169999999999999E-2</v>
      </c>
      <c r="L61" s="86"/>
      <c r="M61" s="65">
        <f t="shared" si="28"/>
        <v>0</v>
      </c>
      <c r="N61" s="59"/>
      <c r="O61" s="60">
        <f t="shared" si="2"/>
        <v>0</v>
      </c>
      <c r="P61" s="61" t="str">
        <f t="shared" si="3"/>
        <v/>
      </c>
      <c r="Q61" s="59"/>
      <c r="R61" s="104">
        <v>8.9169999999999999E-2</v>
      </c>
      <c r="S61" s="86"/>
      <c r="T61" s="65">
        <f t="shared" si="29"/>
        <v>0</v>
      </c>
      <c r="U61" s="59"/>
      <c r="V61" s="60">
        <f t="shared" si="8"/>
        <v>0</v>
      </c>
      <c r="W61" s="61" t="str">
        <f t="shared" si="9"/>
        <v/>
      </c>
      <c r="X61" s="59"/>
      <c r="Y61" s="104">
        <v>8.9169999999999999E-2</v>
      </c>
      <c r="Z61" s="86"/>
      <c r="AA61" s="65">
        <f t="shared" si="30"/>
        <v>0</v>
      </c>
      <c r="AB61" s="59"/>
      <c r="AC61" s="60">
        <f t="shared" si="10"/>
        <v>0</v>
      </c>
      <c r="AD61" s="61" t="str">
        <f t="shared" si="11"/>
        <v/>
      </c>
      <c r="AE61" s="59"/>
      <c r="AF61" s="104">
        <v>8.9169999999999999E-2</v>
      </c>
      <c r="AG61" s="86"/>
      <c r="AH61" s="65">
        <f t="shared" si="31"/>
        <v>0</v>
      </c>
      <c r="AI61" s="59"/>
      <c r="AJ61" s="60">
        <f t="shared" si="12"/>
        <v>0</v>
      </c>
      <c r="AK61" s="61" t="str">
        <f t="shared" si="13"/>
        <v/>
      </c>
      <c r="AL61" s="59"/>
      <c r="AM61" s="104">
        <v>8.9169999999999999E-2</v>
      </c>
      <c r="AN61" s="86"/>
      <c r="AO61" s="65">
        <f t="shared" si="32"/>
        <v>0</v>
      </c>
      <c r="AP61" s="59"/>
      <c r="AQ61" s="60">
        <f t="shared" si="14"/>
        <v>0</v>
      </c>
      <c r="AR61" s="61" t="str">
        <f t="shared" si="15"/>
        <v/>
      </c>
    </row>
    <row r="62" spans="2:44" s="22" customFormat="1" ht="15.75" thickBot="1" x14ac:dyDescent="0.3">
      <c r="B62" s="63" t="s">
        <v>48</v>
      </c>
      <c r="C62" s="53"/>
      <c r="D62" s="54" t="s">
        <v>29</v>
      </c>
      <c r="E62" s="53"/>
      <c r="F62" s="23"/>
      <c r="G62" s="104">
        <f>G61</f>
        <v>8.9169999999999999E-2</v>
      </c>
      <c r="H62" s="86"/>
      <c r="I62" s="65">
        <f t="shared" si="27"/>
        <v>0</v>
      </c>
      <c r="J62" s="65"/>
      <c r="K62" s="104">
        <f>K61</f>
        <v>8.9169999999999999E-2</v>
      </c>
      <c r="L62" s="86"/>
      <c r="M62" s="65">
        <f t="shared" si="28"/>
        <v>0</v>
      </c>
      <c r="N62" s="59"/>
      <c r="O62" s="60">
        <f t="shared" si="2"/>
        <v>0</v>
      </c>
      <c r="P62" s="61" t="str">
        <f t="shared" si="3"/>
        <v/>
      </c>
      <c r="Q62" s="59"/>
      <c r="R62" s="104">
        <f>R61</f>
        <v>8.9169999999999999E-2</v>
      </c>
      <c r="S62" s="86"/>
      <c r="T62" s="65">
        <f t="shared" si="29"/>
        <v>0</v>
      </c>
      <c r="U62" s="59"/>
      <c r="V62" s="60">
        <f t="shared" si="8"/>
        <v>0</v>
      </c>
      <c r="W62" s="61" t="str">
        <f t="shared" si="9"/>
        <v/>
      </c>
      <c r="X62" s="59"/>
      <c r="Y62" s="104">
        <f>Y61</f>
        <v>8.9169999999999999E-2</v>
      </c>
      <c r="Z62" s="86"/>
      <c r="AA62" s="65">
        <f t="shared" si="30"/>
        <v>0</v>
      </c>
      <c r="AB62" s="59"/>
      <c r="AC62" s="60">
        <f t="shared" si="10"/>
        <v>0</v>
      </c>
      <c r="AD62" s="61" t="str">
        <f t="shared" si="11"/>
        <v/>
      </c>
      <c r="AE62" s="59"/>
      <c r="AF62" s="104">
        <f>AF61</f>
        <v>8.9169999999999999E-2</v>
      </c>
      <c r="AG62" s="86"/>
      <c r="AH62" s="65">
        <f t="shared" si="31"/>
        <v>0</v>
      </c>
      <c r="AI62" s="59"/>
      <c r="AJ62" s="60">
        <f t="shared" si="12"/>
        <v>0</v>
      </c>
      <c r="AK62" s="61" t="str">
        <f t="shared" si="13"/>
        <v/>
      </c>
      <c r="AL62" s="59"/>
      <c r="AM62" s="104">
        <f>AM61</f>
        <v>8.9169999999999999E-2</v>
      </c>
      <c r="AN62" s="86"/>
      <c r="AO62" s="65">
        <f t="shared" si="32"/>
        <v>0</v>
      </c>
      <c r="AP62" s="59"/>
      <c r="AQ62" s="60">
        <f t="shared" si="14"/>
        <v>0</v>
      </c>
      <c r="AR62" s="61" t="str">
        <f t="shared" si="15"/>
        <v/>
      </c>
    </row>
    <row r="63" spans="2:44" ht="15.75" thickBot="1" x14ac:dyDescent="0.3">
      <c r="B63" s="281"/>
      <c r="C63" s="282"/>
      <c r="D63" s="283"/>
      <c r="E63" s="282"/>
      <c r="F63" s="284"/>
      <c r="G63" s="285"/>
      <c r="H63" s="286"/>
      <c r="I63" s="287"/>
      <c r="J63" s="287"/>
      <c r="K63" s="285"/>
      <c r="L63" s="286"/>
      <c r="M63" s="287"/>
      <c r="N63" s="284"/>
      <c r="O63" s="288">
        <f t="shared" si="2"/>
        <v>0</v>
      </c>
      <c r="P63" s="289" t="str">
        <f t="shared" si="3"/>
        <v/>
      </c>
      <c r="R63" s="285"/>
      <c r="S63" s="286"/>
      <c r="T63" s="287"/>
      <c r="U63" s="284"/>
      <c r="V63" s="288">
        <f t="shared" si="8"/>
        <v>0</v>
      </c>
      <c r="W63" s="289" t="str">
        <f t="shared" si="9"/>
        <v/>
      </c>
      <c r="Y63" s="285"/>
      <c r="Z63" s="286"/>
      <c r="AA63" s="287"/>
      <c r="AB63" s="284"/>
      <c r="AC63" s="288">
        <f t="shared" si="10"/>
        <v>0</v>
      </c>
      <c r="AD63" s="289" t="str">
        <f t="shared" si="11"/>
        <v/>
      </c>
      <c r="AF63" s="285"/>
      <c r="AG63" s="286"/>
      <c r="AH63" s="287"/>
      <c r="AI63" s="284"/>
      <c r="AJ63" s="288">
        <f t="shared" si="12"/>
        <v>0</v>
      </c>
      <c r="AK63" s="289" t="str">
        <f t="shared" si="13"/>
        <v/>
      </c>
      <c r="AM63" s="285"/>
      <c r="AN63" s="286"/>
      <c r="AO63" s="287"/>
      <c r="AP63" s="284"/>
      <c r="AQ63" s="288">
        <f t="shared" si="14"/>
        <v>0</v>
      </c>
      <c r="AR63" s="289" t="str">
        <f t="shared" si="15"/>
        <v/>
      </c>
    </row>
    <row r="64" spans="2:44" x14ac:dyDescent="0.25">
      <c r="B64" s="290" t="s">
        <v>49</v>
      </c>
      <c r="C64" s="244"/>
      <c r="D64" s="291"/>
      <c r="E64" s="244"/>
      <c r="F64" s="292"/>
      <c r="G64" s="293"/>
      <c r="H64" s="293"/>
      <c r="I64" s="294">
        <f>SUM(I52:I58,I51)</f>
        <v>406.95446999999996</v>
      </c>
      <c r="J64" s="295"/>
      <c r="K64" s="293"/>
      <c r="L64" s="293"/>
      <c r="M64" s="294">
        <f>SUM(M52:M58,M51)</f>
        <v>415.03963999999996</v>
      </c>
      <c r="N64" s="296"/>
      <c r="O64" s="295">
        <f t="shared" si="2"/>
        <v>8.0851700000000051</v>
      </c>
      <c r="P64" s="297">
        <f t="shared" si="3"/>
        <v>1.986750507986804E-2</v>
      </c>
      <c r="R64" s="293"/>
      <c r="S64" s="293"/>
      <c r="T64" s="294">
        <f>SUM(T52:T58,T51)</f>
        <v>417.37963999999999</v>
      </c>
      <c r="U64" s="296"/>
      <c r="V64" s="295">
        <f t="shared" si="8"/>
        <v>2.3400000000000318</v>
      </c>
      <c r="W64" s="297">
        <f t="shared" si="9"/>
        <v>5.63801568447783E-3</v>
      </c>
      <c r="Y64" s="293"/>
      <c r="Z64" s="293"/>
      <c r="AA64" s="294">
        <f>SUM(AA52:AA58,AA51)</f>
        <v>424.69963999999999</v>
      </c>
      <c r="AB64" s="296"/>
      <c r="AC64" s="295">
        <f t="shared" si="10"/>
        <v>7.3199999999999932</v>
      </c>
      <c r="AD64" s="297">
        <f t="shared" si="11"/>
        <v>1.7537990113748705E-2</v>
      </c>
      <c r="AF64" s="293"/>
      <c r="AG64" s="293"/>
      <c r="AH64" s="294">
        <f>SUM(AH52:AH58,AH51)</f>
        <v>433.61964</v>
      </c>
      <c r="AI64" s="296"/>
      <c r="AJ64" s="295">
        <f t="shared" si="12"/>
        <v>8.9200000000000159</v>
      </c>
      <c r="AK64" s="297">
        <f t="shared" si="13"/>
        <v>2.1003078787634518E-2</v>
      </c>
      <c r="AM64" s="293"/>
      <c r="AN64" s="293"/>
      <c r="AO64" s="294">
        <f>SUM(AO52:AO58,AO51)</f>
        <v>441.23964000000001</v>
      </c>
      <c r="AP64" s="296"/>
      <c r="AQ64" s="295">
        <f t="shared" si="14"/>
        <v>7.6200000000000045</v>
      </c>
      <c r="AR64" s="297">
        <f t="shared" si="15"/>
        <v>1.7573004765190074E-2</v>
      </c>
    </row>
    <row r="65" spans="1:44" x14ac:dyDescent="0.25">
      <c r="B65" s="290" t="s">
        <v>50</v>
      </c>
      <c r="C65" s="244"/>
      <c r="D65" s="291"/>
      <c r="E65" s="244"/>
      <c r="F65" s="292"/>
      <c r="G65" s="131">
        <v>-0.193</v>
      </c>
      <c r="H65" s="299"/>
      <c r="I65" s="249">
        <f>+I64*G65</f>
        <v>-78.542212709999987</v>
      </c>
      <c r="J65" s="249"/>
      <c r="K65" s="131">
        <v>-0.193</v>
      </c>
      <c r="L65" s="299"/>
      <c r="M65" s="249">
        <f>+M64*K65</f>
        <v>-80.102650519999997</v>
      </c>
      <c r="N65" s="296"/>
      <c r="O65" s="249">
        <f t="shared" si="2"/>
        <v>-1.5604378100000105</v>
      </c>
      <c r="P65" s="250">
        <f t="shared" si="3"/>
        <v>1.9867505079868161E-2</v>
      </c>
      <c r="R65" s="131">
        <v>-0.193</v>
      </c>
      <c r="S65" s="299"/>
      <c r="T65" s="249">
        <f>+T64*R65</f>
        <v>-80.554270520000003</v>
      </c>
      <c r="U65" s="296"/>
      <c r="V65" s="249">
        <f t="shared" si="8"/>
        <v>-0.45162000000000546</v>
      </c>
      <c r="W65" s="250">
        <f t="shared" si="9"/>
        <v>5.6380156844778205E-3</v>
      </c>
      <c r="Y65" s="131">
        <v>-0.193</v>
      </c>
      <c r="Z65" s="299"/>
      <c r="AA65" s="249">
        <f>+AA64*Y65</f>
        <v>-81.967030519999994</v>
      </c>
      <c r="AB65" s="296"/>
      <c r="AC65" s="249">
        <f t="shared" si="10"/>
        <v>-1.4127599999999916</v>
      </c>
      <c r="AD65" s="250">
        <f t="shared" si="11"/>
        <v>1.7537990113748615E-2</v>
      </c>
      <c r="AF65" s="131">
        <v>-0.193</v>
      </c>
      <c r="AG65" s="299"/>
      <c r="AH65" s="249">
        <f>+AH64*AF65</f>
        <v>-83.688590520000005</v>
      </c>
      <c r="AI65" s="296"/>
      <c r="AJ65" s="249">
        <f t="shared" si="12"/>
        <v>-1.7215600000000109</v>
      </c>
      <c r="AK65" s="250">
        <f t="shared" si="13"/>
        <v>2.1003078787634615E-2</v>
      </c>
      <c r="AM65" s="131">
        <v>-0.193</v>
      </c>
      <c r="AN65" s="299"/>
      <c r="AO65" s="249">
        <f>+AO64*AM65</f>
        <v>-85.159250520000001</v>
      </c>
      <c r="AP65" s="296"/>
      <c r="AQ65" s="249">
        <f t="shared" si="14"/>
        <v>-1.4706599999999952</v>
      </c>
      <c r="AR65" s="250">
        <f t="shared" si="15"/>
        <v>1.7573004765190005E-2</v>
      </c>
    </row>
    <row r="66" spans="1:44" x14ac:dyDescent="0.25">
      <c r="B66" s="244" t="s">
        <v>51</v>
      </c>
      <c r="C66" s="244"/>
      <c r="D66" s="291"/>
      <c r="E66" s="244"/>
      <c r="F66" s="251"/>
      <c r="G66" s="301">
        <v>0.13</v>
      </c>
      <c r="H66" s="251"/>
      <c r="I66" s="249">
        <f>I64*G66</f>
        <v>52.904081099999999</v>
      </c>
      <c r="J66" s="249"/>
      <c r="K66" s="301">
        <v>0.13</v>
      </c>
      <c r="L66" s="251"/>
      <c r="M66" s="249">
        <f>M64*K66</f>
        <v>53.955153199999998</v>
      </c>
      <c r="N66" s="29"/>
      <c r="O66" s="249">
        <f t="shared" si="2"/>
        <v>1.051072099999999</v>
      </c>
      <c r="P66" s="250">
        <f t="shared" si="3"/>
        <v>1.9867505079868005E-2</v>
      </c>
      <c r="R66" s="301">
        <v>0.13</v>
      </c>
      <c r="S66" s="251"/>
      <c r="T66" s="249">
        <f>T64*R66</f>
        <v>54.2593532</v>
      </c>
      <c r="U66" s="29"/>
      <c r="V66" s="249">
        <f t="shared" si="8"/>
        <v>0.30420000000000158</v>
      </c>
      <c r="W66" s="250">
        <f t="shared" si="9"/>
        <v>5.6380156844777823E-3</v>
      </c>
      <c r="Y66" s="301">
        <v>0.13</v>
      </c>
      <c r="Z66" s="251"/>
      <c r="AA66" s="249">
        <f>AA64*Y66</f>
        <v>55.210953199999999</v>
      </c>
      <c r="AB66" s="29"/>
      <c r="AC66" s="249">
        <f t="shared" si="10"/>
        <v>0.95159999999999911</v>
      </c>
      <c r="AD66" s="250">
        <f t="shared" si="11"/>
        <v>1.7537990113748705E-2</v>
      </c>
      <c r="AF66" s="301">
        <v>0.13</v>
      </c>
      <c r="AG66" s="251"/>
      <c r="AH66" s="249">
        <f>AH64*AF66</f>
        <v>56.370553200000003</v>
      </c>
      <c r="AI66" s="29"/>
      <c r="AJ66" s="249">
        <f t="shared" si="12"/>
        <v>1.1596000000000046</v>
      </c>
      <c r="AK66" s="250">
        <f t="shared" si="13"/>
        <v>2.1003078787634563E-2</v>
      </c>
      <c r="AM66" s="301">
        <v>0.13</v>
      </c>
      <c r="AN66" s="251"/>
      <c r="AO66" s="249">
        <f>AO64*AM66</f>
        <v>57.361153200000004</v>
      </c>
      <c r="AP66" s="29"/>
      <c r="AQ66" s="249">
        <f t="shared" si="14"/>
        <v>0.99060000000000059</v>
      </c>
      <c r="AR66" s="250">
        <f t="shared" si="15"/>
        <v>1.7573004765190074E-2</v>
      </c>
    </row>
    <row r="67" spans="1:44" ht="15.75" thickBot="1" x14ac:dyDescent="0.3">
      <c r="B67" s="494" t="s">
        <v>52</v>
      </c>
      <c r="C67" s="494"/>
      <c r="D67" s="494"/>
      <c r="E67" s="302"/>
      <c r="F67" s="303"/>
      <c r="G67" s="303"/>
      <c r="H67" s="303"/>
      <c r="I67" s="304">
        <f>SUM(I64:I66)</f>
        <v>381.31633838999994</v>
      </c>
      <c r="J67" s="304"/>
      <c r="K67" s="303"/>
      <c r="L67" s="303"/>
      <c r="M67" s="304">
        <f>SUM(M64:M66)</f>
        <v>388.89214267999995</v>
      </c>
      <c r="N67" s="305"/>
      <c r="O67" s="361">
        <f t="shared" si="2"/>
        <v>7.5758042900000078</v>
      </c>
      <c r="P67" s="362">
        <f t="shared" si="3"/>
        <v>1.986750507986805E-2</v>
      </c>
      <c r="R67" s="303"/>
      <c r="S67" s="303"/>
      <c r="T67" s="304">
        <f>SUM(T64:T66)</f>
        <v>391.08472268000003</v>
      </c>
      <c r="U67" s="305"/>
      <c r="V67" s="361">
        <f t="shared" si="8"/>
        <v>2.1925800000000777</v>
      </c>
      <c r="W67" s="362">
        <f t="shared" si="9"/>
        <v>5.6380156844779532E-3</v>
      </c>
      <c r="Y67" s="303"/>
      <c r="Z67" s="303"/>
      <c r="AA67" s="304">
        <f>SUM(AA64:AA66)</f>
        <v>397.94356268000001</v>
      </c>
      <c r="AB67" s="305"/>
      <c r="AC67" s="361">
        <f t="shared" si="10"/>
        <v>6.8588399999999865</v>
      </c>
      <c r="AD67" s="362">
        <f t="shared" si="11"/>
        <v>1.7537990113748684E-2</v>
      </c>
      <c r="AF67" s="303"/>
      <c r="AG67" s="303"/>
      <c r="AH67" s="304">
        <f>SUM(AH64:AH66)</f>
        <v>406.30160268000003</v>
      </c>
      <c r="AI67" s="305"/>
      <c r="AJ67" s="361">
        <f t="shared" si="12"/>
        <v>8.3580400000000168</v>
      </c>
      <c r="AK67" s="362">
        <f t="shared" si="13"/>
        <v>2.1003078787634522E-2</v>
      </c>
      <c r="AM67" s="303"/>
      <c r="AN67" s="303"/>
      <c r="AO67" s="304">
        <f>SUM(AO64:AO66)</f>
        <v>413.44154268</v>
      </c>
      <c r="AP67" s="305"/>
      <c r="AQ67" s="361">
        <f t="shared" si="14"/>
        <v>7.1399399999999673</v>
      </c>
      <c r="AR67" s="362">
        <f t="shared" si="15"/>
        <v>1.7573004765189981E-2</v>
      </c>
    </row>
    <row r="68" spans="1:44" ht="15.75" thickBot="1" x14ac:dyDescent="0.3">
      <c r="A68" s="308"/>
      <c r="B68" s="363"/>
      <c r="C68" s="364"/>
      <c r="D68" s="365"/>
      <c r="E68" s="364"/>
      <c r="F68" s="366"/>
      <c r="G68" s="285"/>
      <c r="H68" s="367"/>
      <c r="I68" s="368"/>
      <c r="J68" s="369"/>
      <c r="K68" s="285"/>
      <c r="L68" s="367"/>
      <c r="M68" s="368"/>
      <c r="N68" s="366"/>
      <c r="O68" s="370">
        <f t="shared" si="2"/>
        <v>0</v>
      </c>
      <c r="P68" s="289" t="str">
        <f t="shared" si="3"/>
        <v/>
      </c>
      <c r="R68" s="285"/>
      <c r="S68" s="367"/>
      <c r="T68" s="368"/>
      <c r="U68" s="366"/>
      <c r="V68" s="370">
        <f t="shared" si="8"/>
        <v>0</v>
      </c>
      <c r="W68" s="289" t="str">
        <f t="shared" si="9"/>
        <v/>
      </c>
      <c r="Y68" s="285"/>
      <c r="Z68" s="367"/>
      <c r="AA68" s="368"/>
      <c r="AB68" s="366"/>
      <c r="AC68" s="370">
        <f t="shared" si="10"/>
        <v>0</v>
      </c>
      <c r="AD68" s="289" t="str">
        <f t="shared" si="11"/>
        <v/>
      </c>
      <c r="AF68" s="285"/>
      <c r="AG68" s="367"/>
      <c r="AH68" s="368"/>
      <c r="AI68" s="366"/>
      <c r="AJ68" s="370">
        <f t="shared" si="12"/>
        <v>0</v>
      </c>
      <c r="AK68" s="289" t="str">
        <f t="shared" si="13"/>
        <v/>
      </c>
      <c r="AM68" s="285"/>
      <c r="AN68" s="367"/>
      <c r="AO68" s="368"/>
      <c r="AP68" s="366"/>
      <c r="AQ68" s="370">
        <f t="shared" si="14"/>
        <v>0</v>
      </c>
      <c r="AR68" s="289" t="str">
        <f t="shared" si="15"/>
        <v/>
      </c>
    </row>
    <row r="69" spans="1:44" x14ac:dyDescent="0.25">
      <c r="A69" s="308"/>
      <c r="B69" s="371" t="s">
        <v>73</v>
      </c>
      <c r="C69" s="372"/>
      <c r="D69" s="373"/>
      <c r="E69" s="372"/>
      <c r="F69" s="374"/>
      <c r="G69" s="375"/>
      <c r="H69" s="375"/>
      <c r="I69" s="376">
        <f>SUM(I59:I60,I51,I52:I55)</f>
        <v>417.75446999999997</v>
      </c>
      <c r="J69" s="377"/>
      <c r="K69" s="375"/>
      <c r="L69" s="375"/>
      <c r="M69" s="376">
        <f>SUM(M59:M60,M51,M52:M55)</f>
        <v>425.83964000000003</v>
      </c>
      <c r="N69" s="378"/>
      <c r="O69" s="295">
        <f t="shared" si="2"/>
        <v>8.0851700000000619</v>
      </c>
      <c r="P69" s="297">
        <f t="shared" si="3"/>
        <v>1.9353880282837098E-2</v>
      </c>
      <c r="R69" s="375"/>
      <c r="S69" s="375"/>
      <c r="T69" s="376">
        <f>SUM(T59:T60,T51,T52:T55)</f>
        <v>428.17964000000001</v>
      </c>
      <c r="U69" s="378"/>
      <c r="V69" s="295">
        <f t="shared" si="8"/>
        <v>2.339999999999975</v>
      </c>
      <c r="W69" s="297">
        <f t="shared" si="9"/>
        <v>5.495026249787302E-3</v>
      </c>
      <c r="Y69" s="375"/>
      <c r="Z69" s="375"/>
      <c r="AA69" s="376">
        <f>SUM(AA59:AA60,AA51,AA52:AA55)</f>
        <v>435.49964</v>
      </c>
      <c r="AB69" s="378"/>
      <c r="AC69" s="295">
        <f t="shared" si="10"/>
        <v>7.3199999999999932</v>
      </c>
      <c r="AD69" s="297">
        <f t="shared" si="11"/>
        <v>1.7095628367570195E-2</v>
      </c>
      <c r="AF69" s="375"/>
      <c r="AG69" s="375"/>
      <c r="AH69" s="376">
        <f>SUM(AH59:AH60,AH51,AH52:AH55)</f>
        <v>444.41963999999996</v>
      </c>
      <c r="AI69" s="378"/>
      <c r="AJ69" s="295">
        <f t="shared" si="12"/>
        <v>8.9199999999999591</v>
      </c>
      <c r="AK69" s="297">
        <f t="shared" si="13"/>
        <v>2.0482221294143801E-2</v>
      </c>
      <c r="AM69" s="375"/>
      <c r="AN69" s="375"/>
      <c r="AO69" s="376">
        <f>SUM(AO59:AO60,AO51,AO52:AO55)</f>
        <v>452.03963999999996</v>
      </c>
      <c r="AP69" s="378"/>
      <c r="AQ69" s="295">
        <f t="shared" si="14"/>
        <v>7.6200000000000045</v>
      </c>
      <c r="AR69" s="297">
        <f t="shared" si="15"/>
        <v>1.7145956915855486E-2</v>
      </c>
    </row>
    <row r="70" spans="1:44" x14ac:dyDescent="0.25">
      <c r="A70" s="308"/>
      <c r="B70" s="290" t="s">
        <v>50</v>
      </c>
      <c r="C70" s="244"/>
      <c r="D70" s="291"/>
      <c r="E70" s="244"/>
      <c r="F70" s="292"/>
      <c r="G70" s="131">
        <v>-0.193</v>
      </c>
      <c r="H70" s="299"/>
      <c r="I70" s="249">
        <f>+I69*G70</f>
        <v>-80.626612709999989</v>
      </c>
      <c r="J70" s="249"/>
      <c r="K70" s="131">
        <v>-0.193</v>
      </c>
      <c r="L70" s="299"/>
      <c r="M70" s="249">
        <f>+M69*K70</f>
        <v>-82.187050520000014</v>
      </c>
      <c r="N70" s="296"/>
      <c r="O70" s="249">
        <f t="shared" si="2"/>
        <v>-1.5604378100000247</v>
      </c>
      <c r="P70" s="250">
        <f t="shared" si="3"/>
        <v>1.9353880282837257E-2</v>
      </c>
      <c r="R70" s="131">
        <v>-0.193</v>
      </c>
      <c r="S70" s="299"/>
      <c r="T70" s="249">
        <f>+T69*R70</f>
        <v>-82.638670520000005</v>
      </c>
      <c r="U70" s="296"/>
      <c r="V70" s="249">
        <f t="shared" si="8"/>
        <v>-0.45161999999999125</v>
      </c>
      <c r="W70" s="250">
        <f t="shared" si="9"/>
        <v>5.4950262497872535E-3</v>
      </c>
      <c r="Y70" s="131">
        <v>-0.193</v>
      </c>
      <c r="Z70" s="299"/>
      <c r="AA70" s="249">
        <f>+AA69*Y70</f>
        <v>-84.051430519999997</v>
      </c>
      <c r="AB70" s="296"/>
      <c r="AC70" s="249">
        <f t="shared" si="10"/>
        <v>-1.4127599999999916</v>
      </c>
      <c r="AD70" s="250">
        <f t="shared" si="11"/>
        <v>1.7095628367570108E-2</v>
      </c>
      <c r="AF70" s="131">
        <v>-0.193</v>
      </c>
      <c r="AG70" s="299"/>
      <c r="AH70" s="249">
        <f>+AH69*AF70</f>
        <v>-85.772990519999993</v>
      </c>
      <c r="AI70" s="296"/>
      <c r="AJ70" s="249">
        <f t="shared" si="12"/>
        <v>-1.7215599999999966</v>
      </c>
      <c r="AK70" s="250">
        <f t="shared" si="13"/>
        <v>2.0482221294143853E-2</v>
      </c>
      <c r="AM70" s="131">
        <v>-0.193</v>
      </c>
      <c r="AN70" s="299"/>
      <c r="AO70" s="249">
        <f>+AO69*AM70</f>
        <v>-87.243650519999989</v>
      </c>
      <c r="AP70" s="296"/>
      <c r="AQ70" s="249">
        <f t="shared" si="14"/>
        <v>-1.4706599999999952</v>
      </c>
      <c r="AR70" s="250">
        <f t="shared" si="15"/>
        <v>1.714595691585542E-2</v>
      </c>
    </row>
    <row r="71" spans="1:44" x14ac:dyDescent="0.25">
      <c r="A71" s="308"/>
      <c r="B71" s="372" t="s">
        <v>51</v>
      </c>
      <c r="C71" s="372"/>
      <c r="D71" s="373"/>
      <c r="E71" s="372"/>
      <c r="F71" s="379"/>
      <c r="G71" s="380">
        <v>0.13</v>
      </c>
      <c r="H71" s="381"/>
      <c r="I71" s="382">
        <f>I69*G71</f>
        <v>54.308081099999995</v>
      </c>
      <c r="J71" s="382"/>
      <c r="K71" s="380">
        <v>0.13</v>
      </c>
      <c r="L71" s="381"/>
      <c r="M71" s="382">
        <f>M69*K71</f>
        <v>55.359153200000009</v>
      </c>
      <c r="N71" s="383"/>
      <c r="O71" s="249">
        <f t="shared" si="2"/>
        <v>1.0510721000000132</v>
      </c>
      <c r="P71" s="250">
        <f t="shared" si="3"/>
        <v>1.9353880282837195E-2</v>
      </c>
      <c r="R71" s="380">
        <v>0.13</v>
      </c>
      <c r="S71" s="381"/>
      <c r="T71" s="382">
        <f>T69*R71</f>
        <v>55.663353200000003</v>
      </c>
      <c r="U71" s="383"/>
      <c r="V71" s="249">
        <f t="shared" si="8"/>
        <v>0.30419999999999447</v>
      </c>
      <c r="W71" s="250">
        <f t="shared" si="9"/>
        <v>5.4950262497872604E-3</v>
      </c>
      <c r="Y71" s="380">
        <v>0.13</v>
      </c>
      <c r="Z71" s="381"/>
      <c r="AA71" s="382">
        <f>AA69*Y71</f>
        <v>56.614953200000002</v>
      </c>
      <c r="AB71" s="383"/>
      <c r="AC71" s="249">
        <f t="shared" si="10"/>
        <v>0.95159999999999911</v>
      </c>
      <c r="AD71" s="250">
        <f t="shared" si="11"/>
        <v>1.7095628367570191E-2</v>
      </c>
      <c r="AF71" s="380">
        <v>0.13</v>
      </c>
      <c r="AG71" s="381"/>
      <c r="AH71" s="382">
        <f>AH69*AF71</f>
        <v>57.7745532</v>
      </c>
      <c r="AI71" s="383"/>
      <c r="AJ71" s="249">
        <f t="shared" si="12"/>
        <v>1.1595999999999975</v>
      </c>
      <c r="AK71" s="250">
        <f t="shared" si="13"/>
        <v>2.048222129414385E-2</v>
      </c>
      <c r="AM71" s="380">
        <v>0.13</v>
      </c>
      <c r="AN71" s="381"/>
      <c r="AO71" s="382">
        <f>AO69*AM71</f>
        <v>58.7651532</v>
      </c>
      <c r="AP71" s="383"/>
      <c r="AQ71" s="249">
        <f t="shared" si="14"/>
        <v>0.99060000000000059</v>
      </c>
      <c r="AR71" s="250">
        <f t="shared" si="15"/>
        <v>1.7145956915855486E-2</v>
      </c>
    </row>
    <row r="72" spans="1:44" ht="15.75" thickBot="1" x14ac:dyDescent="0.3">
      <c r="A72" s="308"/>
      <c r="B72" s="506" t="s">
        <v>74</v>
      </c>
      <c r="C72" s="506"/>
      <c r="D72" s="506"/>
      <c r="E72" s="384"/>
      <c r="F72" s="303"/>
      <c r="G72" s="303"/>
      <c r="H72" s="303"/>
      <c r="I72" s="385">
        <f>SUM(I69:I71)</f>
        <v>391.43593838999993</v>
      </c>
      <c r="J72" s="306"/>
      <c r="K72" s="303"/>
      <c r="L72" s="303"/>
      <c r="M72" s="385">
        <f>SUM(M69:M71)</f>
        <v>399.01174268</v>
      </c>
      <c r="N72" s="305"/>
      <c r="O72" s="361">
        <f t="shared" si="2"/>
        <v>7.5758042900000646</v>
      </c>
      <c r="P72" s="362">
        <f t="shared" si="3"/>
        <v>1.9353880282837119E-2</v>
      </c>
      <c r="R72" s="303"/>
      <c r="S72" s="303"/>
      <c r="T72" s="385">
        <f>SUM(T69:T71)</f>
        <v>401.20432268000002</v>
      </c>
      <c r="U72" s="305"/>
      <c r="V72" s="361">
        <f t="shared" si="8"/>
        <v>2.1925800000000208</v>
      </c>
      <c r="W72" s="362">
        <f t="shared" si="9"/>
        <v>5.4950262497874139E-3</v>
      </c>
      <c r="Y72" s="303"/>
      <c r="Z72" s="303"/>
      <c r="AA72" s="385">
        <f>SUM(AA69:AA71)</f>
        <v>408.06316268</v>
      </c>
      <c r="AB72" s="305"/>
      <c r="AC72" s="361">
        <f t="shared" si="10"/>
        <v>6.8588399999999865</v>
      </c>
      <c r="AD72" s="362">
        <f t="shared" si="11"/>
        <v>1.7095628367570174E-2</v>
      </c>
      <c r="AF72" s="303"/>
      <c r="AG72" s="303"/>
      <c r="AH72" s="385">
        <f>SUM(AH69:AH71)</f>
        <v>416.42120267999996</v>
      </c>
      <c r="AI72" s="305"/>
      <c r="AJ72" s="361">
        <f t="shared" si="12"/>
        <v>8.3580399999999599</v>
      </c>
      <c r="AK72" s="362">
        <f t="shared" si="13"/>
        <v>2.0482221294143794E-2</v>
      </c>
      <c r="AM72" s="303"/>
      <c r="AN72" s="303"/>
      <c r="AO72" s="385">
        <f>SUM(AO69:AO71)</f>
        <v>423.56114267999999</v>
      </c>
      <c r="AP72" s="305"/>
      <c r="AQ72" s="361">
        <f t="shared" si="14"/>
        <v>7.1399400000000242</v>
      </c>
      <c r="AR72" s="362">
        <f t="shared" si="15"/>
        <v>1.7145956915855534E-2</v>
      </c>
    </row>
    <row r="73" spans="1:44" ht="15.75" thickBot="1" x14ac:dyDescent="0.3">
      <c r="A73" s="308"/>
      <c r="B73" s="363"/>
      <c r="C73" s="364"/>
      <c r="D73" s="365"/>
      <c r="E73" s="364"/>
      <c r="F73" s="386"/>
      <c r="G73" s="387"/>
      <c r="H73" s="388"/>
      <c r="I73" s="369"/>
      <c r="J73" s="369"/>
      <c r="K73" s="387"/>
      <c r="L73" s="388"/>
      <c r="M73" s="369"/>
      <c r="N73" s="366"/>
      <c r="O73" s="370"/>
      <c r="P73" s="389"/>
      <c r="R73" s="387"/>
      <c r="S73" s="388"/>
      <c r="T73" s="369"/>
      <c r="U73" s="366"/>
      <c r="V73" s="370"/>
      <c r="W73" s="389"/>
      <c r="Y73" s="387"/>
      <c r="Z73" s="388"/>
      <c r="AA73" s="369"/>
      <c r="AB73" s="366"/>
      <c r="AC73" s="370"/>
      <c r="AD73" s="389"/>
      <c r="AF73" s="387"/>
      <c r="AG73" s="388"/>
      <c r="AH73" s="369"/>
      <c r="AI73" s="366"/>
      <c r="AJ73" s="370"/>
      <c r="AK73" s="389"/>
      <c r="AM73" s="387"/>
      <c r="AN73" s="388"/>
      <c r="AO73" s="369"/>
      <c r="AP73" s="366"/>
      <c r="AQ73" s="370"/>
      <c r="AR73" s="389"/>
    </row>
    <row r="74" spans="1:44" x14ac:dyDescent="0.25">
      <c r="I74" s="236"/>
      <c r="J74" s="236"/>
      <c r="M74" s="236"/>
      <c r="T74" s="236"/>
      <c r="AA74" s="236"/>
      <c r="AH74" s="236"/>
      <c r="AO74" s="236"/>
    </row>
    <row r="75" spans="1:44" x14ac:dyDescent="0.25">
      <c r="B75" s="234" t="s">
        <v>54</v>
      </c>
      <c r="G75" s="158">
        <v>2.9499999999999998E-2</v>
      </c>
      <c r="K75" s="158">
        <v>2.9499999999999998E-2</v>
      </c>
      <c r="R75" s="158">
        <v>2.9499999999999998E-2</v>
      </c>
      <c r="Y75" s="158">
        <v>2.9499999999999998E-2</v>
      </c>
      <c r="AF75" s="158">
        <v>2.9499999999999998E-2</v>
      </c>
      <c r="AM75" s="158">
        <v>2.9499999999999998E-2</v>
      </c>
    </row>
    <row r="77" spans="1:44" ht="18" x14ac:dyDescent="0.25">
      <c r="B77" s="501" t="s">
        <v>0</v>
      </c>
      <c r="C77" s="501"/>
      <c r="D77" s="501"/>
      <c r="E77" s="501"/>
      <c r="F77" s="501"/>
      <c r="G77" s="501"/>
      <c r="H77" s="501"/>
      <c r="I77" s="501"/>
      <c r="J77" s="501"/>
    </row>
    <row r="78" spans="1:44" ht="18" x14ac:dyDescent="0.25">
      <c r="B78" s="501" t="s">
        <v>1</v>
      </c>
      <c r="C78" s="501"/>
      <c r="D78" s="501"/>
      <c r="E78" s="501"/>
      <c r="F78" s="501"/>
      <c r="G78" s="501"/>
      <c r="H78" s="501"/>
      <c r="I78" s="501"/>
      <c r="J78" s="501"/>
    </row>
    <row r="81" spans="2:51" ht="15.75" x14ac:dyDescent="0.25">
      <c r="B81" s="234" t="s">
        <v>2</v>
      </c>
      <c r="D81" s="390" t="s">
        <v>66</v>
      </c>
      <c r="E81" s="321"/>
      <c r="F81" s="321"/>
      <c r="G81" s="321"/>
      <c r="H81" s="321"/>
      <c r="I81" s="321"/>
      <c r="J81" s="321"/>
      <c r="K81" s="252"/>
      <c r="L81" s="252"/>
      <c r="M81" s="252"/>
    </row>
    <row r="82" spans="2:51" ht="15.75" x14ac:dyDescent="0.25">
      <c r="B82" s="232"/>
      <c r="D82" s="227"/>
      <c r="E82" s="227"/>
      <c r="F82" s="227"/>
      <c r="G82" s="227"/>
      <c r="H82" s="227"/>
      <c r="I82" s="227"/>
      <c r="J82" s="227"/>
      <c r="M82" s="227"/>
      <c r="Q82" s="227"/>
      <c r="X82" s="227"/>
      <c r="AE82" s="227"/>
      <c r="AL82" s="227"/>
      <c r="AS82" s="227"/>
    </row>
    <row r="83" spans="2:51" ht="15.75" x14ac:dyDescent="0.25">
      <c r="B83" s="234" t="s">
        <v>4</v>
      </c>
      <c r="D83" s="228" t="s">
        <v>5</v>
      </c>
      <c r="E83" s="227"/>
      <c r="F83" s="227"/>
      <c r="H83" s="227"/>
      <c r="I83" s="229"/>
      <c r="J83" s="227"/>
      <c r="K83" s="230"/>
      <c r="M83" s="229"/>
      <c r="O83" s="25"/>
      <c r="P83" s="231"/>
      <c r="Q83" s="227"/>
      <c r="R83" s="230"/>
      <c r="T83" s="229"/>
      <c r="V83" s="25"/>
      <c r="W83" s="231"/>
      <c r="X83" s="227"/>
      <c r="Y83" s="230"/>
      <c r="AA83" s="229"/>
      <c r="AC83" s="25"/>
      <c r="AD83" s="231"/>
      <c r="AE83" s="227"/>
      <c r="AF83" s="230"/>
      <c r="AH83" s="229"/>
      <c r="AJ83" s="25"/>
      <c r="AK83" s="231"/>
      <c r="AL83" s="227"/>
      <c r="AM83" s="230"/>
      <c r="AO83" s="229"/>
      <c r="AQ83" s="25"/>
      <c r="AR83" s="231"/>
      <c r="AS83" s="227"/>
      <c r="AT83" s="230"/>
      <c r="AV83" s="229"/>
      <c r="AX83" s="25"/>
      <c r="AY83" s="231"/>
    </row>
    <row r="84" spans="2:51" ht="15.75" x14ac:dyDescent="0.25">
      <c r="B84" s="232"/>
      <c r="D84" s="227"/>
      <c r="E84" s="227"/>
      <c r="F84" s="227"/>
      <c r="G84" s="227"/>
      <c r="H84" s="227"/>
      <c r="I84" s="227"/>
      <c r="J84" s="227"/>
      <c r="Q84" s="227"/>
      <c r="X84" s="227"/>
      <c r="AE84" s="227"/>
      <c r="AL84" s="227"/>
      <c r="AS84" s="227"/>
    </row>
    <row r="85" spans="2:51" x14ac:dyDescent="0.25">
      <c r="B85" s="232"/>
      <c r="D85" s="233" t="s">
        <v>6</v>
      </c>
      <c r="E85" s="234"/>
      <c r="G85" s="235">
        <v>2800</v>
      </c>
      <c r="H85" s="234" t="s">
        <v>7</v>
      </c>
    </row>
    <row r="86" spans="2:51" x14ac:dyDescent="0.25">
      <c r="B86" s="232"/>
    </row>
    <row r="87" spans="2:51" s="22" customFormat="1" x14ac:dyDescent="0.25">
      <c r="B87" s="171"/>
      <c r="D87" s="45"/>
      <c r="E87" s="42"/>
      <c r="G87" s="497" t="s">
        <v>8</v>
      </c>
      <c r="H87" s="498"/>
      <c r="I87" s="499"/>
      <c r="J87" s="237"/>
      <c r="K87" s="497" t="s">
        <v>9</v>
      </c>
      <c r="L87" s="498"/>
      <c r="M87" s="499"/>
      <c r="O87" s="497" t="s">
        <v>10</v>
      </c>
      <c r="P87" s="499"/>
      <c r="R87" s="497" t="s">
        <v>11</v>
      </c>
      <c r="S87" s="498"/>
      <c r="T87" s="499"/>
      <c r="V87" s="497" t="s">
        <v>10</v>
      </c>
      <c r="W87" s="499"/>
      <c r="Y87" s="497" t="s">
        <v>12</v>
      </c>
      <c r="Z87" s="498"/>
      <c r="AA87" s="499"/>
      <c r="AC87" s="497" t="s">
        <v>10</v>
      </c>
      <c r="AD87" s="499"/>
      <c r="AF87" s="497" t="s">
        <v>13</v>
      </c>
      <c r="AG87" s="498"/>
      <c r="AH87" s="499"/>
      <c r="AJ87" s="497" t="s">
        <v>10</v>
      </c>
      <c r="AK87" s="499"/>
      <c r="AM87" s="497" t="s">
        <v>14</v>
      </c>
      <c r="AN87" s="498"/>
      <c r="AO87" s="499"/>
      <c r="AQ87" s="497" t="s">
        <v>10</v>
      </c>
      <c r="AR87" s="499"/>
    </row>
    <row r="88" spans="2:51" x14ac:dyDescent="0.25">
      <c r="B88" s="391"/>
      <c r="D88" s="507" t="s">
        <v>15</v>
      </c>
      <c r="E88" s="392"/>
      <c r="G88" s="393" t="s">
        <v>16</v>
      </c>
      <c r="H88" s="394" t="s">
        <v>17</v>
      </c>
      <c r="I88" s="395" t="s">
        <v>18</v>
      </c>
      <c r="J88" s="395"/>
      <c r="K88" s="393" t="s">
        <v>16</v>
      </c>
      <c r="L88" s="394" t="s">
        <v>17</v>
      </c>
      <c r="M88" s="395" t="s">
        <v>18</v>
      </c>
      <c r="O88" s="504" t="s">
        <v>19</v>
      </c>
      <c r="P88" s="505" t="s">
        <v>20</v>
      </c>
      <c r="R88" s="393" t="s">
        <v>16</v>
      </c>
      <c r="S88" s="394" t="s">
        <v>17</v>
      </c>
      <c r="T88" s="395" t="s">
        <v>18</v>
      </c>
      <c r="V88" s="504" t="s">
        <v>19</v>
      </c>
      <c r="W88" s="505" t="s">
        <v>20</v>
      </c>
      <c r="Y88" s="393" t="s">
        <v>16</v>
      </c>
      <c r="Z88" s="394" t="s">
        <v>17</v>
      </c>
      <c r="AA88" s="395" t="s">
        <v>18</v>
      </c>
      <c r="AC88" s="504" t="s">
        <v>19</v>
      </c>
      <c r="AD88" s="505" t="s">
        <v>20</v>
      </c>
      <c r="AF88" s="393" t="s">
        <v>16</v>
      </c>
      <c r="AG88" s="394" t="s">
        <v>17</v>
      </c>
      <c r="AH88" s="395" t="s">
        <v>18</v>
      </c>
      <c r="AJ88" s="504" t="s">
        <v>19</v>
      </c>
      <c r="AK88" s="505" t="s">
        <v>20</v>
      </c>
      <c r="AM88" s="393" t="s">
        <v>16</v>
      </c>
      <c r="AN88" s="394" t="s">
        <v>17</v>
      </c>
      <c r="AO88" s="395" t="s">
        <v>18</v>
      </c>
      <c r="AQ88" s="504" t="s">
        <v>19</v>
      </c>
      <c r="AR88" s="505" t="s">
        <v>20</v>
      </c>
    </row>
    <row r="89" spans="2:51" x14ac:dyDescent="0.25">
      <c r="B89" s="391"/>
      <c r="D89" s="496"/>
      <c r="E89" s="392"/>
      <c r="G89" s="396" t="s">
        <v>21</v>
      </c>
      <c r="H89" s="397"/>
      <c r="I89" s="397" t="s">
        <v>21</v>
      </c>
      <c r="J89" s="397"/>
      <c r="K89" s="396" t="s">
        <v>21</v>
      </c>
      <c r="L89" s="397"/>
      <c r="M89" s="397" t="s">
        <v>21</v>
      </c>
      <c r="O89" s="493"/>
      <c r="P89" s="491"/>
      <c r="R89" s="396" t="s">
        <v>21</v>
      </c>
      <c r="S89" s="397"/>
      <c r="T89" s="397" t="s">
        <v>21</v>
      </c>
      <c r="V89" s="493"/>
      <c r="W89" s="491"/>
      <c r="Y89" s="396" t="s">
        <v>21</v>
      </c>
      <c r="Z89" s="397"/>
      <c r="AA89" s="397" t="s">
        <v>21</v>
      </c>
      <c r="AC89" s="493"/>
      <c r="AD89" s="491"/>
      <c r="AF89" s="396" t="s">
        <v>21</v>
      </c>
      <c r="AG89" s="397"/>
      <c r="AH89" s="397" t="s">
        <v>21</v>
      </c>
      <c r="AJ89" s="493"/>
      <c r="AK89" s="491"/>
      <c r="AM89" s="396" t="s">
        <v>21</v>
      </c>
      <c r="AN89" s="397"/>
      <c r="AO89" s="397" t="s">
        <v>21</v>
      </c>
      <c r="AQ89" s="493"/>
      <c r="AR89" s="491"/>
    </row>
    <row r="90" spans="2:51" s="22" customFormat="1" x14ac:dyDescent="0.25">
      <c r="B90" s="52" t="s">
        <v>22</v>
      </c>
      <c r="C90" s="53"/>
      <c r="D90" s="54" t="s">
        <v>23</v>
      </c>
      <c r="E90" s="53"/>
      <c r="F90" s="23"/>
      <c r="G90" s="55">
        <v>43.7</v>
      </c>
      <c r="H90" s="56">
        <v>1</v>
      </c>
      <c r="I90" s="57">
        <f t="shared" ref="I90:I95" si="33">H90*G90</f>
        <v>43.7</v>
      </c>
      <c r="J90" s="57"/>
      <c r="K90" s="55">
        <v>43.7</v>
      </c>
      <c r="L90" s="56">
        <v>1</v>
      </c>
      <c r="M90" s="57">
        <f t="shared" ref="M90:M107" si="34">L90*K90</f>
        <v>43.7</v>
      </c>
      <c r="N90" s="59"/>
      <c r="O90" s="60">
        <f t="shared" ref="O90:O140" si="35">M90-I90</f>
        <v>0</v>
      </c>
      <c r="P90" s="61">
        <f t="shared" ref="P90:P140" si="36">IF(OR(I90=0,M90=0),"",(O90/I90))</f>
        <v>0</v>
      </c>
      <c r="Q90" s="59"/>
      <c r="R90" s="55">
        <v>43.7</v>
      </c>
      <c r="S90" s="56">
        <v>1</v>
      </c>
      <c r="T90" s="57">
        <f t="shared" ref="T90:T107" si="37">S90*R90</f>
        <v>43.7</v>
      </c>
      <c r="U90" s="59"/>
      <c r="V90" s="60">
        <f>T90-M90</f>
        <v>0</v>
      </c>
      <c r="W90" s="61">
        <f>IF(OR(M90=0,T90=0),"",(V90/M90))</f>
        <v>0</v>
      </c>
      <c r="X90" s="59"/>
      <c r="Y90" s="55">
        <v>43.7</v>
      </c>
      <c r="Z90" s="56">
        <v>1</v>
      </c>
      <c r="AA90" s="57">
        <f t="shared" ref="AA90:AA107" si="38">Z90*Y90</f>
        <v>43.7</v>
      </c>
      <c r="AB90" s="59"/>
      <c r="AC90" s="60">
        <f>AA90-T90</f>
        <v>0</v>
      </c>
      <c r="AD90" s="61">
        <f>IF(OR(T90=0,AA90=0),"",(AC90/T90))</f>
        <v>0</v>
      </c>
      <c r="AE90" s="59"/>
      <c r="AF90" s="55">
        <v>43.7</v>
      </c>
      <c r="AG90" s="56">
        <v>1</v>
      </c>
      <c r="AH90" s="57">
        <f t="shared" ref="AH90:AH107" si="39">AG90*AF90</f>
        <v>43.7</v>
      </c>
      <c r="AI90" s="59"/>
      <c r="AJ90" s="60">
        <f>AH90-AA90</f>
        <v>0</v>
      </c>
      <c r="AK90" s="61">
        <f>IF(OR(AA90=0,AH90=0),"",(AJ90/AA90))</f>
        <v>0</v>
      </c>
      <c r="AL90" s="59"/>
      <c r="AM90" s="55">
        <v>43.7</v>
      </c>
      <c r="AN90" s="56">
        <v>1</v>
      </c>
      <c r="AO90" s="57">
        <f t="shared" ref="AO90:AO107" si="40">AN90*AM90</f>
        <v>43.7</v>
      </c>
      <c r="AP90" s="59"/>
      <c r="AQ90" s="60">
        <f>AO90-AH90</f>
        <v>0</v>
      </c>
      <c r="AR90" s="61">
        <f>IF(OR(AH90=0,AO90=0),"",(AQ90/AH90))</f>
        <v>0</v>
      </c>
    </row>
    <row r="91" spans="2:51" x14ac:dyDescent="0.25">
      <c r="B91" s="63" t="s">
        <v>24</v>
      </c>
      <c r="C91" s="244"/>
      <c r="D91" s="245" t="s">
        <v>23</v>
      </c>
      <c r="E91" s="244"/>
      <c r="F91" s="29"/>
      <c r="G91" s="246">
        <v>-0.13</v>
      </c>
      <c r="H91" s="339">
        <v>1</v>
      </c>
      <c r="I91" s="248">
        <f t="shared" si="33"/>
        <v>-0.13</v>
      </c>
      <c r="J91" s="248"/>
      <c r="K91" s="246"/>
      <c r="L91" s="339"/>
      <c r="M91" s="248">
        <f t="shared" si="34"/>
        <v>0</v>
      </c>
      <c r="N91" s="29"/>
      <c r="O91" s="249">
        <f t="shared" si="35"/>
        <v>0.13</v>
      </c>
      <c r="P91" s="250" t="str">
        <f t="shared" si="36"/>
        <v/>
      </c>
      <c r="R91" s="246"/>
      <c r="S91" s="339"/>
      <c r="T91" s="248">
        <f t="shared" si="37"/>
        <v>0</v>
      </c>
      <c r="U91" s="29"/>
      <c r="V91" s="249">
        <f t="shared" ref="V91:V105" si="41">T91-M91</f>
        <v>0</v>
      </c>
      <c r="W91" s="250" t="str">
        <f t="shared" ref="W91:W105" si="42">IF(OR(M91=0,T91=0),"",(V91/M91))</f>
        <v/>
      </c>
      <c r="Y91" s="246"/>
      <c r="Z91" s="339"/>
      <c r="AA91" s="248">
        <f t="shared" si="38"/>
        <v>0</v>
      </c>
      <c r="AB91" s="29"/>
      <c r="AC91" s="249">
        <f t="shared" ref="AC91:AC105" si="43">AA91-T91</f>
        <v>0</v>
      </c>
      <c r="AD91" s="250" t="str">
        <f t="shared" ref="AD91:AD105" si="44">IF(OR(T91=0,AA91=0),"",(AC91/T91))</f>
        <v/>
      </c>
      <c r="AF91" s="246"/>
      <c r="AG91" s="339"/>
      <c r="AH91" s="248">
        <f t="shared" si="39"/>
        <v>0</v>
      </c>
      <c r="AI91" s="29"/>
      <c r="AJ91" s="249">
        <f t="shared" ref="AJ91:AJ105" si="45">AH91-AA91</f>
        <v>0</v>
      </c>
      <c r="AK91" s="250" t="str">
        <f t="shared" ref="AK91:AK105" si="46">IF(OR(AA91=0,AH91=0),"",(AJ91/AA91))</f>
        <v/>
      </c>
      <c r="AM91" s="246"/>
      <c r="AN91" s="339"/>
      <c r="AO91" s="248">
        <f t="shared" si="40"/>
        <v>0</v>
      </c>
      <c r="AP91" s="29"/>
      <c r="AQ91" s="249">
        <f t="shared" ref="AQ91:AQ105" si="47">AO91-AH91</f>
        <v>0</v>
      </c>
      <c r="AR91" s="250" t="str">
        <f t="shared" ref="AR91:AR105" si="48">IF(OR(AH91=0,AO91=0),"",(AQ91/AH91))</f>
        <v/>
      </c>
    </row>
    <row r="92" spans="2:51" x14ac:dyDescent="0.25">
      <c r="B92" s="67" t="s">
        <v>102</v>
      </c>
      <c r="C92" s="244"/>
      <c r="D92" s="245" t="s">
        <v>29</v>
      </c>
      <c r="E92" s="244"/>
      <c r="F92" s="29"/>
      <c r="G92" s="340">
        <v>-2.0000000000000002E-5</v>
      </c>
      <c r="H92" s="339">
        <f>$G$85</f>
        <v>2800</v>
      </c>
      <c r="I92" s="248">
        <f t="shared" si="33"/>
        <v>-5.6000000000000001E-2</v>
      </c>
      <c r="J92" s="248"/>
      <c r="K92" s="340">
        <v>5.0000000000000002E-5</v>
      </c>
      <c r="L92" s="339">
        <f t="shared" ref="L92:L107" si="49">$G$85</f>
        <v>2800</v>
      </c>
      <c r="M92" s="248">
        <f t="shared" si="34"/>
        <v>0.14000000000000001</v>
      </c>
      <c r="N92" s="29"/>
      <c r="O92" s="249">
        <f t="shared" si="35"/>
        <v>0.19600000000000001</v>
      </c>
      <c r="P92" s="250">
        <f t="shared" si="36"/>
        <v>-3.5</v>
      </c>
      <c r="R92" s="340">
        <v>5.0000000000000002E-5</v>
      </c>
      <c r="S92" s="339">
        <f t="shared" ref="S92:S107" si="50">$G$85</f>
        <v>2800</v>
      </c>
      <c r="T92" s="248">
        <f t="shared" si="37"/>
        <v>0.14000000000000001</v>
      </c>
      <c r="U92" s="29"/>
      <c r="V92" s="249">
        <f t="shared" si="41"/>
        <v>0</v>
      </c>
      <c r="W92" s="250">
        <f t="shared" si="42"/>
        <v>0</v>
      </c>
      <c r="Y92" s="340">
        <v>5.0000000000000002E-5</v>
      </c>
      <c r="Z92" s="339">
        <f t="shared" ref="Z92:Z107" si="51">$G$85</f>
        <v>2800</v>
      </c>
      <c r="AA92" s="248">
        <f t="shared" si="38"/>
        <v>0.14000000000000001</v>
      </c>
      <c r="AB92" s="29"/>
      <c r="AC92" s="249">
        <f t="shared" si="43"/>
        <v>0</v>
      </c>
      <c r="AD92" s="250">
        <f t="shared" si="44"/>
        <v>0</v>
      </c>
      <c r="AF92" s="340">
        <v>5.0000000000000002E-5</v>
      </c>
      <c r="AG92" s="339">
        <f t="shared" ref="AG92:AG107" si="52">$G$85</f>
        <v>2800</v>
      </c>
      <c r="AH92" s="248">
        <f t="shared" si="39"/>
        <v>0.14000000000000001</v>
      </c>
      <c r="AI92" s="29"/>
      <c r="AJ92" s="249">
        <f t="shared" si="45"/>
        <v>0</v>
      </c>
      <c r="AK92" s="250">
        <f t="shared" si="46"/>
        <v>0</v>
      </c>
      <c r="AM92" s="340">
        <v>5.0000000000000002E-5</v>
      </c>
      <c r="AN92" s="339">
        <f t="shared" ref="AN92:AN107" si="53">$G$85</f>
        <v>2800</v>
      </c>
      <c r="AO92" s="248">
        <f t="shared" si="40"/>
        <v>0.14000000000000001</v>
      </c>
      <c r="AP92" s="29"/>
      <c r="AQ92" s="249">
        <f t="shared" si="47"/>
        <v>0</v>
      </c>
      <c r="AR92" s="250">
        <f t="shared" si="48"/>
        <v>0</v>
      </c>
    </row>
    <row r="93" spans="2:51" x14ac:dyDescent="0.25">
      <c r="B93" s="67" t="s">
        <v>25</v>
      </c>
      <c r="C93" s="244"/>
      <c r="D93" s="245" t="s">
        <v>29</v>
      </c>
      <c r="E93" s="244"/>
      <c r="F93" s="29"/>
      <c r="G93" s="340">
        <v>-2.5200000000000001E-3</v>
      </c>
      <c r="H93" s="339">
        <f>$G$85</f>
        <v>2800</v>
      </c>
      <c r="I93" s="248">
        <f t="shared" si="33"/>
        <v>-7.056</v>
      </c>
      <c r="J93" s="248"/>
      <c r="K93" s="340"/>
      <c r="L93" s="339">
        <f t="shared" si="49"/>
        <v>2800</v>
      </c>
      <c r="M93" s="248">
        <f t="shared" si="34"/>
        <v>0</v>
      </c>
      <c r="N93" s="29"/>
      <c r="O93" s="249">
        <f t="shared" si="35"/>
        <v>7.056</v>
      </c>
      <c r="P93" s="250" t="str">
        <f t="shared" si="36"/>
        <v/>
      </c>
      <c r="R93" s="340"/>
      <c r="S93" s="339">
        <f t="shared" si="50"/>
        <v>2800</v>
      </c>
      <c r="T93" s="248">
        <f t="shared" si="37"/>
        <v>0</v>
      </c>
      <c r="U93" s="29"/>
      <c r="V93" s="249">
        <f t="shared" si="41"/>
        <v>0</v>
      </c>
      <c r="W93" s="250" t="str">
        <f t="shared" si="42"/>
        <v/>
      </c>
      <c r="Y93" s="340"/>
      <c r="Z93" s="339">
        <f t="shared" si="51"/>
        <v>2800</v>
      </c>
      <c r="AA93" s="248">
        <f t="shared" si="38"/>
        <v>0</v>
      </c>
      <c r="AB93" s="29"/>
      <c r="AC93" s="249">
        <f t="shared" si="43"/>
        <v>0</v>
      </c>
      <c r="AD93" s="250" t="str">
        <f t="shared" si="44"/>
        <v/>
      </c>
      <c r="AF93" s="340"/>
      <c r="AG93" s="339">
        <f t="shared" si="52"/>
        <v>2800</v>
      </c>
      <c r="AH93" s="248">
        <f t="shared" si="39"/>
        <v>0</v>
      </c>
      <c r="AI93" s="29"/>
      <c r="AJ93" s="249">
        <f t="shared" si="45"/>
        <v>0</v>
      </c>
      <c r="AK93" s="250" t="str">
        <f t="shared" si="46"/>
        <v/>
      </c>
      <c r="AM93" s="340"/>
      <c r="AN93" s="339">
        <f t="shared" si="53"/>
        <v>2800</v>
      </c>
      <c r="AO93" s="248">
        <f t="shared" si="40"/>
        <v>0</v>
      </c>
      <c r="AP93" s="29"/>
      <c r="AQ93" s="249">
        <f t="shared" si="47"/>
        <v>0</v>
      </c>
      <c r="AR93" s="250" t="str">
        <f t="shared" si="48"/>
        <v/>
      </c>
    </row>
    <row r="94" spans="2:51" x14ac:dyDescent="0.25">
      <c r="B94" s="67" t="s">
        <v>103</v>
      </c>
      <c r="C94" s="244"/>
      <c r="D94" s="245" t="s">
        <v>29</v>
      </c>
      <c r="E94" s="244"/>
      <c r="F94" s="29"/>
      <c r="G94" s="340">
        <v>-3.6000000000000002E-4</v>
      </c>
      <c r="H94" s="339">
        <f>G18</f>
        <v>2000</v>
      </c>
      <c r="I94" s="248">
        <f t="shared" si="33"/>
        <v>-0.72000000000000008</v>
      </c>
      <c r="J94" s="248"/>
      <c r="K94" s="340">
        <v>-1.2E-4</v>
      </c>
      <c r="L94" s="339">
        <f t="shared" si="49"/>
        <v>2800</v>
      </c>
      <c r="M94" s="248">
        <f t="shared" si="34"/>
        <v>-0.33600000000000002</v>
      </c>
      <c r="N94" s="29"/>
      <c r="O94" s="249">
        <f t="shared" si="35"/>
        <v>0.38400000000000006</v>
      </c>
      <c r="P94" s="250">
        <f t="shared" si="36"/>
        <v>-0.53333333333333333</v>
      </c>
      <c r="R94" s="340">
        <v>0</v>
      </c>
      <c r="S94" s="339">
        <f t="shared" si="50"/>
        <v>2800</v>
      </c>
      <c r="T94" s="248">
        <f t="shared" si="37"/>
        <v>0</v>
      </c>
      <c r="U94" s="29"/>
      <c r="V94" s="249">
        <f t="shared" si="41"/>
        <v>0.33600000000000002</v>
      </c>
      <c r="W94" s="250" t="str">
        <f t="shared" si="42"/>
        <v/>
      </c>
      <c r="Y94" s="340">
        <v>0</v>
      </c>
      <c r="Z94" s="339">
        <f t="shared" si="51"/>
        <v>2800</v>
      </c>
      <c r="AA94" s="248">
        <f t="shared" si="38"/>
        <v>0</v>
      </c>
      <c r="AB94" s="29"/>
      <c r="AC94" s="249">
        <f t="shared" si="43"/>
        <v>0</v>
      </c>
      <c r="AD94" s="250" t="str">
        <f t="shared" si="44"/>
        <v/>
      </c>
      <c r="AF94" s="340">
        <v>0</v>
      </c>
      <c r="AG94" s="339">
        <f t="shared" si="52"/>
        <v>2800</v>
      </c>
      <c r="AH94" s="248">
        <f t="shared" si="39"/>
        <v>0</v>
      </c>
      <c r="AI94" s="29"/>
      <c r="AJ94" s="249">
        <f t="shared" si="45"/>
        <v>0</v>
      </c>
      <c r="AK94" s="250" t="str">
        <f t="shared" si="46"/>
        <v/>
      </c>
      <c r="AM94" s="340">
        <v>0</v>
      </c>
      <c r="AN94" s="339">
        <f t="shared" si="53"/>
        <v>2800</v>
      </c>
      <c r="AO94" s="248">
        <f t="shared" si="40"/>
        <v>0</v>
      </c>
      <c r="AP94" s="29"/>
      <c r="AQ94" s="249">
        <f t="shared" si="47"/>
        <v>0</v>
      </c>
      <c r="AR94" s="250" t="str">
        <f t="shared" si="48"/>
        <v/>
      </c>
    </row>
    <row r="95" spans="2:51" x14ac:dyDescent="0.25">
      <c r="B95" s="67" t="s">
        <v>26</v>
      </c>
      <c r="C95" s="244"/>
      <c r="D95" s="245" t="s">
        <v>29</v>
      </c>
      <c r="E95" s="244"/>
      <c r="F95" s="29"/>
      <c r="G95" s="340">
        <v>-6.0000000000000002E-5</v>
      </c>
      <c r="H95" s="339">
        <f>$G$85</f>
        <v>2800</v>
      </c>
      <c r="I95" s="248">
        <f t="shared" si="33"/>
        <v>-0.16800000000000001</v>
      </c>
      <c r="J95" s="248"/>
      <c r="K95" s="340"/>
      <c r="L95" s="339"/>
      <c r="M95" s="248">
        <f t="shared" si="34"/>
        <v>0</v>
      </c>
      <c r="N95" s="29"/>
      <c r="O95" s="249">
        <f t="shared" si="35"/>
        <v>0.16800000000000001</v>
      </c>
      <c r="P95" s="250" t="str">
        <f t="shared" si="36"/>
        <v/>
      </c>
      <c r="R95" s="340"/>
      <c r="S95" s="339"/>
      <c r="T95" s="248">
        <f t="shared" si="37"/>
        <v>0</v>
      </c>
      <c r="U95" s="29"/>
      <c r="V95" s="249">
        <f t="shared" si="41"/>
        <v>0</v>
      </c>
      <c r="W95" s="250" t="str">
        <f t="shared" si="42"/>
        <v/>
      </c>
      <c r="Y95" s="340"/>
      <c r="Z95" s="339"/>
      <c r="AA95" s="248">
        <f t="shared" si="38"/>
        <v>0</v>
      </c>
      <c r="AB95" s="29"/>
      <c r="AC95" s="249">
        <f t="shared" si="43"/>
        <v>0</v>
      </c>
      <c r="AD95" s="250" t="str">
        <f t="shared" si="44"/>
        <v/>
      </c>
      <c r="AF95" s="340"/>
      <c r="AG95" s="339"/>
      <c r="AH95" s="248">
        <f t="shared" si="39"/>
        <v>0</v>
      </c>
      <c r="AI95" s="29"/>
      <c r="AJ95" s="249">
        <f t="shared" si="45"/>
        <v>0</v>
      </c>
      <c r="AK95" s="250" t="str">
        <f t="shared" si="46"/>
        <v/>
      </c>
      <c r="AM95" s="340"/>
      <c r="AN95" s="339"/>
      <c r="AO95" s="248">
        <f t="shared" si="40"/>
        <v>0</v>
      </c>
      <c r="AP95" s="29"/>
      <c r="AQ95" s="249">
        <f t="shared" si="47"/>
        <v>0</v>
      </c>
      <c r="AR95" s="250" t="str">
        <f t="shared" si="48"/>
        <v/>
      </c>
    </row>
    <row r="96" spans="2:51" x14ac:dyDescent="0.25">
      <c r="B96" s="67" t="s">
        <v>104</v>
      </c>
      <c r="C96" s="244"/>
      <c r="D96" s="245" t="s">
        <v>29</v>
      </c>
      <c r="E96" s="244"/>
      <c r="F96" s="29"/>
      <c r="G96" s="340"/>
      <c r="H96" s="339"/>
      <c r="I96" s="248"/>
      <c r="J96" s="248"/>
      <c r="K96" s="340">
        <v>-8.3000000000000001E-4</v>
      </c>
      <c r="L96" s="339">
        <f t="shared" si="49"/>
        <v>2800</v>
      </c>
      <c r="M96" s="248">
        <f t="shared" si="34"/>
        <v>-2.3239999999999998</v>
      </c>
      <c r="N96" s="29"/>
      <c r="O96" s="249">
        <f t="shared" si="35"/>
        <v>-2.3239999999999998</v>
      </c>
      <c r="P96" s="250" t="str">
        <f t="shared" si="36"/>
        <v/>
      </c>
      <c r="R96" s="340">
        <v>0</v>
      </c>
      <c r="S96" s="339">
        <f t="shared" si="50"/>
        <v>2800</v>
      </c>
      <c r="T96" s="248">
        <f t="shared" si="37"/>
        <v>0</v>
      </c>
      <c r="U96" s="29"/>
      <c r="V96" s="249">
        <f t="shared" si="41"/>
        <v>2.3239999999999998</v>
      </c>
      <c r="W96" s="250" t="str">
        <f t="shared" si="42"/>
        <v/>
      </c>
      <c r="Y96" s="340">
        <v>0</v>
      </c>
      <c r="Z96" s="339">
        <f t="shared" si="51"/>
        <v>2800</v>
      </c>
      <c r="AA96" s="248">
        <f t="shared" si="38"/>
        <v>0</v>
      </c>
      <c r="AB96" s="29"/>
      <c r="AC96" s="249">
        <f t="shared" si="43"/>
        <v>0</v>
      </c>
      <c r="AD96" s="250" t="str">
        <f t="shared" si="44"/>
        <v/>
      </c>
      <c r="AF96" s="340">
        <v>0</v>
      </c>
      <c r="AG96" s="339">
        <f t="shared" si="52"/>
        <v>2800</v>
      </c>
      <c r="AH96" s="248">
        <f t="shared" si="39"/>
        <v>0</v>
      </c>
      <c r="AI96" s="29"/>
      <c r="AJ96" s="249">
        <f t="shared" si="45"/>
        <v>0</v>
      </c>
      <c r="AK96" s="250" t="str">
        <f t="shared" si="46"/>
        <v/>
      </c>
      <c r="AM96" s="340">
        <v>0</v>
      </c>
      <c r="AN96" s="339">
        <f t="shared" si="53"/>
        <v>2800</v>
      </c>
      <c r="AO96" s="248">
        <f t="shared" si="40"/>
        <v>0</v>
      </c>
      <c r="AP96" s="29"/>
      <c r="AQ96" s="249">
        <f t="shared" si="47"/>
        <v>0</v>
      </c>
      <c r="AR96" s="250" t="str">
        <f t="shared" si="48"/>
        <v/>
      </c>
    </row>
    <row r="97" spans="2:44" x14ac:dyDescent="0.25">
      <c r="B97" s="67" t="s">
        <v>105</v>
      </c>
      <c r="C97" s="244"/>
      <c r="D97" s="245" t="s">
        <v>29</v>
      </c>
      <c r="E97" s="244"/>
      <c r="F97" s="29"/>
      <c r="G97" s="340"/>
      <c r="H97" s="339"/>
      <c r="I97" s="248"/>
      <c r="J97" s="248"/>
      <c r="K97" s="340">
        <v>-2.2599999999999999E-3</v>
      </c>
      <c r="L97" s="339">
        <f t="shared" si="49"/>
        <v>2800</v>
      </c>
      <c r="M97" s="248">
        <f t="shared" si="34"/>
        <v>-6.3279999999999994</v>
      </c>
      <c r="N97" s="29"/>
      <c r="O97" s="249">
        <f t="shared" si="35"/>
        <v>-6.3279999999999994</v>
      </c>
      <c r="P97" s="250" t="str">
        <f t="shared" si="36"/>
        <v/>
      </c>
      <c r="R97" s="340">
        <v>0</v>
      </c>
      <c r="S97" s="339">
        <f t="shared" si="50"/>
        <v>2800</v>
      </c>
      <c r="T97" s="248">
        <f t="shared" si="37"/>
        <v>0</v>
      </c>
      <c r="U97" s="29"/>
      <c r="V97" s="249">
        <f t="shared" si="41"/>
        <v>6.3279999999999994</v>
      </c>
      <c r="W97" s="250" t="str">
        <f t="shared" si="42"/>
        <v/>
      </c>
      <c r="Y97" s="340">
        <v>0</v>
      </c>
      <c r="Z97" s="339">
        <f t="shared" si="51"/>
        <v>2800</v>
      </c>
      <c r="AA97" s="248">
        <f t="shared" si="38"/>
        <v>0</v>
      </c>
      <c r="AB97" s="29"/>
      <c r="AC97" s="249">
        <f t="shared" si="43"/>
        <v>0</v>
      </c>
      <c r="AD97" s="250" t="str">
        <f t="shared" si="44"/>
        <v/>
      </c>
      <c r="AF97" s="340">
        <v>0</v>
      </c>
      <c r="AG97" s="339">
        <f t="shared" si="52"/>
        <v>2800</v>
      </c>
      <c r="AH97" s="248">
        <f t="shared" si="39"/>
        <v>0</v>
      </c>
      <c r="AI97" s="29"/>
      <c r="AJ97" s="249">
        <f t="shared" si="45"/>
        <v>0</v>
      </c>
      <c r="AK97" s="250" t="str">
        <f t="shared" si="46"/>
        <v/>
      </c>
      <c r="AM97" s="340">
        <v>0</v>
      </c>
      <c r="AN97" s="339">
        <f t="shared" si="53"/>
        <v>2800</v>
      </c>
      <c r="AO97" s="248">
        <f t="shared" si="40"/>
        <v>0</v>
      </c>
      <c r="AP97" s="29"/>
      <c r="AQ97" s="249">
        <f t="shared" si="47"/>
        <v>0</v>
      </c>
      <c r="AR97" s="250" t="str">
        <f t="shared" si="48"/>
        <v/>
      </c>
    </row>
    <row r="98" spans="2:44" x14ac:dyDescent="0.25">
      <c r="B98" s="67" t="s">
        <v>106</v>
      </c>
      <c r="C98" s="244"/>
      <c r="D98" s="245" t="s">
        <v>29</v>
      </c>
      <c r="E98" s="244"/>
      <c r="F98" s="29"/>
      <c r="G98" s="340"/>
      <c r="H98" s="339"/>
      <c r="I98" s="248"/>
      <c r="J98" s="248"/>
      <c r="K98" s="340">
        <v>0</v>
      </c>
      <c r="L98" s="339">
        <f t="shared" si="49"/>
        <v>2800</v>
      </c>
      <c r="M98" s="248">
        <f t="shared" si="34"/>
        <v>0</v>
      </c>
      <c r="N98" s="29"/>
      <c r="O98" s="249">
        <f t="shared" si="35"/>
        <v>0</v>
      </c>
      <c r="P98" s="250" t="str">
        <f t="shared" si="36"/>
        <v/>
      </c>
      <c r="R98" s="340">
        <v>0</v>
      </c>
      <c r="S98" s="339">
        <f t="shared" si="50"/>
        <v>2800</v>
      </c>
      <c r="T98" s="248">
        <f t="shared" si="37"/>
        <v>0</v>
      </c>
      <c r="U98" s="29"/>
      <c r="V98" s="249">
        <f t="shared" si="41"/>
        <v>0</v>
      </c>
      <c r="W98" s="250" t="str">
        <f t="shared" si="42"/>
        <v/>
      </c>
      <c r="Y98" s="340">
        <v>2.1000000000000001E-4</v>
      </c>
      <c r="Z98" s="339">
        <f t="shared" si="51"/>
        <v>2800</v>
      </c>
      <c r="AA98" s="248">
        <f t="shared" si="38"/>
        <v>0.58800000000000008</v>
      </c>
      <c r="AB98" s="29"/>
      <c r="AC98" s="249">
        <f t="shared" si="43"/>
        <v>0.58800000000000008</v>
      </c>
      <c r="AD98" s="250" t="str">
        <f t="shared" si="44"/>
        <v/>
      </c>
      <c r="AF98" s="340">
        <v>2.1000000000000001E-4</v>
      </c>
      <c r="AG98" s="339">
        <f t="shared" si="52"/>
        <v>2800</v>
      </c>
      <c r="AH98" s="248">
        <f t="shared" si="39"/>
        <v>0.58800000000000008</v>
      </c>
      <c r="AI98" s="29"/>
      <c r="AJ98" s="249">
        <f t="shared" si="45"/>
        <v>0</v>
      </c>
      <c r="AK98" s="250">
        <f t="shared" si="46"/>
        <v>0</v>
      </c>
      <c r="AM98" s="340">
        <v>2.1000000000000001E-4</v>
      </c>
      <c r="AN98" s="339">
        <f t="shared" si="53"/>
        <v>2800</v>
      </c>
      <c r="AO98" s="248">
        <f t="shared" si="40"/>
        <v>0.58800000000000008</v>
      </c>
      <c r="AP98" s="29"/>
      <c r="AQ98" s="249">
        <f t="shared" si="47"/>
        <v>0</v>
      </c>
      <c r="AR98" s="250">
        <f t="shared" si="48"/>
        <v>0</v>
      </c>
    </row>
    <row r="99" spans="2:44" x14ac:dyDescent="0.25">
      <c r="B99" s="67" t="s">
        <v>107</v>
      </c>
      <c r="C99" s="244"/>
      <c r="D99" s="245" t="s">
        <v>29</v>
      </c>
      <c r="E99" s="244"/>
      <c r="F99" s="29"/>
      <c r="G99" s="340"/>
      <c r="H99" s="339"/>
      <c r="I99" s="248"/>
      <c r="J99" s="248"/>
      <c r="K99" s="340">
        <v>-4.0000000000000003E-5</v>
      </c>
      <c r="L99" s="339">
        <f t="shared" si="49"/>
        <v>2800</v>
      </c>
      <c r="M99" s="248">
        <f t="shared" si="34"/>
        <v>-0.112</v>
      </c>
      <c r="N99" s="29"/>
      <c r="O99" s="249">
        <f t="shared" si="35"/>
        <v>-0.112</v>
      </c>
      <c r="P99" s="250" t="str">
        <f t="shared" si="36"/>
        <v/>
      </c>
      <c r="R99" s="340">
        <v>-4.0000000000000003E-5</v>
      </c>
      <c r="S99" s="339">
        <f t="shared" si="50"/>
        <v>2800</v>
      </c>
      <c r="T99" s="248">
        <f t="shared" si="37"/>
        <v>-0.112</v>
      </c>
      <c r="U99" s="29"/>
      <c r="V99" s="249">
        <f t="shared" si="41"/>
        <v>0</v>
      </c>
      <c r="W99" s="250">
        <f t="shared" si="42"/>
        <v>0</v>
      </c>
      <c r="Y99" s="340">
        <v>-4.0000000000000003E-5</v>
      </c>
      <c r="Z99" s="339">
        <f t="shared" si="51"/>
        <v>2800</v>
      </c>
      <c r="AA99" s="248">
        <f t="shared" si="38"/>
        <v>-0.112</v>
      </c>
      <c r="AB99" s="29"/>
      <c r="AC99" s="249">
        <f t="shared" si="43"/>
        <v>0</v>
      </c>
      <c r="AD99" s="250">
        <f t="shared" si="44"/>
        <v>0</v>
      </c>
      <c r="AF99" s="340">
        <v>-4.0000000000000003E-5</v>
      </c>
      <c r="AG99" s="339">
        <f t="shared" si="52"/>
        <v>2800</v>
      </c>
      <c r="AH99" s="248">
        <f t="shared" si="39"/>
        <v>-0.112</v>
      </c>
      <c r="AI99" s="29"/>
      <c r="AJ99" s="249">
        <f t="shared" si="45"/>
        <v>0</v>
      </c>
      <c r="AK99" s="250">
        <f t="shared" si="46"/>
        <v>0</v>
      </c>
      <c r="AM99" s="340">
        <v>-4.0000000000000003E-5</v>
      </c>
      <c r="AN99" s="339">
        <f t="shared" si="53"/>
        <v>2800</v>
      </c>
      <c r="AO99" s="248">
        <f t="shared" si="40"/>
        <v>-0.112</v>
      </c>
      <c r="AP99" s="29"/>
      <c r="AQ99" s="249">
        <f t="shared" si="47"/>
        <v>0</v>
      </c>
      <c r="AR99" s="250">
        <f t="shared" si="48"/>
        <v>0</v>
      </c>
    </row>
    <row r="100" spans="2:44" x14ac:dyDescent="0.25">
      <c r="B100" s="63" t="s">
        <v>108</v>
      </c>
      <c r="C100" s="244"/>
      <c r="D100" s="245" t="s">
        <v>29</v>
      </c>
      <c r="E100" s="244"/>
      <c r="F100" s="29"/>
      <c r="G100" s="340"/>
      <c r="H100" s="339"/>
      <c r="I100" s="248"/>
      <c r="J100" s="248"/>
      <c r="K100" s="340">
        <v>-1.7899999999999999E-3</v>
      </c>
      <c r="L100" s="339">
        <f t="shared" si="49"/>
        <v>2800</v>
      </c>
      <c r="M100" s="248">
        <f>L100*K100</f>
        <v>-5.0119999999999996</v>
      </c>
      <c r="N100" s="29"/>
      <c r="O100" s="249">
        <f t="shared" si="35"/>
        <v>-5.0119999999999996</v>
      </c>
      <c r="P100" s="250" t="str">
        <f t="shared" si="36"/>
        <v/>
      </c>
      <c r="R100" s="340">
        <v>-1.7899999999999999E-3</v>
      </c>
      <c r="S100" s="339">
        <f t="shared" si="50"/>
        <v>2800</v>
      </c>
      <c r="T100" s="248">
        <f>S100*R100</f>
        <v>-5.0119999999999996</v>
      </c>
      <c r="U100" s="29"/>
      <c r="V100" s="249">
        <f>T100-M100</f>
        <v>0</v>
      </c>
      <c r="W100" s="250">
        <f>IF(OR(M100=0,T100=0),"",(V100/M100))</f>
        <v>0</v>
      </c>
      <c r="Y100" s="340">
        <v>0</v>
      </c>
      <c r="Z100" s="339">
        <f t="shared" si="51"/>
        <v>2800</v>
      </c>
      <c r="AA100" s="248">
        <f>Z100*Y100</f>
        <v>0</v>
      </c>
      <c r="AB100" s="29"/>
      <c r="AC100" s="249">
        <f>AA100-T100</f>
        <v>5.0119999999999996</v>
      </c>
      <c r="AD100" s="250" t="str">
        <f>IF(OR(T100=0,AA100=0),"",(AC100/T100))</f>
        <v/>
      </c>
      <c r="AF100" s="340">
        <v>0</v>
      </c>
      <c r="AG100" s="339">
        <f t="shared" si="52"/>
        <v>2800</v>
      </c>
      <c r="AH100" s="248">
        <f>AG100*AF100</f>
        <v>0</v>
      </c>
      <c r="AI100" s="29"/>
      <c r="AJ100" s="249">
        <f>AH100-AA100</f>
        <v>0</v>
      </c>
      <c r="AK100" s="250" t="str">
        <f>IF(OR(AA100=0,AH100=0),"",(AJ100/AA100))</f>
        <v/>
      </c>
      <c r="AM100" s="340">
        <v>0</v>
      </c>
      <c r="AN100" s="339">
        <f t="shared" si="53"/>
        <v>2800</v>
      </c>
      <c r="AO100" s="248">
        <f>AN100*AM100</f>
        <v>0</v>
      </c>
      <c r="AP100" s="29"/>
      <c r="AQ100" s="249">
        <f>AO100-AH100</f>
        <v>0</v>
      </c>
      <c r="AR100" s="250" t="str">
        <f>IF(OR(AH100=0,AO100=0),"",(AQ100/AH100))</f>
        <v/>
      </c>
    </row>
    <row r="101" spans="2:44" x14ac:dyDescent="0.25">
      <c r="B101" s="63" t="s">
        <v>109</v>
      </c>
      <c r="C101" s="244"/>
      <c r="D101" s="245" t="s">
        <v>29</v>
      </c>
      <c r="E101" s="244"/>
      <c r="F101" s="29"/>
      <c r="G101" s="340"/>
      <c r="H101" s="339"/>
      <c r="I101" s="248"/>
      <c r="J101" s="248"/>
      <c r="K101" s="340">
        <v>-4.2999999999999999E-4</v>
      </c>
      <c r="L101" s="339">
        <f t="shared" si="49"/>
        <v>2800</v>
      </c>
      <c r="M101" s="248">
        <f>L101*K101</f>
        <v>-1.204</v>
      </c>
      <c r="N101" s="29"/>
      <c r="O101" s="249">
        <f t="shared" si="35"/>
        <v>-1.204</v>
      </c>
      <c r="P101" s="250" t="str">
        <f t="shared" si="36"/>
        <v/>
      </c>
      <c r="R101" s="340">
        <v>-4.2999999999999999E-4</v>
      </c>
      <c r="S101" s="339">
        <f t="shared" si="50"/>
        <v>2800</v>
      </c>
      <c r="T101" s="248">
        <f>S101*R101</f>
        <v>-1.204</v>
      </c>
      <c r="U101" s="29"/>
      <c r="V101" s="249">
        <f>T101-M101</f>
        <v>0</v>
      </c>
      <c r="W101" s="250">
        <f>IF(OR(M101=0,T101=0),"",(V101/M101))</f>
        <v>0</v>
      </c>
      <c r="Y101" s="340">
        <v>-4.2999999999999999E-4</v>
      </c>
      <c r="Z101" s="339">
        <f t="shared" si="51"/>
        <v>2800</v>
      </c>
      <c r="AA101" s="248">
        <f>Z101*Y101</f>
        <v>-1.204</v>
      </c>
      <c r="AB101" s="29"/>
      <c r="AC101" s="249">
        <f>AA101-T101</f>
        <v>0</v>
      </c>
      <c r="AD101" s="250">
        <f>IF(OR(T101=0,AA101=0),"",(AC101/T101))</f>
        <v>0</v>
      </c>
      <c r="AF101" s="340">
        <v>-4.2999999999999999E-4</v>
      </c>
      <c r="AG101" s="339">
        <f t="shared" si="52"/>
        <v>2800</v>
      </c>
      <c r="AH101" s="248">
        <f>AG101*AF101</f>
        <v>-1.204</v>
      </c>
      <c r="AI101" s="29"/>
      <c r="AJ101" s="249">
        <f>AH101-AA101</f>
        <v>0</v>
      </c>
      <c r="AK101" s="250">
        <f>IF(OR(AA101=0,AH101=0),"",(AJ101/AA101))</f>
        <v>0</v>
      </c>
      <c r="AM101" s="340">
        <v>0</v>
      </c>
      <c r="AN101" s="339">
        <f t="shared" si="53"/>
        <v>2800</v>
      </c>
      <c r="AO101" s="248">
        <f>AN101*AM101</f>
        <v>0</v>
      </c>
      <c r="AP101" s="29"/>
      <c r="AQ101" s="249">
        <f>AO101-AH101</f>
        <v>1.204</v>
      </c>
      <c r="AR101" s="250" t="str">
        <f>IF(OR(AH101=0,AO101=0),"",(AQ101/AH101))</f>
        <v/>
      </c>
    </row>
    <row r="102" spans="2:44" x14ac:dyDescent="0.25">
      <c r="B102" s="68" t="s">
        <v>110</v>
      </c>
      <c r="C102" s="244"/>
      <c r="D102" s="245" t="s">
        <v>29</v>
      </c>
      <c r="E102" s="244"/>
      <c r="F102" s="29"/>
      <c r="G102" s="340"/>
      <c r="H102" s="339"/>
      <c r="I102" s="248"/>
      <c r="J102" s="248"/>
      <c r="K102" s="340">
        <v>0</v>
      </c>
      <c r="L102" s="339">
        <f t="shared" si="49"/>
        <v>2800</v>
      </c>
      <c r="M102" s="248">
        <f t="shared" si="34"/>
        <v>0</v>
      </c>
      <c r="N102" s="29"/>
      <c r="O102" s="249">
        <f t="shared" si="35"/>
        <v>0</v>
      </c>
      <c r="P102" s="250" t="str">
        <f t="shared" si="36"/>
        <v/>
      </c>
      <c r="R102" s="340">
        <v>-1.25E-3</v>
      </c>
      <c r="S102" s="339">
        <f t="shared" si="50"/>
        <v>2800</v>
      </c>
      <c r="T102" s="248">
        <f t="shared" si="37"/>
        <v>-3.5</v>
      </c>
      <c r="U102" s="29"/>
      <c r="V102" s="249">
        <f t="shared" si="41"/>
        <v>-3.5</v>
      </c>
      <c r="W102" s="250" t="str">
        <f t="shared" si="42"/>
        <v/>
      </c>
      <c r="Y102" s="340">
        <v>-1.25E-3</v>
      </c>
      <c r="Z102" s="339">
        <f t="shared" si="51"/>
        <v>2800</v>
      </c>
      <c r="AA102" s="248">
        <f t="shared" si="38"/>
        <v>-3.5</v>
      </c>
      <c r="AB102" s="29"/>
      <c r="AC102" s="249">
        <f t="shared" si="43"/>
        <v>0</v>
      </c>
      <c r="AD102" s="250">
        <f t="shared" si="44"/>
        <v>0</v>
      </c>
      <c r="AF102" s="340">
        <v>-1.25E-3</v>
      </c>
      <c r="AG102" s="339">
        <f t="shared" si="52"/>
        <v>2800</v>
      </c>
      <c r="AH102" s="248">
        <f t="shared" si="39"/>
        <v>-3.5</v>
      </c>
      <c r="AI102" s="29"/>
      <c r="AJ102" s="249">
        <f t="shared" si="45"/>
        <v>0</v>
      </c>
      <c r="AK102" s="250">
        <f t="shared" si="46"/>
        <v>0</v>
      </c>
      <c r="AM102" s="340">
        <v>0</v>
      </c>
      <c r="AN102" s="339">
        <f t="shared" si="53"/>
        <v>2800</v>
      </c>
      <c r="AO102" s="248">
        <f t="shared" si="40"/>
        <v>0</v>
      </c>
      <c r="AP102" s="29"/>
      <c r="AQ102" s="249">
        <f t="shared" si="47"/>
        <v>3.5</v>
      </c>
      <c r="AR102" s="250" t="str">
        <f t="shared" si="48"/>
        <v/>
      </c>
    </row>
    <row r="103" spans="2:44" x14ac:dyDescent="0.25">
      <c r="B103" s="69" t="s">
        <v>111</v>
      </c>
      <c r="C103" s="244"/>
      <c r="D103" s="245" t="s">
        <v>29</v>
      </c>
      <c r="E103" s="244"/>
      <c r="F103" s="29"/>
      <c r="G103" s="340"/>
      <c r="H103" s="339"/>
      <c r="I103" s="248"/>
      <c r="J103" s="248"/>
      <c r="K103" s="340">
        <v>2.5999999999999998E-4</v>
      </c>
      <c r="L103" s="339">
        <f t="shared" si="49"/>
        <v>2800</v>
      </c>
      <c r="M103" s="248">
        <f t="shared" si="34"/>
        <v>0.72799999999999998</v>
      </c>
      <c r="N103" s="29"/>
      <c r="O103" s="249">
        <f t="shared" si="35"/>
        <v>0.72799999999999998</v>
      </c>
      <c r="P103" s="250" t="str">
        <f t="shared" si="36"/>
        <v/>
      </c>
      <c r="R103" s="340">
        <v>0</v>
      </c>
      <c r="S103" s="339">
        <f t="shared" si="50"/>
        <v>2800</v>
      </c>
      <c r="T103" s="248">
        <f t="shared" si="37"/>
        <v>0</v>
      </c>
      <c r="U103" s="29"/>
      <c r="V103" s="249">
        <f t="shared" si="41"/>
        <v>-0.72799999999999998</v>
      </c>
      <c r="W103" s="250" t="str">
        <f t="shared" si="42"/>
        <v/>
      </c>
      <c r="Y103" s="340">
        <v>0</v>
      </c>
      <c r="Z103" s="339">
        <f t="shared" si="51"/>
        <v>2800</v>
      </c>
      <c r="AA103" s="248">
        <f t="shared" si="38"/>
        <v>0</v>
      </c>
      <c r="AB103" s="29"/>
      <c r="AC103" s="249">
        <f t="shared" si="43"/>
        <v>0</v>
      </c>
      <c r="AD103" s="250" t="str">
        <f t="shared" si="44"/>
        <v/>
      </c>
      <c r="AF103" s="340">
        <v>0</v>
      </c>
      <c r="AG103" s="339">
        <f t="shared" si="52"/>
        <v>2800</v>
      </c>
      <c r="AH103" s="248">
        <f t="shared" si="39"/>
        <v>0</v>
      </c>
      <c r="AI103" s="29"/>
      <c r="AJ103" s="249">
        <f t="shared" si="45"/>
        <v>0</v>
      </c>
      <c r="AK103" s="250" t="str">
        <f t="shared" si="46"/>
        <v/>
      </c>
      <c r="AM103" s="340">
        <v>0</v>
      </c>
      <c r="AN103" s="339">
        <f t="shared" si="53"/>
        <v>2800</v>
      </c>
      <c r="AO103" s="248">
        <f t="shared" si="40"/>
        <v>0</v>
      </c>
      <c r="AP103" s="29"/>
      <c r="AQ103" s="249">
        <f t="shared" si="47"/>
        <v>0</v>
      </c>
      <c r="AR103" s="250" t="str">
        <f t="shared" si="48"/>
        <v/>
      </c>
    </row>
    <row r="104" spans="2:44" x14ac:dyDescent="0.25">
      <c r="B104" s="69" t="s">
        <v>112</v>
      </c>
      <c r="C104" s="244"/>
      <c r="D104" s="245" t="s">
        <v>29</v>
      </c>
      <c r="E104" s="244"/>
      <c r="F104" s="29"/>
      <c r="G104" s="340"/>
      <c r="H104" s="339"/>
      <c r="I104" s="248"/>
      <c r="J104" s="248"/>
      <c r="K104" s="340">
        <v>0</v>
      </c>
      <c r="L104" s="339">
        <f t="shared" si="49"/>
        <v>2800</v>
      </c>
      <c r="M104" s="248">
        <f t="shared" si="34"/>
        <v>0</v>
      </c>
      <c r="N104" s="29"/>
      <c r="O104" s="249">
        <f t="shared" si="35"/>
        <v>0</v>
      </c>
      <c r="P104" s="250" t="str">
        <f t="shared" si="36"/>
        <v/>
      </c>
      <c r="R104" s="340">
        <v>0</v>
      </c>
      <c r="S104" s="339">
        <f t="shared" si="50"/>
        <v>2800</v>
      </c>
      <c r="T104" s="248">
        <f t="shared" si="37"/>
        <v>0</v>
      </c>
      <c r="U104" s="29"/>
      <c r="V104" s="249">
        <f t="shared" si="41"/>
        <v>0</v>
      </c>
      <c r="W104" s="250" t="str">
        <f t="shared" si="42"/>
        <v/>
      </c>
      <c r="Y104" s="340">
        <v>0</v>
      </c>
      <c r="Z104" s="339">
        <f t="shared" si="51"/>
        <v>2800</v>
      </c>
      <c r="AA104" s="248">
        <f t="shared" si="38"/>
        <v>0</v>
      </c>
      <c r="AB104" s="29"/>
      <c r="AC104" s="249">
        <f t="shared" si="43"/>
        <v>0</v>
      </c>
      <c r="AD104" s="250" t="str">
        <f t="shared" si="44"/>
        <v/>
      </c>
      <c r="AF104" s="340">
        <v>0</v>
      </c>
      <c r="AG104" s="339">
        <f t="shared" si="52"/>
        <v>2800</v>
      </c>
      <c r="AH104" s="248">
        <f t="shared" si="39"/>
        <v>0</v>
      </c>
      <c r="AI104" s="29"/>
      <c r="AJ104" s="249">
        <f t="shared" si="45"/>
        <v>0</v>
      </c>
      <c r="AK104" s="250" t="str">
        <f t="shared" si="46"/>
        <v/>
      </c>
      <c r="AM104" s="340">
        <v>2.0000000000000001E-4</v>
      </c>
      <c r="AN104" s="339">
        <f t="shared" si="53"/>
        <v>2800</v>
      </c>
      <c r="AO104" s="248">
        <f t="shared" si="40"/>
        <v>0.56000000000000005</v>
      </c>
      <c r="AP104" s="29"/>
      <c r="AQ104" s="249">
        <f t="shared" si="47"/>
        <v>0.56000000000000005</v>
      </c>
      <c r="AR104" s="250" t="str">
        <f t="shared" si="48"/>
        <v/>
      </c>
    </row>
    <row r="105" spans="2:44" x14ac:dyDescent="0.25">
      <c r="B105" s="69" t="s">
        <v>113</v>
      </c>
      <c r="C105" s="244"/>
      <c r="D105" s="245" t="s">
        <v>29</v>
      </c>
      <c r="E105" s="244"/>
      <c r="F105" s="29"/>
      <c r="G105" s="340"/>
      <c r="H105" s="339"/>
      <c r="I105" s="248"/>
      <c r="J105" s="248"/>
      <c r="K105" s="340">
        <v>0</v>
      </c>
      <c r="L105" s="339">
        <f t="shared" si="49"/>
        <v>2800</v>
      </c>
      <c r="M105" s="248">
        <f t="shared" si="34"/>
        <v>0</v>
      </c>
      <c r="N105" s="29"/>
      <c r="O105" s="249">
        <f t="shared" si="35"/>
        <v>0</v>
      </c>
      <c r="P105" s="250" t="str">
        <f t="shared" si="36"/>
        <v/>
      </c>
      <c r="R105" s="340">
        <v>0</v>
      </c>
      <c r="S105" s="339">
        <f t="shared" si="50"/>
        <v>2800</v>
      </c>
      <c r="T105" s="248">
        <f t="shared" si="37"/>
        <v>0</v>
      </c>
      <c r="U105" s="29"/>
      <c r="V105" s="249">
        <f t="shared" si="41"/>
        <v>0</v>
      </c>
      <c r="W105" s="250" t="str">
        <f t="shared" si="42"/>
        <v/>
      </c>
      <c r="Y105" s="340">
        <v>0</v>
      </c>
      <c r="Z105" s="339">
        <f t="shared" si="51"/>
        <v>2800</v>
      </c>
      <c r="AA105" s="248">
        <f t="shared" si="38"/>
        <v>0</v>
      </c>
      <c r="AB105" s="29"/>
      <c r="AC105" s="249">
        <f t="shared" si="43"/>
        <v>0</v>
      </c>
      <c r="AD105" s="250" t="str">
        <f t="shared" si="44"/>
        <v/>
      </c>
      <c r="AF105" s="340">
        <v>0</v>
      </c>
      <c r="AG105" s="339">
        <f t="shared" si="52"/>
        <v>2800</v>
      </c>
      <c r="AH105" s="248">
        <f t="shared" si="39"/>
        <v>0</v>
      </c>
      <c r="AI105" s="29"/>
      <c r="AJ105" s="249">
        <f t="shared" si="45"/>
        <v>0</v>
      </c>
      <c r="AK105" s="250" t="str">
        <f t="shared" si="46"/>
        <v/>
      </c>
      <c r="AM105" s="340">
        <v>1.6000000000000001E-4</v>
      </c>
      <c r="AN105" s="339">
        <f t="shared" si="53"/>
        <v>2800</v>
      </c>
      <c r="AO105" s="248">
        <f t="shared" si="40"/>
        <v>0.44800000000000001</v>
      </c>
      <c r="AP105" s="29"/>
      <c r="AQ105" s="249">
        <f t="shared" si="47"/>
        <v>0.44800000000000001</v>
      </c>
      <c r="AR105" s="250" t="str">
        <f t="shared" si="48"/>
        <v/>
      </c>
    </row>
    <row r="106" spans="2:44" x14ac:dyDescent="0.25">
      <c r="B106" s="264" t="s">
        <v>67</v>
      </c>
      <c r="C106" s="244"/>
      <c r="D106" s="245" t="s">
        <v>29</v>
      </c>
      <c r="E106" s="244"/>
      <c r="F106" s="29"/>
      <c r="G106" s="261">
        <v>4.0419999999999998E-2</v>
      </c>
      <c r="H106" s="339">
        <f>+$G$85</f>
        <v>2800</v>
      </c>
      <c r="I106" s="263">
        <f>H106*G106</f>
        <v>113.17599999999999</v>
      </c>
      <c r="J106" s="263"/>
      <c r="K106" s="261">
        <v>4.58E-2</v>
      </c>
      <c r="L106" s="339">
        <f t="shared" si="49"/>
        <v>2800</v>
      </c>
      <c r="M106" s="248">
        <f t="shared" si="34"/>
        <v>128.24</v>
      </c>
      <c r="N106" s="29"/>
      <c r="O106" s="249">
        <f t="shared" si="35"/>
        <v>15.064000000000021</v>
      </c>
      <c r="P106" s="250">
        <f t="shared" si="36"/>
        <v>0.133102424542306</v>
      </c>
      <c r="R106" s="261">
        <v>4.7940000000000003E-2</v>
      </c>
      <c r="S106" s="339">
        <f t="shared" si="50"/>
        <v>2800</v>
      </c>
      <c r="T106" s="248">
        <f t="shared" si="37"/>
        <v>134.232</v>
      </c>
      <c r="U106" s="29"/>
      <c r="V106" s="249">
        <f>T106-M106</f>
        <v>5.9919999999999902</v>
      </c>
      <c r="W106" s="250">
        <f>IF(OR(M106=0,T106=0),"",(V106/M106))</f>
        <v>4.6724890829694242E-2</v>
      </c>
      <c r="Y106" s="261">
        <v>4.9599999999999998E-2</v>
      </c>
      <c r="Z106" s="339">
        <f t="shared" si="51"/>
        <v>2800</v>
      </c>
      <c r="AA106" s="248">
        <f t="shared" si="38"/>
        <v>138.88</v>
      </c>
      <c r="AB106" s="29"/>
      <c r="AC106" s="249">
        <f>AA106-T106</f>
        <v>4.6479999999999961</v>
      </c>
      <c r="AD106" s="250">
        <f>IF(OR(T106=0,AA106=0),"",(AC106/T106))</f>
        <v>3.4626616604088417E-2</v>
      </c>
      <c r="AF106" s="261">
        <v>5.4059999999999997E-2</v>
      </c>
      <c r="AG106" s="339">
        <f t="shared" si="52"/>
        <v>2800</v>
      </c>
      <c r="AH106" s="248">
        <f t="shared" si="39"/>
        <v>151.36799999999999</v>
      </c>
      <c r="AI106" s="29"/>
      <c r="AJ106" s="249">
        <f>AH106-AA106</f>
        <v>12.488</v>
      </c>
      <c r="AK106" s="250">
        <f>IF(OR(AA106=0,AH106=0),"",(AJ106/AA106))</f>
        <v>8.9919354838709678E-2</v>
      </c>
      <c r="AM106" s="261">
        <v>5.5829999999999998E-2</v>
      </c>
      <c r="AN106" s="339">
        <f t="shared" si="53"/>
        <v>2800</v>
      </c>
      <c r="AO106" s="248">
        <f t="shared" si="40"/>
        <v>156.32399999999998</v>
      </c>
      <c r="AP106" s="29"/>
      <c r="AQ106" s="249">
        <f>AO106-AH106</f>
        <v>4.9559999999999889</v>
      </c>
      <c r="AR106" s="250">
        <f>IF(OR(AH106=0,AO106=0),"",(AQ106/AH106))</f>
        <v>3.2741398446170848E-2</v>
      </c>
    </row>
    <row r="107" spans="2:44" x14ac:dyDescent="0.25">
      <c r="B107" s="82" t="s">
        <v>68</v>
      </c>
      <c r="C107" s="244"/>
      <c r="D107" s="245" t="s">
        <v>29</v>
      </c>
      <c r="E107" s="244"/>
      <c r="F107" s="29"/>
      <c r="G107" s="261">
        <v>0</v>
      </c>
      <c r="H107" s="339">
        <f>+$G$85</f>
        <v>2800</v>
      </c>
      <c r="I107" s="263">
        <f>H107*G107</f>
        <v>0</v>
      </c>
      <c r="J107" s="263"/>
      <c r="K107" s="261">
        <v>0</v>
      </c>
      <c r="L107" s="339">
        <f t="shared" si="49"/>
        <v>2800</v>
      </c>
      <c r="M107" s="248">
        <f t="shared" si="34"/>
        <v>0</v>
      </c>
      <c r="N107" s="29"/>
      <c r="O107" s="249">
        <f t="shared" si="35"/>
        <v>0</v>
      </c>
      <c r="P107" s="250" t="str">
        <f t="shared" si="36"/>
        <v/>
      </c>
      <c r="R107" s="261">
        <v>0</v>
      </c>
      <c r="S107" s="339">
        <f t="shared" si="50"/>
        <v>2800</v>
      </c>
      <c r="T107" s="248">
        <f t="shared" si="37"/>
        <v>0</v>
      </c>
      <c r="U107" s="29"/>
      <c r="V107" s="249">
        <f>T107-M107</f>
        <v>0</v>
      </c>
      <c r="W107" s="250" t="str">
        <f>IF(OR(M107=0,T107=0),"",(V107/M107))</f>
        <v/>
      </c>
      <c r="Y107" s="261">
        <v>0</v>
      </c>
      <c r="Z107" s="339">
        <f t="shared" si="51"/>
        <v>2800</v>
      </c>
      <c r="AA107" s="248">
        <f t="shared" si="38"/>
        <v>0</v>
      </c>
      <c r="AB107" s="29"/>
      <c r="AC107" s="249">
        <f>AA107-T107</f>
        <v>0</v>
      </c>
      <c r="AD107" s="250" t="str">
        <f>IF(OR(T107=0,AA107=0),"",(AC107/T107))</f>
        <v/>
      </c>
      <c r="AF107" s="261">
        <v>0</v>
      </c>
      <c r="AG107" s="339">
        <f t="shared" si="52"/>
        <v>2800</v>
      </c>
      <c r="AH107" s="248">
        <f t="shared" si="39"/>
        <v>0</v>
      </c>
      <c r="AI107" s="29"/>
      <c r="AJ107" s="249">
        <f>AH107-AA107</f>
        <v>0</v>
      </c>
      <c r="AK107" s="250" t="str">
        <f>IF(OR(AA107=0,AH107=0),"",(AJ107/AA107))</f>
        <v/>
      </c>
      <c r="AM107" s="261">
        <v>0</v>
      </c>
      <c r="AN107" s="339">
        <f t="shared" si="53"/>
        <v>2800</v>
      </c>
      <c r="AO107" s="248">
        <f t="shared" si="40"/>
        <v>0</v>
      </c>
      <c r="AP107" s="29"/>
      <c r="AQ107" s="249">
        <f>AO107-AH107</f>
        <v>0</v>
      </c>
      <c r="AR107" s="250" t="str">
        <f>IF(OR(AH107=0,AO107=0),"",(AQ107/AH107))</f>
        <v/>
      </c>
    </row>
    <row r="108" spans="2:44" x14ac:dyDescent="0.25">
      <c r="B108" s="398" t="s">
        <v>27</v>
      </c>
      <c r="C108" s="399"/>
      <c r="D108" s="400"/>
      <c r="E108" s="399"/>
      <c r="F108" s="401"/>
      <c r="G108" s="402"/>
      <c r="H108" s="403"/>
      <c r="I108" s="404">
        <f>SUM(I90:I107)</f>
        <v>148.74599999999998</v>
      </c>
      <c r="J108" s="404"/>
      <c r="K108" s="402"/>
      <c r="L108" s="403"/>
      <c r="M108" s="404">
        <f>SUM(M90:M107)</f>
        <v>157.49200000000002</v>
      </c>
      <c r="N108" s="401"/>
      <c r="O108" s="405">
        <f t="shared" si="35"/>
        <v>8.7460000000000377</v>
      </c>
      <c r="P108" s="406">
        <f t="shared" si="36"/>
        <v>5.8798219784061682E-2</v>
      </c>
      <c r="R108" s="402"/>
      <c r="S108" s="403"/>
      <c r="T108" s="404">
        <f>SUM(T90:T107)</f>
        <v>168.244</v>
      </c>
      <c r="U108" s="401"/>
      <c r="V108" s="405">
        <f t="shared" ref="V108:V140" si="54">T108-M108</f>
        <v>10.751999999999981</v>
      </c>
      <c r="W108" s="406">
        <f t="shared" ref="W108:W140" si="55">IF(OR(M108=0,T108=0),"",(V108/M108))</f>
        <v>6.8270134356030659E-2</v>
      </c>
      <c r="Y108" s="402"/>
      <c r="Z108" s="403"/>
      <c r="AA108" s="404">
        <f>SUM(AA90:AA107)</f>
        <v>178.49199999999999</v>
      </c>
      <c r="AB108" s="401"/>
      <c r="AC108" s="405">
        <f t="shared" ref="AC108:AC140" si="56">AA108-T108</f>
        <v>10.24799999999999</v>
      </c>
      <c r="AD108" s="406">
        <f t="shared" ref="AD108:AD140" si="57">IF(OR(T108=0,AA108=0),"",(AC108/T108))</f>
        <v>6.0911533249328298E-2</v>
      </c>
      <c r="AF108" s="402"/>
      <c r="AG108" s="403"/>
      <c r="AH108" s="404">
        <f>SUM(AH90:AH107)</f>
        <v>190.98</v>
      </c>
      <c r="AI108" s="401"/>
      <c r="AJ108" s="405">
        <f t="shared" ref="AJ108:AJ140" si="58">AH108-AA108</f>
        <v>12.488</v>
      </c>
      <c r="AK108" s="406">
        <f t="shared" ref="AK108:AK140" si="59">IF(OR(AA108=0,AH108=0),"",(AJ108/AA108))</f>
        <v>6.9963919951594469E-2</v>
      </c>
      <c r="AM108" s="402"/>
      <c r="AN108" s="403"/>
      <c r="AO108" s="404">
        <f>SUM(AO90:AO107)</f>
        <v>201.648</v>
      </c>
      <c r="AP108" s="401"/>
      <c r="AQ108" s="405">
        <f t="shared" ref="AQ108:AQ140" si="60">AO108-AH108</f>
        <v>10.668000000000006</v>
      </c>
      <c r="AR108" s="406">
        <f t="shared" ref="AR108:AR140" si="61">IF(OR(AH108=0,AO108=0),"",(AQ108/AH108))</f>
        <v>5.5859252277725452E-2</v>
      </c>
    </row>
    <row r="109" spans="2:44" x14ac:dyDescent="0.25">
      <c r="B109" s="63" t="s">
        <v>28</v>
      </c>
      <c r="C109" s="29"/>
      <c r="D109" s="245" t="s">
        <v>29</v>
      </c>
      <c r="E109" s="29"/>
      <c r="F109" s="29"/>
      <c r="G109" s="261">
        <f>RESIDENTIAL!$G$40</f>
        <v>0.11135</v>
      </c>
      <c r="H109" s="262">
        <f>$G$85*(1+G142)-$G$85</f>
        <v>82.600000000000364</v>
      </c>
      <c r="I109" s="263">
        <f t="shared" ref="I109:I114" si="62">H109*G109</f>
        <v>9.1975100000000403</v>
      </c>
      <c r="J109" s="263"/>
      <c r="K109" s="261">
        <f>RESIDENTIAL!$G$40</f>
        <v>0.11135</v>
      </c>
      <c r="L109" s="262">
        <f>$G$85*(1+K142)-$G$85</f>
        <v>82.600000000000364</v>
      </c>
      <c r="M109" s="263">
        <f t="shared" ref="M109:M114" si="63">L109*K109</f>
        <v>9.1975100000000403</v>
      </c>
      <c r="N109" s="29"/>
      <c r="O109" s="249">
        <f t="shared" si="35"/>
        <v>0</v>
      </c>
      <c r="P109" s="250">
        <f t="shared" si="36"/>
        <v>0</v>
      </c>
      <c r="R109" s="261">
        <f>RESIDENTIAL!$G$40</f>
        <v>0.11135</v>
      </c>
      <c r="S109" s="262">
        <f>$G$85*(1+R142)-$G$85</f>
        <v>82.600000000000364</v>
      </c>
      <c r="T109" s="263">
        <f t="shared" ref="T109:T114" si="64">S109*R109</f>
        <v>9.1975100000000403</v>
      </c>
      <c r="U109" s="29"/>
      <c r="V109" s="249">
        <f t="shared" si="54"/>
        <v>0</v>
      </c>
      <c r="W109" s="250">
        <f t="shared" si="55"/>
        <v>0</v>
      </c>
      <c r="Y109" s="261">
        <f>RESIDENTIAL!$G$40</f>
        <v>0.11135</v>
      </c>
      <c r="Z109" s="262">
        <f>$G$85*(1+Y142)-$G$85</f>
        <v>82.600000000000364</v>
      </c>
      <c r="AA109" s="263">
        <f t="shared" ref="AA109:AA114" si="65">Z109*Y109</f>
        <v>9.1975100000000403</v>
      </c>
      <c r="AB109" s="29"/>
      <c r="AC109" s="249">
        <f t="shared" si="56"/>
        <v>0</v>
      </c>
      <c r="AD109" s="250">
        <f t="shared" si="57"/>
        <v>0</v>
      </c>
      <c r="AF109" s="261">
        <f>RESIDENTIAL!$G$40</f>
        <v>0.11135</v>
      </c>
      <c r="AG109" s="262">
        <f>$G$85*(1+AF142)-$G$85</f>
        <v>82.600000000000364</v>
      </c>
      <c r="AH109" s="263">
        <f t="shared" ref="AH109:AH114" si="66">AG109*AF109</f>
        <v>9.1975100000000403</v>
      </c>
      <c r="AI109" s="29"/>
      <c r="AJ109" s="249">
        <f t="shared" si="58"/>
        <v>0</v>
      </c>
      <c r="AK109" s="250">
        <f t="shared" si="59"/>
        <v>0</v>
      </c>
      <c r="AM109" s="261">
        <f>RESIDENTIAL!$G$40</f>
        <v>0.11135</v>
      </c>
      <c r="AN109" s="262">
        <f>$G$85*(1+AM142)-$G$85</f>
        <v>82.600000000000364</v>
      </c>
      <c r="AO109" s="263">
        <f t="shared" ref="AO109:AO114" si="67">AN109*AM109</f>
        <v>9.1975100000000403</v>
      </c>
      <c r="AP109" s="29"/>
      <c r="AQ109" s="249">
        <f t="shared" si="60"/>
        <v>0</v>
      </c>
      <c r="AR109" s="250">
        <f t="shared" si="61"/>
        <v>0</v>
      </c>
    </row>
    <row r="110" spans="2:44" s="22" customFormat="1" x14ac:dyDescent="0.25">
      <c r="B110" s="82" t="str">
        <f>+RESIDENTIAL!$B$41</f>
        <v>Rate Rider for Disposition of Deferral/Variance Accounts - effective until December 31, 2025</v>
      </c>
      <c r="C110" s="53"/>
      <c r="D110" s="54" t="s">
        <v>29</v>
      </c>
      <c r="E110" s="53"/>
      <c r="F110" s="23"/>
      <c r="G110" s="85">
        <v>2.4199999999999998E-3</v>
      </c>
      <c r="H110" s="84">
        <f>+$G$85</f>
        <v>2800</v>
      </c>
      <c r="I110" s="65">
        <f t="shared" si="62"/>
        <v>6.7759999999999998</v>
      </c>
      <c r="J110" s="65"/>
      <c r="K110" s="85">
        <v>2.49E-3</v>
      </c>
      <c r="L110" s="84">
        <f>+$G$85</f>
        <v>2800</v>
      </c>
      <c r="M110" s="65">
        <f t="shared" si="63"/>
        <v>6.9720000000000004</v>
      </c>
      <c r="N110" s="59"/>
      <c r="O110" s="60">
        <f t="shared" si="35"/>
        <v>0.19600000000000062</v>
      </c>
      <c r="P110" s="250">
        <f t="shared" si="36"/>
        <v>2.8925619834710835E-2</v>
      </c>
      <c r="Q110" s="59"/>
      <c r="R110" s="85">
        <v>0</v>
      </c>
      <c r="S110" s="84">
        <f>+$G$85</f>
        <v>2800</v>
      </c>
      <c r="T110" s="65">
        <f t="shared" si="64"/>
        <v>0</v>
      </c>
      <c r="U110" s="59"/>
      <c r="V110" s="60">
        <f t="shared" si="54"/>
        <v>-6.9720000000000004</v>
      </c>
      <c r="W110" s="250" t="str">
        <f t="shared" si="55"/>
        <v/>
      </c>
      <c r="X110" s="59"/>
      <c r="Y110" s="85">
        <v>0</v>
      </c>
      <c r="Z110" s="84">
        <f>+$G$85</f>
        <v>2800</v>
      </c>
      <c r="AA110" s="65">
        <f t="shared" si="65"/>
        <v>0</v>
      </c>
      <c r="AB110" s="59"/>
      <c r="AC110" s="60">
        <f t="shared" si="56"/>
        <v>0</v>
      </c>
      <c r="AD110" s="250" t="str">
        <f t="shared" si="57"/>
        <v/>
      </c>
      <c r="AE110" s="59"/>
      <c r="AF110" s="85">
        <v>0</v>
      </c>
      <c r="AG110" s="84">
        <f>+$G$85</f>
        <v>2800</v>
      </c>
      <c r="AH110" s="65">
        <f t="shared" si="66"/>
        <v>0</v>
      </c>
      <c r="AI110" s="59"/>
      <c r="AJ110" s="60">
        <f t="shared" si="58"/>
        <v>0</v>
      </c>
      <c r="AK110" s="250" t="str">
        <f t="shared" si="59"/>
        <v/>
      </c>
      <c r="AL110" s="59"/>
      <c r="AM110" s="85">
        <v>0</v>
      </c>
      <c r="AN110" s="84">
        <f>+$G$85</f>
        <v>2800</v>
      </c>
      <c r="AO110" s="65">
        <f t="shared" si="67"/>
        <v>0</v>
      </c>
      <c r="AP110" s="59"/>
      <c r="AQ110" s="60">
        <f t="shared" si="60"/>
        <v>0</v>
      </c>
      <c r="AR110" s="250" t="str">
        <f t="shared" si="61"/>
        <v/>
      </c>
    </row>
    <row r="111" spans="2:44" s="22" customFormat="1" x14ac:dyDescent="0.25">
      <c r="B111" s="63" t="s">
        <v>75</v>
      </c>
      <c r="C111" s="53"/>
      <c r="D111" s="54" t="s">
        <v>29</v>
      </c>
      <c r="E111" s="53"/>
      <c r="F111" s="23"/>
      <c r="G111" s="85">
        <f>G44</f>
        <v>2.2899999999999999E-3</v>
      </c>
      <c r="H111" s="84">
        <f>+$G$85</f>
        <v>2800</v>
      </c>
      <c r="I111" s="65">
        <f t="shared" si="62"/>
        <v>6.4119999999999999</v>
      </c>
      <c r="J111" s="65"/>
      <c r="K111" s="85">
        <f>K44</f>
        <v>0</v>
      </c>
      <c r="L111" s="84">
        <f>+$G$85</f>
        <v>2800</v>
      </c>
      <c r="M111" s="65">
        <f t="shared" si="63"/>
        <v>0</v>
      </c>
      <c r="N111" s="59"/>
      <c r="O111" s="60">
        <f t="shared" si="35"/>
        <v>-6.4119999999999999</v>
      </c>
      <c r="P111" s="250" t="str">
        <f t="shared" si="36"/>
        <v/>
      </c>
      <c r="Q111" s="59"/>
      <c r="R111" s="85">
        <f>R44</f>
        <v>0</v>
      </c>
      <c r="S111" s="84">
        <f>+$G$85</f>
        <v>2800</v>
      </c>
      <c r="T111" s="65">
        <f t="shared" si="64"/>
        <v>0</v>
      </c>
      <c r="U111" s="59"/>
      <c r="V111" s="60">
        <f>T111-M111</f>
        <v>0</v>
      </c>
      <c r="W111" s="250" t="str">
        <f>IF(OR(M111=0,T111=0),"",(V111/M111))</f>
        <v/>
      </c>
      <c r="X111" s="59"/>
      <c r="Y111" s="85">
        <f>Y44</f>
        <v>0</v>
      </c>
      <c r="Z111" s="84">
        <f>+$G$85</f>
        <v>2800</v>
      </c>
      <c r="AA111" s="65">
        <f t="shared" si="65"/>
        <v>0</v>
      </c>
      <c r="AB111" s="59"/>
      <c r="AC111" s="60">
        <f>AA111-T111</f>
        <v>0</v>
      </c>
      <c r="AD111" s="250" t="str">
        <f>IF(OR(T111=0,AA111=0),"",(AC111/T111))</f>
        <v/>
      </c>
      <c r="AE111" s="59"/>
      <c r="AF111" s="85">
        <f>AF44</f>
        <v>0</v>
      </c>
      <c r="AG111" s="84">
        <f>+$G$85</f>
        <v>2800</v>
      </c>
      <c r="AH111" s="65">
        <f t="shared" si="66"/>
        <v>0</v>
      </c>
      <c r="AI111" s="59"/>
      <c r="AJ111" s="60">
        <f>AH111-AA111</f>
        <v>0</v>
      </c>
      <c r="AK111" s="250" t="str">
        <f>IF(OR(AA111=0,AH111=0),"",(AJ111/AA111))</f>
        <v/>
      </c>
      <c r="AL111" s="59"/>
      <c r="AM111" s="85">
        <f>AM44</f>
        <v>0</v>
      </c>
      <c r="AN111" s="84">
        <f>+$G$85</f>
        <v>2800</v>
      </c>
      <c r="AO111" s="65">
        <f t="shared" si="67"/>
        <v>0</v>
      </c>
      <c r="AP111" s="59"/>
      <c r="AQ111" s="60">
        <f>AO111-AH111</f>
        <v>0</v>
      </c>
      <c r="AR111" s="250" t="str">
        <f>IF(OR(AH111=0,AO111=0),"",(AQ111/AH111))</f>
        <v/>
      </c>
    </row>
    <row r="112" spans="2:44" s="22" customFormat="1" ht="15.75" customHeight="1" x14ac:dyDescent="0.25">
      <c r="B112" s="82" t="str">
        <f>+RESIDENTIAL!$B$42</f>
        <v>Rate Rider for Disposition of Capacity Based Recovery Account - Applicable only for Class B Customers - effective until December 31, 2025</v>
      </c>
      <c r="C112" s="53"/>
      <c r="D112" s="54" t="s">
        <v>29</v>
      </c>
      <c r="E112" s="53"/>
      <c r="F112" s="23"/>
      <c r="G112" s="85">
        <v>-1.2999999999999999E-4</v>
      </c>
      <c r="H112" s="84">
        <f>+$G$85</f>
        <v>2800</v>
      </c>
      <c r="I112" s="65">
        <f t="shared" si="62"/>
        <v>-0.36399999999999999</v>
      </c>
      <c r="J112" s="65"/>
      <c r="K112" s="85">
        <v>1.8000000000000001E-4</v>
      </c>
      <c r="L112" s="84">
        <f>+$G$85</f>
        <v>2800</v>
      </c>
      <c r="M112" s="65">
        <f t="shared" si="63"/>
        <v>0.504</v>
      </c>
      <c r="N112" s="59"/>
      <c r="O112" s="60">
        <f t="shared" si="35"/>
        <v>0.86799999999999999</v>
      </c>
      <c r="P112" s="250">
        <f t="shared" si="36"/>
        <v>-2.3846153846153846</v>
      </c>
      <c r="Q112" s="59"/>
      <c r="R112" s="85">
        <v>0</v>
      </c>
      <c r="S112" s="84">
        <f>+$G$85</f>
        <v>2800</v>
      </c>
      <c r="T112" s="65">
        <f t="shared" si="64"/>
        <v>0</v>
      </c>
      <c r="U112" s="59"/>
      <c r="V112" s="60">
        <f t="shared" si="54"/>
        <v>-0.504</v>
      </c>
      <c r="W112" s="250" t="str">
        <f t="shared" si="55"/>
        <v/>
      </c>
      <c r="X112" s="59"/>
      <c r="Y112" s="85">
        <v>0</v>
      </c>
      <c r="Z112" s="84">
        <f>+$G$85</f>
        <v>2800</v>
      </c>
      <c r="AA112" s="65">
        <f t="shared" si="65"/>
        <v>0</v>
      </c>
      <c r="AB112" s="59"/>
      <c r="AC112" s="60">
        <f t="shared" si="56"/>
        <v>0</v>
      </c>
      <c r="AD112" s="250" t="str">
        <f t="shared" si="57"/>
        <v/>
      </c>
      <c r="AE112" s="59"/>
      <c r="AF112" s="85">
        <v>0</v>
      </c>
      <c r="AG112" s="84">
        <f>+$G$85</f>
        <v>2800</v>
      </c>
      <c r="AH112" s="65">
        <f t="shared" si="66"/>
        <v>0</v>
      </c>
      <c r="AI112" s="59"/>
      <c r="AJ112" s="60">
        <f t="shared" si="58"/>
        <v>0</v>
      </c>
      <c r="AK112" s="250" t="str">
        <f t="shared" si="59"/>
        <v/>
      </c>
      <c r="AL112" s="59"/>
      <c r="AM112" s="85">
        <v>0</v>
      </c>
      <c r="AN112" s="84">
        <f>+$G$85</f>
        <v>2800</v>
      </c>
      <c r="AO112" s="65">
        <f t="shared" si="67"/>
        <v>0</v>
      </c>
      <c r="AP112" s="59"/>
      <c r="AQ112" s="60">
        <f t="shared" si="60"/>
        <v>0</v>
      </c>
      <c r="AR112" s="250" t="str">
        <f t="shared" si="61"/>
        <v/>
      </c>
    </row>
    <row r="113" spans="2:44" s="22" customFormat="1" ht="14.25" customHeight="1" x14ac:dyDescent="0.25">
      <c r="B113" s="82" t="str">
        <f>+RESIDENTIAL!$B$43</f>
        <v>Rate Rider for Disposition of Global Adjustment Account - Applicable only for Non-RPP Customers - effective until December 31, 2025</v>
      </c>
      <c r="C113" s="53"/>
      <c r="D113" s="54" t="s">
        <v>29</v>
      </c>
      <c r="E113" s="53"/>
      <c r="F113" s="23"/>
      <c r="G113" s="85">
        <v>0</v>
      </c>
      <c r="H113" s="86"/>
      <c r="I113" s="65">
        <f t="shared" si="62"/>
        <v>0</v>
      </c>
      <c r="J113" s="65"/>
      <c r="K113" s="85">
        <v>1.24E-3</v>
      </c>
      <c r="L113" s="86"/>
      <c r="M113" s="65">
        <f t="shared" si="63"/>
        <v>0</v>
      </c>
      <c r="N113" s="59"/>
      <c r="O113" s="60">
        <f t="shared" si="35"/>
        <v>0</v>
      </c>
      <c r="P113" s="250" t="str">
        <f t="shared" si="36"/>
        <v/>
      </c>
      <c r="Q113" s="59"/>
      <c r="R113" s="85">
        <v>0</v>
      </c>
      <c r="S113" s="86"/>
      <c r="T113" s="65">
        <f t="shared" si="64"/>
        <v>0</v>
      </c>
      <c r="U113" s="59"/>
      <c r="V113" s="60">
        <f t="shared" si="54"/>
        <v>0</v>
      </c>
      <c r="W113" s="250" t="str">
        <f t="shared" si="55"/>
        <v/>
      </c>
      <c r="X113" s="59"/>
      <c r="Y113" s="85">
        <v>0</v>
      </c>
      <c r="Z113" s="86"/>
      <c r="AA113" s="65">
        <f t="shared" si="65"/>
        <v>0</v>
      </c>
      <c r="AB113" s="59"/>
      <c r="AC113" s="60">
        <f t="shared" si="56"/>
        <v>0</v>
      </c>
      <c r="AD113" s="250" t="str">
        <f t="shared" si="57"/>
        <v/>
      </c>
      <c r="AE113" s="59"/>
      <c r="AF113" s="85">
        <v>0</v>
      </c>
      <c r="AG113" s="86"/>
      <c r="AH113" s="65">
        <f t="shared" si="66"/>
        <v>0</v>
      </c>
      <c r="AI113" s="59"/>
      <c r="AJ113" s="60">
        <f t="shared" si="58"/>
        <v>0</v>
      </c>
      <c r="AK113" s="250" t="str">
        <f t="shared" si="59"/>
        <v/>
      </c>
      <c r="AL113" s="59"/>
      <c r="AM113" s="85">
        <v>0</v>
      </c>
      <c r="AN113" s="86"/>
      <c r="AO113" s="65">
        <f t="shared" si="67"/>
        <v>0</v>
      </c>
      <c r="AP113" s="59"/>
      <c r="AQ113" s="60">
        <f t="shared" si="60"/>
        <v>0</v>
      </c>
      <c r="AR113" s="250" t="str">
        <f t="shared" si="61"/>
        <v/>
      </c>
    </row>
    <row r="114" spans="2:44" x14ac:dyDescent="0.25">
      <c r="B114" s="264" t="str">
        <f>B47</f>
        <v>Rate Rider for Smart Metering Entity Charge - effective until December 31, 2029</v>
      </c>
      <c r="C114" s="244"/>
      <c r="D114" s="245" t="s">
        <v>23</v>
      </c>
      <c r="E114" s="244"/>
      <c r="F114" s="29"/>
      <c r="G114" s="407">
        <f>G47</f>
        <v>0.41</v>
      </c>
      <c r="H114" s="247">
        <v>1</v>
      </c>
      <c r="I114" s="248">
        <f t="shared" si="62"/>
        <v>0.41</v>
      </c>
      <c r="J114" s="248"/>
      <c r="K114" s="407">
        <f>K47</f>
        <v>0.41</v>
      </c>
      <c r="L114" s="247">
        <v>1</v>
      </c>
      <c r="M114" s="248">
        <f t="shared" si="63"/>
        <v>0.41</v>
      </c>
      <c r="N114" s="29"/>
      <c r="O114" s="249">
        <f t="shared" si="35"/>
        <v>0</v>
      </c>
      <c r="P114" s="61">
        <f t="shared" si="36"/>
        <v>0</v>
      </c>
      <c r="R114" s="407">
        <f>R47</f>
        <v>0.41</v>
      </c>
      <c r="S114" s="247">
        <v>1</v>
      </c>
      <c r="T114" s="248">
        <f t="shared" si="64"/>
        <v>0.41</v>
      </c>
      <c r="U114" s="29"/>
      <c r="V114" s="249">
        <f t="shared" si="54"/>
        <v>0</v>
      </c>
      <c r="W114" s="61">
        <f t="shared" si="55"/>
        <v>0</v>
      </c>
      <c r="Y114" s="407">
        <f>Y47</f>
        <v>0.41</v>
      </c>
      <c r="Z114" s="247">
        <v>1</v>
      </c>
      <c r="AA114" s="248">
        <f t="shared" si="65"/>
        <v>0.41</v>
      </c>
      <c r="AB114" s="29"/>
      <c r="AC114" s="249">
        <f t="shared" si="56"/>
        <v>0</v>
      </c>
      <c r="AD114" s="61">
        <f t="shared" si="57"/>
        <v>0</v>
      </c>
      <c r="AF114" s="407">
        <f>AF47</f>
        <v>0.41</v>
      </c>
      <c r="AG114" s="247">
        <v>1</v>
      </c>
      <c r="AH114" s="248">
        <f t="shared" si="66"/>
        <v>0.41</v>
      </c>
      <c r="AI114" s="29"/>
      <c r="AJ114" s="249">
        <f t="shared" si="58"/>
        <v>0</v>
      </c>
      <c r="AK114" s="61">
        <f t="shared" si="59"/>
        <v>0</v>
      </c>
      <c r="AM114" s="407">
        <f>AM47</f>
        <v>0.41</v>
      </c>
      <c r="AN114" s="247">
        <v>1</v>
      </c>
      <c r="AO114" s="248">
        <f t="shared" si="67"/>
        <v>0.41</v>
      </c>
      <c r="AP114" s="29"/>
      <c r="AQ114" s="249">
        <f t="shared" si="60"/>
        <v>0</v>
      </c>
      <c r="AR114" s="61">
        <f t="shared" si="61"/>
        <v>0</v>
      </c>
    </row>
    <row r="115" spans="2:44" x14ac:dyDescent="0.25">
      <c r="B115" s="408" t="s">
        <v>34</v>
      </c>
      <c r="C115" s="409"/>
      <c r="D115" s="410"/>
      <c r="E115" s="409"/>
      <c r="F115" s="401"/>
      <c r="G115" s="411"/>
      <c r="H115" s="412"/>
      <c r="I115" s="413">
        <f>SUM(I109:I114)+I108</f>
        <v>171.17751000000001</v>
      </c>
      <c r="J115" s="413"/>
      <c r="K115" s="411"/>
      <c r="L115" s="412"/>
      <c r="M115" s="413">
        <f>SUM(M109:M114)+M108</f>
        <v>174.57551000000007</v>
      </c>
      <c r="N115" s="401"/>
      <c r="O115" s="405">
        <f t="shared" si="35"/>
        <v>3.398000000000053</v>
      </c>
      <c r="P115" s="406">
        <f t="shared" si="36"/>
        <v>1.9850738569570574E-2</v>
      </c>
      <c r="R115" s="411"/>
      <c r="S115" s="412"/>
      <c r="T115" s="413">
        <f>SUM(T109:T114)+T108</f>
        <v>177.85151000000005</v>
      </c>
      <c r="U115" s="401"/>
      <c r="V115" s="405">
        <f t="shared" si="54"/>
        <v>3.275999999999982</v>
      </c>
      <c r="W115" s="406">
        <f t="shared" si="55"/>
        <v>1.8765518714509159E-2</v>
      </c>
      <c r="Y115" s="411"/>
      <c r="Z115" s="412"/>
      <c r="AA115" s="413">
        <f>SUM(AA109:AA114)+AA108</f>
        <v>188.09951000000004</v>
      </c>
      <c r="AB115" s="401"/>
      <c r="AC115" s="405">
        <f t="shared" si="56"/>
        <v>10.24799999999999</v>
      </c>
      <c r="AD115" s="406">
        <f t="shared" si="57"/>
        <v>5.7621102008073972E-2</v>
      </c>
      <c r="AF115" s="411"/>
      <c r="AG115" s="412"/>
      <c r="AH115" s="413">
        <f>SUM(AH109:AH114)+AH108</f>
        <v>200.58751000000004</v>
      </c>
      <c r="AI115" s="401"/>
      <c r="AJ115" s="405">
        <f t="shared" si="58"/>
        <v>12.488</v>
      </c>
      <c r="AK115" s="406">
        <f t="shared" si="59"/>
        <v>6.6390390915957179E-2</v>
      </c>
      <c r="AM115" s="411"/>
      <c r="AN115" s="412"/>
      <c r="AO115" s="413">
        <f>SUM(AO109:AO114)+AO108</f>
        <v>211.25551000000004</v>
      </c>
      <c r="AP115" s="401"/>
      <c r="AQ115" s="405">
        <f t="shared" si="60"/>
        <v>10.668000000000006</v>
      </c>
      <c r="AR115" s="406">
        <f t="shared" si="61"/>
        <v>5.3183770016388382E-2</v>
      </c>
    </row>
    <row r="116" spans="2:44" x14ac:dyDescent="0.25">
      <c r="B116" s="272" t="s">
        <v>35</v>
      </c>
      <c r="C116" s="29"/>
      <c r="D116" s="245" t="s">
        <v>29</v>
      </c>
      <c r="E116" s="29"/>
      <c r="F116" s="29"/>
      <c r="G116" s="97">
        <v>1.111E-2</v>
      </c>
      <c r="H116" s="339">
        <f>$G$85*(1+G142)</f>
        <v>2882.6000000000004</v>
      </c>
      <c r="I116" s="263">
        <f>H116*G116</f>
        <v>32.025686000000007</v>
      </c>
      <c r="J116" s="263"/>
      <c r="K116" s="97">
        <v>1.261E-2</v>
      </c>
      <c r="L116" s="339">
        <f>$G$85*(1+K142)</f>
        <v>2882.6000000000004</v>
      </c>
      <c r="M116" s="263">
        <f>L116*K116</f>
        <v>36.349586000000002</v>
      </c>
      <c r="N116" s="29"/>
      <c r="O116" s="249">
        <f t="shared" si="35"/>
        <v>4.3238999999999947</v>
      </c>
      <c r="P116" s="250">
        <f t="shared" si="36"/>
        <v>0.13501350135013482</v>
      </c>
      <c r="R116" s="97">
        <v>1.261E-2</v>
      </c>
      <c r="S116" s="339">
        <f>$G$85*(1+R142)</f>
        <v>2882.6000000000004</v>
      </c>
      <c r="T116" s="263">
        <f>S116*R116</f>
        <v>36.349586000000002</v>
      </c>
      <c r="U116" s="29"/>
      <c r="V116" s="249">
        <f t="shared" si="54"/>
        <v>0</v>
      </c>
      <c r="W116" s="250">
        <f t="shared" si="55"/>
        <v>0</v>
      </c>
      <c r="Y116" s="97">
        <v>1.261E-2</v>
      </c>
      <c r="Z116" s="339">
        <f>$G$85*(1+Y142)</f>
        <v>2882.6000000000004</v>
      </c>
      <c r="AA116" s="263">
        <f>Z116*Y116</f>
        <v>36.349586000000002</v>
      </c>
      <c r="AB116" s="29"/>
      <c r="AC116" s="249">
        <f t="shared" si="56"/>
        <v>0</v>
      </c>
      <c r="AD116" s="250">
        <f t="shared" si="57"/>
        <v>0</v>
      </c>
      <c r="AF116" s="97">
        <v>1.261E-2</v>
      </c>
      <c r="AG116" s="339">
        <f>$G$85*(1+AF142)</f>
        <v>2882.6000000000004</v>
      </c>
      <c r="AH116" s="263">
        <f>AG116*AF116</f>
        <v>36.349586000000002</v>
      </c>
      <c r="AI116" s="29"/>
      <c r="AJ116" s="249">
        <f t="shared" si="58"/>
        <v>0</v>
      </c>
      <c r="AK116" s="250">
        <f t="shared" si="59"/>
        <v>0</v>
      </c>
      <c r="AM116" s="97">
        <v>1.261E-2</v>
      </c>
      <c r="AN116" s="339">
        <f>$G$85*(1+AM142)</f>
        <v>2882.6000000000004</v>
      </c>
      <c r="AO116" s="263">
        <f>AN116*AM116</f>
        <v>36.349586000000002</v>
      </c>
      <c r="AP116" s="29"/>
      <c r="AQ116" s="249">
        <f t="shared" si="60"/>
        <v>0</v>
      </c>
      <c r="AR116" s="250">
        <f t="shared" si="61"/>
        <v>0</v>
      </c>
    </row>
    <row r="117" spans="2:44" x14ac:dyDescent="0.25">
      <c r="B117" s="274" t="s">
        <v>36</v>
      </c>
      <c r="C117" s="29"/>
      <c r="D117" s="245" t="s">
        <v>29</v>
      </c>
      <c r="E117" s="29"/>
      <c r="F117" s="29"/>
      <c r="G117" s="97">
        <v>6.9699999999999996E-3</v>
      </c>
      <c r="H117" s="339">
        <f>H116</f>
        <v>2882.6000000000004</v>
      </c>
      <c r="I117" s="263">
        <f>H117*G117</f>
        <v>20.091722000000001</v>
      </c>
      <c r="J117" s="263"/>
      <c r="K117" s="97">
        <v>8.0999999999999996E-3</v>
      </c>
      <c r="L117" s="339">
        <f>L116</f>
        <v>2882.6000000000004</v>
      </c>
      <c r="M117" s="263">
        <f>L117*K117</f>
        <v>23.349060000000001</v>
      </c>
      <c r="N117" s="29"/>
      <c r="O117" s="249">
        <f t="shared" si="35"/>
        <v>3.2573380000000007</v>
      </c>
      <c r="P117" s="250">
        <f t="shared" si="36"/>
        <v>0.16212338593974179</v>
      </c>
      <c r="R117" s="97">
        <v>8.0999999999999996E-3</v>
      </c>
      <c r="S117" s="339">
        <f>S116</f>
        <v>2882.6000000000004</v>
      </c>
      <c r="T117" s="263">
        <f>S117*R117</f>
        <v>23.349060000000001</v>
      </c>
      <c r="U117" s="29"/>
      <c r="V117" s="249">
        <f t="shared" si="54"/>
        <v>0</v>
      </c>
      <c r="W117" s="250">
        <f t="shared" si="55"/>
        <v>0</v>
      </c>
      <c r="Y117" s="97">
        <v>8.0999999999999996E-3</v>
      </c>
      <c r="Z117" s="339">
        <f>Z116</f>
        <v>2882.6000000000004</v>
      </c>
      <c r="AA117" s="263">
        <f>Z117*Y117</f>
        <v>23.349060000000001</v>
      </c>
      <c r="AB117" s="29"/>
      <c r="AC117" s="249">
        <f t="shared" si="56"/>
        <v>0</v>
      </c>
      <c r="AD117" s="250">
        <f t="shared" si="57"/>
        <v>0</v>
      </c>
      <c r="AF117" s="97">
        <v>8.0999999999999996E-3</v>
      </c>
      <c r="AG117" s="339">
        <f>AG116</f>
        <v>2882.6000000000004</v>
      </c>
      <c r="AH117" s="263">
        <f>AG117*AF117</f>
        <v>23.349060000000001</v>
      </c>
      <c r="AI117" s="29"/>
      <c r="AJ117" s="249">
        <f t="shared" si="58"/>
        <v>0</v>
      </c>
      <c r="AK117" s="250">
        <f t="shared" si="59"/>
        <v>0</v>
      </c>
      <c r="AM117" s="97">
        <v>8.0999999999999996E-3</v>
      </c>
      <c r="AN117" s="339">
        <f>AN116</f>
        <v>2882.6000000000004</v>
      </c>
      <c r="AO117" s="263">
        <f>AN117*AM117</f>
        <v>23.349060000000001</v>
      </c>
      <c r="AP117" s="29"/>
      <c r="AQ117" s="249">
        <f t="shared" si="60"/>
        <v>0</v>
      </c>
      <c r="AR117" s="250">
        <f t="shared" si="61"/>
        <v>0</v>
      </c>
    </row>
    <row r="118" spans="2:44" x14ac:dyDescent="0.25">
      <c r="B118" s="408" t="s">
        <v>37</v>
      </c>
      <c r="C118" s="399"/>
      <c r="D118" s="414"/>
      <c r="E118" s="399"/>
      <c r="F118" s="415"/>
      <c r="G118" s="416"/>
      <c r="H118" s="417"/>
      <c r="I118" s="413">
        <f>SUM(I115:I117)</f>
        <v>223.29491800000002</v>
      </c>
      <c r="J118" s="413"/>
      <c r="K118" s="358"/>
      <c r="L118" s="417"/>
      <c r="M118" s="413">
        <f>SUM(M115:M117)</f>
        <v>234.27415600000006</v>
      </c>
      <c r="N118" s="415"/>
      <c r="O118" s="405">
        <f t="shared" si="35"/>
        <v>10.979238000000038</v>
      </c>
      <c r="P118" s="406">
        <f t="shared" si="36"/>
        <v>4.9169224711151004E-2</v>
      </c>
      <c r="R118" s="358"/>
      <c r="S118" s="417"/>
      <c r="T118" s="413">
        <f>SUM(T115:T117)</f>
        <v>237.55015600000007</v>
      </c>
      <c r="U118" s="415"/>
      <c r="V118" s="405">
        <f t="shared" si="54"/>
        <v>3.2760000000000105</v>
      </c>
      <c r="W118" s="406">
        <f t="shared" si="55"/>
        <v>1.3983616699060949E-2</v>
      </c>
      <c r="Y118" s="358"/>
      <c r="Z118" s="417"/>
      <c r="AA118" s="413">
        <f>SUM(AA115:AA117)</f>
        <v>247.79815600000006</v>
      </c>
      <c r="AB118" s="415"/>
      <c r="AC118" s="405">
        <f t="shared" si="56"/>
        <v>10.24799999999999</v>
      </c>
      <c r="AD118" s="406">
        <f t="shared" si="57"/>
        <v>4.3140363166084335E-2</v>
      </c>
      <c r="AF118" s="358"/>
      <c r="AG118" s="417"/>
      <c r="AH118" s="413">
        <f>SUM(AH115:AH117)</f>
        <v>260.28615600000006</v>
      </c>
      <c r="AI118" s="415"/>
      <c r="AJ118" s="405">
        <f t="shared" si="58"/>
        <v>12.488</v>
      </c>
      <c r="AK118" s="406">
        <f t="shared" si="59"/>
        <v>5.0395855245993021E-2</v>
      </c>
      <c r="AM118" s="358"/>
      <c r="AN118" s="417"/>
      <c r="AO118" s="413">
        <f>SUM(AO115:AO117)</f>
        <v>270.95415600000007</v>
      </c>
      <c r="AP118" s="415"/>
      <c r="AQ118" s="405">
        <f t="shared" si="60"/>
        <v>10.668000000000006</v>
      </c>
      <c r="AR118" s="406">
        <f t="shared" si="61"/>
        <v>4.098566041291879E-2</v>
      </c>
    </row>
    <row r="119" spans="2:44" x14ac:dyDescent="0.25">
      <c r="B119" s="418" t="s">
        <v>70</v>
      </c>
      <c r="C119" s="244"/>
      <c r="D119" s="245" t="s">
        <v>29</v>
      </c>
      <c r="E119" s="244"/>
      <c r="F119" s="29"/>
      <c r="G119" s="104">
        <v>4.1000000000000003E-3</v>
      </c>
      <c r="H119" s="339">
        <f>H116</f>
        <v>2882.6000000000004</v>
      </c>
      <c r="I119" s="263">
        <f t="shared" ref="I119:I129" si="68">H119*G119</f>
        <v>11.818660000000003</v>
      </c>
      <c r="J119" s="263"/>
      <c r="K119" s="104">
        <v>4.1000000000000003E-3</v>
      </c>
      <c r="L119" s="339">
        <f>L116</f>
        <v>2882.6000000000004</v>
      </c>
      <c r="M119" s="263">
        <f t="shared" ref="M119:M129" si="69">L119*K119</f>
        <v>11.818660000000003</v>
      </c>
      <c r="N119" s="29"/>
      <c r="O119" s="249">
        <f t="shared" si="35"/>
        <v>0</v>
      </c>
      <c r="P119" s="250">
        <f t="shared" si="36"/>
        <v>0</v>
      </c>
      <c r="R119" s="104">
        <v>4.1000000000000003E-3</v>
      </c>
      <c r="S119" s="339">
        <f>S116</f>
        <v>2882.6000000000004</v>
      </c>
      <c r="T119" s="263">
        <f t="shared" ref="T119:T129" si="70">S119*R119</f>
        <v>11.818660000000003</v>
      </c>
      <c r="U119" s="29"/>
      <c r="V119" s="249">
        <f t="shared" si="54"/>
        <v>0</v>
      </c>
      <c r="W119" s="250">
        <f t="shared" si="55"/>
        <v>0</v>
      </c>
      <c r="Y119" s="104">
        <v>4.1000000000000003E-3</v>
      </c>
      <c r="Z119" s="339">
        <f>Z116</f>
        <v>2882.6000000000004</v>
      </c>
      <c r="AA119" s="263">
        <f t="shared" ref="AA119:AA129" si="71">Z119*Y119</f>
        <v>11.818660000000003</v>
      </c>
      <c r="AB119" s="29"/>
      <c r="AC119" s="249">
        <f t="shared" si="56"/>
        <v>0</v>
      </c>
      <c r="AD119" s="250">
        <f t="shared" si="57"/>
        <v>0</v>
      </c>
      <c r="AF119" s="104">
        <v>4.1000000000000003E-3</v>
      </c>
      <c r="AG119" s="339">
        <f>AG116</f>
        <v>2882.6000000000004</v>
      </c>
      <c r="AH119" s="263">
        <f t="shared" ref="AH119:AH129" si="72">AG119*AF119</f>
        <v>11.818660000000003</v>
      </c>
      <c r="AI119" s="29"/>
      <c r="AJ119" s="249">
        <f t="shared" si="58"/>
        <v>0</v>
      </c>
      <c r="AK119" s="250">
        <f t="shared" si="59"/>
        <v>0</v>
      </c>
      <c r="AM119" s="104">
        <v>4.1000000000000003E-3</v>
      </c>
      <c r="AN119" s="339">
        <f>AN116</f>
        <v>2882.6000000000004</v>
      </c>
      <c r="AO119" s="263">
        <f t="shared" ref="AO119:AO129" si="73">AN119*AM119</f>
        <v>11.818660000000003</v>
      </c>
      <c r="AP119" s="29"/>
      <c r="AQ119" s="249">
        <f t="shared" si="60"/>
        <v>0</v>
      </c>
      <c r="AR119" s="250">
        <f t="shared" si="61"/>
        <v>0</v>
      </c>
    </row>
    <row r="120" spans="2:44" x14ac:dyDescent="0.25">
      <c r="B120" s="418" t="s">
        <v>71</v>
      </c>
      <c r="C120" s="244"/>
      <c r="D120" s="245" t="s">
        <v>29</v>
      </c>
      <c r="E120" s="244"/>
      <c r="F120" s="29"/>
      <c r="G120" s="104">
        <v>1.4E-3</v>
      </c>
      <c r="H120" s="339">
        <f>H116</f>
        <v>2882.6000000000004</v>
      </c>
      <c r="I120" s="263">
        <f t="shared" si="68"/>
        <v>4.0356400000000008</v>
      </c>
      <c r="J120" s="263"/>
      <c r="K120" s="104">
        <v>1.4E-3</v>
      </c>
      <c r="L120" s="339">
        <f>L116</f>
        <v>2882.6000000000004</v>
      </c>
      <c r="M120" s="263">
        <f t="shared" si="69"/>
        <v>4.0356400000000008</v>
      </c>
      <c r="N120" s="29"/>
      <c r="O120" s="249">
        <f t="shared" si="35"/>
        <v>0</v>
      </c>
      <c r="P120" s="250">
        <f t="shared" si="36"/>
        <v>0</v>
      </c>
      <c r="R120" s="104">
        <v>1.4E-3</v>
      </c>
      <c r="S120" s="339">
        <f>S116</f>
        <v>2882.6000000000004</v>
      </c>
      <c r="T120" s="263">
        <f t="shared" si="70"/>
        <v>4.0356400000000008</v>
      </c>
      <c r="U120" s="29"/>
      <c r="V120" s="249">
        <f t="shared" si="54"/>
        <v>0</v>
      </c>
      <c r="W120" s="250">
        <f t="shared" si="55"/>
        <v>0</v>
      </c>
      <c r="Y120" s="104">
        <v>1.4E-3</v>
      </c>
      <c r="Z120" s="339">
        <f>Z116</f>
        <v>2882.6000000000004</v>
      </c>
      <c r="AA120" s="263">
        <f t="shared" si="71"/>
        <v>4.0356400000000008</v>
      </c>
      <c r="AB120" s="29"/>
      <c r="AC120" s="249">
        <f t="shared" si="56"/>
        <v>0</v>
      </c>
      <c r="AD120" s="250">
        <f t="shared" si="57"/>
        <v>0</v>
      </c>
      <c r="AF120" s="104">
        <v>1.4E-3</v>
      </c>
      <c r="AG120" s="339">
        <f>AG116</f>
        <v>2882.6000000000004</v>
      </c>
      <c r="AH120" s="263">
        <f t="shared" si="72"/>
        <v>4.0356400000000008</v>
      </c>
      <c r="AI120" s="29"/>
      <c r="AJ120" s="249">
        <f t="shared" si="58"/>
        <v>0</v>
      </c>
      <c r="AK120" s="250">
        <f t="shared" si="59"/>
        <v>0</v>
      </c>
      <c r="AM120" s="104">
        <v>1.4E-3</v>
      </c>
      <c r="AN120" s="339">
        <f>AN116</f>
        <v>2882.6000000000004</v>
      </c>
      <c r="AO120" s="263">
        <f t="shared" si="73"/>
        <v>4.0356400000000008</v>
      </c>
      <c r="AP120" s="29"/>
      <c r="AQ120" s="249">
        <f t="shared" si="60"/>
        <v>0</v>
      </c>
      <c r="AR120" s="250">
        <f t="shared" si="61"/>
        <v>0</v>
      </c>
    </row>
    <row r="121" spans="2:44" x14ac:dyDescent="0.25">
      <c r="B121" s="418" t="s">
        <v>40</v>
      </c>
      <c r="C121" s="244"/>
      <c r="D121" s="245" t="s">
        <v>29</v>
      </c>
      <c r="E121" s="244"/>
      <c r="F121" s="29"/>
      <c r="G121" s="104">
        <v>4.0000000000000002E-4</v>
      </c>
      <c r="H121" s="339">
        <f>+H116</f>
        <v>2882.6000000000004</v>
      </c>
      <c r="I121" s="263">
        <f t="shared" si="68"/>
        <v>1.1530400000000003</v>
      </c>
      <c r="J121" s="263"/>
      <c r="K121" s="104">
        <v>4.0000000000000002E-4</v>
      </c>
      <c r="L121" s="339">
        <f>+L116</f>
        <v>2882.6000000000004</v>
      </c>
      <c r="M121" s="263">
        <f t="shared" si="69"/>
        <v>1.1530400000000003</v>
      </c>
      <c r="N121" s="29"/>
      <c r="O121" s="249">
        <f t="shared" si="35"/>
        <v>0</v>
      </c>
      <c r="P121" s="250">
        <f t="shared" si="36"/>
        <v>0</v>
      </c>
      <c r="R121" s="104">
        <v>4.0000000000000002E-4</v>
      </c>
      <c r="S121" s="339">
        <f>+S116</f>
        <v>2882.6000000000004</v>
      </c>
      <c r="T121" s="263">
        <f t="shared" si="70"/>
        <v>1.1530400000000003</v>
      </c>
      <c r="U121" s="29"/>
      <c r="V121" s="249">
        <f t="shared" si="54"/>
        <v>0</v>
      </c>
      <c r="W121" s="250">
        <f t="shared" si="55"/>
        <v>0</v>
      </c>
      <c r="Y121" s="104">
        <v>4.0000000000000002E-4</v>
      </c>
      <c r="Z121" s="339">
        <f>+Z116</f>
        <v>2882.6000000000004</v>
      </c>
      <c r="AA121" s="263">
        <f t="shared" si="71"/>
        <v>1.1530400000000003</v>
      </c>
      <c r="AB121" s="29"/>
      <c r="AC121" s="249">
        <f t="shared" si="56"/>
        <v>0</v>
      </c>
      <c r="AD121" s="250">
        <f t="shared" si="57"/>
        <v>0</v>
      </c>
      <c r="AF121" s="104">
        <v>4.0000000000000002E-4</v>
      </c>
      <c r="AG121" s="339">
        <f>+AG116</f>
        <v>2882.6000000000004</v>
      </c>
      <c r="AH121" s="263">
        <f t="shared" si="72"/>
        <v>1.1530400000000003</v>
      </c>
      <c r="AI121" s="29"/>
      <c r="AJ121" s="249">
        <f t="shared" si="58"/>
        <v>0</v>
      </c>
      <c r="AK121" s="250">
        <f t="shared" si="59"/>
        <v>0</v>
      </c>
      <c r="AM121" s="104">
        <v>4.0000000000000002E-4</v>
      </c>
      <c r="AN121" s="339">
        <f>+AN116</f>
        <v>2882.6000000000004</v>
      </c>
      <c r="AO121" s="263">
        <f t="shared" si="73"/>
        <v>1.1530400000000003</v>
      </c>
      <c r="AP121" s="29"/>
      <c r="AQ121" s="249">
        <f t="shared" si="60"/>
        <v>0</v>
      </c>
      <c r="AR121" s="250">
        <f t="shared" si="61"/>
        <v>0</v>
      </c>
    </row>
    <row r="122" spans="2:44" x14ac:dyDescent="0.25">
      <c r="B122" s="264" t="s">
        <v>72</v>
      </c>
      <c r="C122" s="244"/>
      <c r="D122" s="245" t="s">
        <v>23</v>
      </c>
      <c r="E122" s="244"/>
      <c r="F122" s="29"/>
      <c r="G122" s="105">
        <v>0.25</v>
      </c>
      <c r="H122" s="339">
        <v>1</v>
      </c>
      <c r="I122" s="263">
        <f t="shared" si="68"/>
        <v>0.25</v>
      </c>
      <c r="J122" s="263"/>
      <c r="K122" s="105">
        <v>0.25</v>
      </c>
      <c r="L122" s="339">
        <v>1</v>
      </c>
      <c r="M122" s="263">
        <f t="shared" si="69"/>
        <v>0.25</v>
      </c>
      <c r="N122" s="29"/>
      <c r="O122" s="249">
        <f t="shared" si="35"/>
        <v>0</v>
      </c>
      <c r="P122" s="250">
        <f t="shared" si="36"/>
        <v>0</v>
      </c>
      <c r="R122" s="105">
        <v>0.25</v>
      </c>
      <c r="S122" s="339">
        <v>1</v>
      </c>
      <c r="T122" s="263">
        <f t="shared" si="70"/>
        <v>0.25</v>
      </c>
      <c r="U122" s="29"/>
      <c r="V122" s="249">
        <f t="shared" si="54"/>
        <v>0</v>
      </c>
      <c r="W122" s="250">
        <f t="shared" si="55"/>
        <v>0</v>
      </c>
      <c r="Y122" s="105">
        <v>0.25</v>
      </c>
      <c r="Z122" s="339">
        <v>1</v>
      </c>
      <c r="AA122" s="263">
        <f t="shared" si="71"/>
        <v>0.25</v>
      </c>
      <c r="AB122" s="29"/>
      <c r="AC122" s="249">
        <f t="shared" si="56"/>
        <v>0</v>
      </c>
      <c r="AD122" s="250">
        <f t="shared" si="57"/>
        <v>0</v>
      </c>
      <c r="AF122" s="105">
        <v>0.25</v>
      </c>
      <c r="AG122" s="339">
        <v>1</v>
      </c>
      <c r="AH122" s="263">
        <f t="shared" si="72"/>
        <v>0.25</v>
      </c>
      <c r="AI122" s="29"/>
      <c r="AJ122" s="249">
        <f t="shared" si="58"/>
        <v>0</v>
      </c>
      <c r="AK122" s="250">
        <f t="shared" si="59"/>
        <v>0</v>
      </c>
      <c r="AM122" s="105">
        <v>0.25</v>
      </c>
      <c r="AN122" s="339">
        <v>1</v>
      </c>
      <c r="AO122" s="263">
        <f t="shared" si="73"/>
        <v>0.25</v>
      </c>
      <c r="AP122" s="29"/>
      <c r="AQ122" s="249">
        <f t="shared" si="60"/>
        <v>0</v>
      </c>
      <c r="AR122" s="250">
        <f t="shared" si="61"/>
        <v>0</v>
      </c>
    </row>
    <row r="123" spans="2:44" s="22" customFormat="1" x14ac:dyDescent="0.25">
      <c r="B123" s="63" t="s">
        <v>42</v>
      </c>
      <c r="C123" s="53"/>
      <c r="D123" s="54" t="s">
        <v>29</v>
      </c>
      <c r="E123" s="53"/>
      <c r="F123" s="23"/>
      <c r="G123" s="104">
        <v>8.6999999999999994E-2</v>
      </c>
      <c r="H123" s="86">
        <f>$G$85*$D$144</f>
        <v>1764</v>
      </c>
      <c r="I123" s="65">
        <f t="shared" si="68"/>
        <v>153.46799999999999</v>
      </c>
      <c r="J123" s="65"/>
      <c r="K123" s="104">
        <v>8.6999999999999994E-2</v>
      </c>
      <c r="L123" s="86">
        <f>$G$85*$D$144</f>
        <v>1764</v>
      </c>
      <c r="M123" s="65">
        <f t="shared" si="69"/>
        <v>153.46799999999999</v>
      </c>
      <c r="N123" s="59"/>
      <c r="O123" s="60">
        <f t="shared" si="35"/>
        <v>0</v>
      </c>
      <c r="P123" s="61">
        <f t="shared" si="36"/>
        <v>0</v>
      </c>
      <c r="Q123" s="59"/>
      <c r="R123" s="104">
        <v>8.6999999999999994E-2</v>
      </c>
      <c r="S123" s="86">
        <f>$G$85*$D$144</f>
        <v>1764</v>
      </c>
      <c r="T123" s="65">
        <f t="shared" si="70"/>
        <v>153.46799999999999</v>
      </c>
      <c r="U123" s="59"/>
      <c r="V123" s="60">
        <f t="shared" si="54"/>
        <v>0</v>
      </c>
      <c r="W123" s="61">
        <f t="shared" si="55"/>
        <v>0</v>
      </c>
      <c r="X123" s="59"/>
      <c r="Y123" s="104">
        <v>8.6999999999999994E-2</v>
      </c>
      <c r="Z123" s="86">
        <f>$G$85*$D$144</f>
        <v>1764</v>
      </c>
      <c r="AA123" s="65">
        <f t="shared" si="71"/>
        <v>153.46799999999999</v>
      </c>
      <c r="AB123" s="59"/>
      <c r="AC123" s="60">
        <f t="shared" si="56"/>
        <v>0</v>
      </c>
      <c r="AD123" s="61">
        <f t="shared" si="57"/>
        <v>0</v>
      </c>
      <c r="AE123" s="59"/>
      <c r="AF123" s="104">
        <v>8.6999999999999994E-2</v>
      </c>
      <c r="AG123" s="86">
        <f>$G$85*$D$144</f>
        <v>1764</v>
      </c>
      <c r="AH123" s="65">
        <f t="shared" si="72"/>
        <v>153.46799999999999</v>
      </c>
      <c r="AI123" s="59"/>
      <c r="AJ123" s="60">
        <f t="shared" si="58"/>
        <v>0</v>
      </c>
      <c r="AK123" s="61">
        <f t="shared" si="59"/>
        <v>0</v>
      </c>
      <c r="AL123" s="59"/>
      <c r="AM123" s="104">
        <v>8.6999999999999994E-2</v>
      </c>
      <c r="AN123" s="86">
        <f>$G$85*$D$144</f>
        <v>1764</v>
      </c>
      <c r="AO123" s="65">
        <f t="shared" si="73"/>
        <v>153.46799999999999</v>
      </c>
      <c r="AP123" s="59"/>
      <c r="AQ123" s="60">
        <f t="shared" si="60"/>
        <v>0</v>
      </c>
      <c r="AR123" s="61">
        <f t="shared" si="61"/>
        <v>0</v>
      </c>
    </row>
    <row r="124" spans="2:44" s="22" customFormat="1" x14ac:dyDescent="0.25">
      <c r="B124" s="63" t="s">
        <v>43</v>
      </c>
      <c r="C124" s="53"/>
      <c r="D124" s="54" t="s">
        <v>29</v>
      </c>
      <c r="E124" s="53"/>
      <c r="F124" s="23"/>
      <c r="G124" s="104">
        <v>0.122</v>
      </c>
      <c r="H124" s="86">
        <f>$G$85*$D$145</f>
        <v>504</v>
      </c>
      <c r="I124" s="65">
        <f t="shared" si="68"/>
        <v>61.488</v>
      </c>
      <c r="J124" s="65"/>
      <c r="K124" s="104">
        <v>0.122</v>
      </c>
      <c r="L124" s="86">
        <f>$G$85*$D$145</f>
        <v>504</v>
      </c>
      <c r="M124" s="65">
        <f t="shared" si="69"/>
        <v>61.488</v>
      </c>
      <c r="N124" s="59"/>
      <c r="O124" s="60">
        <f t="shared" si="35"/>
        <v>0</v>
      </c>
      <c r="P124" s="61">
        <f t="shared" si="36"/>
        <v>0</v>
      </c>
      <c r="Q124" s="59"/>
      <c r="R124" s="104">
        <v>0.122</v>
      </c>
      <c r="S124" s="86">
        <f>$G$85*$D$145</f>
        <v>504</v>
      </c>
      <c r="T124" s="65">
        <f t="shared" si="70"/>
        <v>61.488</v>
      </c>
      <c r="U124" s="59"/>
      <c r="V124" s="60">
        <f t="shared" si="54"/>
        <v>0</v>
      </c>
      <c r="W124" s="61">
        <f t="shared" si="55"/>
        <v>0</v>
      </c>
      <c r="X124" s="59"/>
      <c r="Y124" s="104">
        <v>0.122</v>
      </c>
      <c r="Z124" s="86">
        <f>$G$85*$D$145</f>
        <v>504</v>
      </c>
      <c r="AA124" s="65">
        <f t="shared" si="71"/>
        <v>61.488</v>
      </c>
      <c r="AB124" s="59"/>
      <c r="AC124" s="60">
        <f t="shared" si="56"/>
        <v>0</v>
      </c>
      <c r="AD124" s="61">
        <f t="shared" si="57"/>
        <v>0</v>
      </c>
      <c r="AE124" s="59"/>
      <c r="AF124" s="104">
        <v>0.122</v>
      </c>
      <c r="AG124" s="86">
        <f>$G$85*$D$145</f>
        <v>504</v>
      </c>
      <c r="AH124" s="65">
        <f t="shared" si="72"/>
        <v>61.488</v>
      </c>
      <c r="AI124" s="59"/>
      <c r="AJ124" s="60">
        <f t="shared" si="58"/>
        <v>0</v>
      </c>
      <c r="AK124" s="61">
        <f t="shared" si="59"/>
        <v>0</v>
      </c>
      <c r="AL124" s="59"/>
      <c r="AM124" s="104">
        <v>0.122</v>
      </c>
      <c r="AN124" s="86">
        <f>$G$85*$D$145</f>
        <v>504</v>
      </c>
      <c r="AO124" s="65">
        <f t="shared" si="73"/>
        <v>61.488</v>
      </c>
      <c r="AP124" s="59"/>
      <c r="AQ124" s="60">
        <f t="shared" si="60"/>
        <v>0</v>
      </c>
      <c r="AR124" s="61">
        <f t="shared" si="61"/>
        <v>0</v>
      </c>
    </row>
    <row r="125" spans="2:44" s="22" customFormat="1" x14ac:dyDescent="0.25">
      <c r="B125" s="63" t="s">
        <v>44</v>
      </c>
      <c r="C125" s="53"/>
      <c r="D125" s="54" t="s">
        <v>29</v>
      </c>
      <c r="E125" s="53"/>
      <c r="F125" s="23"/>
      <c r="G125" s="104">
        <v>0.182</v>
      </c>
      <c r="H125" s="86">
        <f>$G$85*$D$146</f>
        <v>532</v>
      </c>
      <c r="I125" s="65">
        <f t="shared" si="68"/>
        <v>96.823999999999998</v>
      </c>
      <c r="J125" s="65"/>
      <c r="K125" s="104">
        <v>0.182</v>
      </c>
      <c r="L125" s="86">
        <f>$G$85*$D$146</f>
        <v>532</v>
      </c>
      <c r="M125" s="65">
        <f t="shared" si="69"/>
        <v>96.823999999999998</v>
      </c>
      <c r="N125" s="59"/>
      <c r="O125" s="60">
        <f t="shared" si="35"/>
        <v>0</v>
      </c>
      <c r="P125" s="61">
        <f t="shared" si="36"/>
        <v>0</v>
      </c>
      <c r="Q125" s="59"/>
      <c r="R125" s="104">
        <v>0.182</v>
      </c>
      <c r="S125" s="86">
        <f>$G$85*$D$146</f>
        <v>532</v>
      </c>
      <c r="T125" s="65">
        <f t="shared" si="70"/>
        <v>96.823999999999998</v>
      </c>
      <c r="U125" s="59"/>
      <c r="V125" s="60">
        <f t="shared" si="54"/>
        <v>0</v>
      </c>
      <c r="W125" s="61">
        <f t="shared" si="55"/>
        <v>0</v>
      </c>
      <c r="X125" s="59"/>
      <c r="Y125" s="104">
        <v>0.182</v>
      </c>
      <c r="Z125" s="86">
        <f>$G$85*$D$146</f>
        <v>532</v>
      </c>
      <c r="AA125" s="65">
        <f t="shared" si="71"/>
        <v>96.823999999999998</v>
      </c>
      <c r="AB125" s="59"/>
      <c r="AC125" s="60">
        <f t="shared" si="56"/>
        <v>0</v>
      </c>
      <c r="AD125" s="61">
        <f t="shared" si="57"/>
        <v>0</v>
      </c>
      <c r="AE125" s="59"/>
      <c r="AF125" s="104">
        <v>0.182</v>
      </c>
      <c r="AG125" s="86">
        <f>$G$85*$D$146</f>
        <v>532</v>
      </c>
      <c r="AH125" s="65">
        <f t="shared" si="72"/>
        <v>96.823999999999998</v>
      </c>
      <c r="AI125" s="59"/>
      <c r="AJ125" s="60">
        <f t="shared" si="58"/>
        <v>0</v>
      </c>
      <c r="AK125" s="61">
        <f t="shared" si="59"/>
        <v>0</v>
      </c>
      <c r="AL125" s="59"/>
      <c r="AM125" s="104">
        <v>0.182</v>
      </c>
      <c r="AN125" s="86">
        <f>$G$85*$D$146</f>
        <v>532</v>
      </c>
      <c r="AO125" s="65">
        <f t="shared" si="73"/>
        <v>96.823999999999998</v>
      </c>
      <c r="AP125" s="59"/>
      <c r="AQ125" s="60">
        <f t="shared" si="60"/>
        <v>0</v>
      </c>
      <c r="AR125" s="61">
        <f t="shared" si="61"/>
        <v>0</v>
      </c>
    </row>
    <row r="126" spans="2:44" s="22" customFormat="1" x14ac:dyDescent="0.25">
      <c r="B126" s="63" t="s">
        <v>45</v>
      </c>
      <c r="C126" s="53"/>
      <c r="D126" s="54" t="s">
        <v>29</v>
      </c>
      <c r="E126" s="53"/>
      <c r="F126" s="23"/>
      <c r="G126" s="104">
        <v>0.10299999999999999</v>
      </c>
      <c r="H126" s="86">
        <f>IF(AND($N$1=1, $G$85&gt;=750), 750, IF(AND($N$1=1, AND($G$85&lt;750, $G$85&gt;=0)), $G$85, IF(AND($N$1=2, $G$85&gt;=1000), 1000, IF(AND($N$1=2, AND($G$85&lt;1000, $G$85&gt;=0)), $G$85))))</f>
        <v>750</v>
      </c>
      <c r="I126" s="65">
        <f t="shared" si="68"/>
        <v>77.25</v>
      </c>
      <c r="J126" s="65"/>
      <c r="K126" s="104">
        <v>0.10299999999999999</v>
      </c>
      <c r="L126" s="86">
        <f>IF(AND($N$1=1, $G$85&gt;=750), 750, IF(AND($N$1=1, AND($G$85&lt;750, $G$85&gt;=0)), $G$85, IF(AND($N$1=2, $G$85&gt;=1000), 1000, IF(AND($N$1=2, AND($G$85&lt;1000, $G$85&gt;=0)), $G$85))))</f>
        <v>750</v>
      </c>
      <c r="M126" s="65">
        <f t="shared" si="69"/>
        <v>77.25</v>
      </c>
      <c r="N126" s="59"/>
      <c r="O126" s="60">
        <f t="shared" si="35"/>
        <v>0</v>
      </c>
      <c r="P126" s="61">
        <f t="shared" si="36"/>
        <v>0</v>
      </c>
      <c r="Q126" s="59"/>
      <c r="R126" s="104">
        <v>0.10299999999999999</v>
      </c>
      <c r="S126" s="86">
        <f>IF(AND($N$1=1, $G$85&gt;=750), 750, IF(AND($N$1=1, AND($G$85&lt;750, $G$85&gt;=0)), $G$85, IF(AND($N$1=2, $G$85&gt;=1000), 1000, IF(AND($N$1=2, AND($G$85&lt;1000, $G$85&gt;=0)), $G$85))))</f>
        <v>750</v>
      </c>
      <c r="T126" s="65">
        <f t="shared" si="70"/>
        <v>77.25</v>
      </c>
      <c r="U126" s="59"/>
      <c r="V126" s="60">
        <f t="shared" si="54"/>
        <v>0</v>
      </c>
      <c r="W126" s="61">
        <f t="shared" si="55"/>
        <v>0</v>
      </c>
      <c r="X126" s="59"/>
      <c r="Y126" s="104">
        <v>0.10299999999999999</v>
      </c>
      <c r="Z126" s="86">
        <f>IF(AND($N$1=1, $G$85&gt;=750), 750, IF(AND($N$1=1, AND($G$85&lt;750, $G$85&gt;=0)), $G$85, IF(AND($N$1=2, $G$85&gt;=1000), 1000, IF(AND($N$1=2, AND($G$85&lt;1000, $G$85&gt;=0)), $G$85))))</f>
        <v>750</v>
      </c>
      <c r="AA126" s="65">
        <f t="shared" si="71"/>
        <v>77.25</v>
      </c>
      <c r="AB126" s="59"/>
      <c r="AC126" s="60">
        <f t="shared" si="56"/>
        <v>0</v>
      </c>
      <c r="AD126" s="61">
        <f t="shared" si="57"/>
        <v>0</v>
      </c>
      <c r="AE126" s="59"/>
      <c r="AF126" s="104">
        <v>0.10299999999999999</v>
      </c>
      <c r="AG126" s="86">
        <f>IF(AND($N$1=1, $G$85&gt;=750), 750, IF(AND($N$1=1, AND($G$85&lt;750, $G$85&gt;=0)), $G$85, IF(AND($N$1=2, $G$85&gt;=1000), 1000, IF(AND($N$1=2, AND($G$85&lt;1000, $G$85&gt;=0)), $G$85))))</f>
        <v>750</v>
      </c>
      <c r="AH126" s="65">
        <f t="shared" si="72"/>
        <v>77.25</v>
      </c>
      <c r="AI126" s="59"/>
      <c r="AJ126" s="60">
        <f t="shared" si="58"/>
        <v>0</v>
      </c>
      <c r="AK126" s="61">
        <f t="shared" si="59"/>
        <v>0</v>
      </c>
      <c r="AL126" s="59"/>
      <c r="AM126" s="104">
        <v>0.10299999999999999</v>
      </c>
      <c r="AN126" s="86">
        <f>IF(AND($N$1=1, $G$85&gt;=750), 750, IF(AND($N$1=1, AND($G$85&lt;750, $G$85&gt;=0)), $G$85, IF(AND($N$1=2, $G$85&gt;=1000), 1000, IF(AND($N$1=2, AND($G$85&lt;1000, $G$85&gt;=0)), $G$85))))</f>
        <v>750</v>
      </c>
      <c r="AO126" s="65">
        <f t="shared" si="73"/>
        <v>77.25</v>
      </c>
      <c r="AP126" s="59"/>
      <c r="AQ126" s="60">
        <f t="shared" si="60"/>
        <v>0</v>
      </c>
      <c r="AR126" s="61">
        <f t="shared" si="61"/>
        <v>0</v>
      </c>
    </row>
    <row r="127" spans="2:44" s="22" customFormat="1" x14ac:dyDescent="0.25">
      <c r="B127" s="63" t="s">
        <v>46</v>
      </c>
      <c r="C127" s="53"/>
      <c r="D127" s="54" t="s">
        <v>29</v>
      </c>
      <c r="E127" s="53"/>
      <c r="F127" s="23"/>
      <c r="G127" s="104">
        <v>0.125</v>
      </c>
      <c r="H127" s="86">
        <f>IF(AND($N$1=1, $G$85&gt;=750), $G$85-750, IF(AND($N$1=1, AND($G$85&lt;750, $G$85&gt;=0)), 0, IF(AND($N$1=2, $G$85&gt;=1000), $G$85-1000, IF(AND($N$1=2, AND($G$85&lt;1000, $G$85&gt;=0)), 0))))</f>
        <v>2050</v>
      </c>
      <c r="I127" s="65">
        <f t="shared" si="68"/>
        <v>256.25</v>
      </c>
      <c r="J127" s="65"/>
      <c r="K127" s="104">
        <v>0.125</v>
      </c>
      <c r="L127" s="86">
        <f>IF(AND($N$1=1, $G$85&gt;=750), $G$85-750, IF(AND($N$1=1, AND($G$85&lt;750, $G$85&gt;=0)), 0, IF(AND($N$1=2, $G$85&gt;=1000), $G$85-1000, IF(AND($N$1=2, AND($G$85&lt;1000, $G$85&gt;=0)), 0))))</f>
        <v>2050</v>
      </c>
      <c r="M127" s="65">
        <f t="shared" si="69"/>
        <v>256.25</v>
      </c>
      <c r="N127" s="59"/>
      <c r="O127" s="60">
        <f t="shared" si="35"/>
        <v>0</v>
      </c>
      <c r="P127" s="61">
        <f t="shared" si="36"/>
        <v>0</v>
      </c>
      <c r="Q127" s="59"/>
      <c r="R127" s="104">
        <v>0.125</v>
      </c>
      <c r="S127" s="86">
        <f>IF(AND($N$1=1, $G$85&gt;=750), $G$85-750, IF(AND($N$1=1, AND($G$85&lt;750, $G$85&gt;=0)), 0, IF(AND($N$1=2, $G$85&gt;=1000), $G$85-1000, IF(AND($N$1=2, AND($G$85&lt;1000, $G$85&gt;=0)), 0))))</f>
        <v>2050</v>
      </c>
      <c r="T127" s="65">
        <f t="shared" si="70"/>
        <v>256.25</v>
      </c>
      <c r="U127" s="59"/>
      <c r="V127" s="60">
        <f t="shared" si="54"/>
        <v>0</v>
      </c>
      <c r="W127" s="61">
        <f t="shared" si="55"/>
        <v>0</v>
      </c>
      <c r="X127" s="59"/>
      <c r="Y127" s="104">
        <v>0.125</v>
      </c>
      <c r="Z127" s="86">
        <f>IF(AND($N$1=1, $G$85&gt;=750), $G$85-750, IF(AND($N$1=1, AND($G$85&lt;750, $G$85&gt;=0)), 0, IF(AND($N$1=2, $G$85&gt;=1000), $G$85-1000, IF(AND($N$1=2, AND($G$85&lt;1000, $G$85&gt;=0)), 0))))</f>
        <v>2050</v>
      </c>
      <c r="AA127" s="65">
        <f t="shared" si="71"/>
        <v>256.25</v>
      </c>
      <c r="AB127" s="59"/>
      <c r="AC127" s="60">
        <f t="shared" si="56"/>
        <v>0</v>
      </c>
      <c r="AD127" s="61">
        <f t="shared" si="57"/>
        <v>0</v>
      </c>
      <c r="AE127" s="59"/>
      <c r="AF127" s="104">
        <v>0.125</v>
      </c>
      <c r="AG127" s="86">
        <f>IF(AND($N$1=1, $G$85&gt;=750), $G$85-750, IF(AND($N$1=1, AND($G$85&lt;750, $G$85&gt;=0)), 0, IF(AND($N$1=2, $G$85&gt;=1000), $G$85-1000, IF(AND($N$1=2, AND($G$85&lt;1000, $G$85&gt;=0)), 0))))</f>
        <v>2050</v>
      </c>
      <c r="AH127" s="65">
        <f t="shared" si="72"/>
        <v>256.25</v>
      </c>
      <c r="AI127" s="59"/>
      <c r="AJ127" s="60">
        <f t="shared" si="58"/>
        <v>0</v>
      </c>
      <c r="AK127" s="61">
        <f t="shared" si="59"/>
        <v>0</v>
      </c>
      <c r="AL127" s="59"/>
      <c r="AM127" s="104">
        <v>0.125</v>
      </c>
      <c r="AN127" s="86">
        <f>IF(AND($N$1=1, $G$85&gt;=750), $G$85-750, IF(AND($N$1=1, AND($G$85&lt;750, $G$85&gt;=0)), 0, IF(AND($N$1=2, $G$85&gt;=1000), $G$85-1000, IF(AND($N$1=2, AND($G$85&lt;1000, $G$85&gt;=0)), 0))))</f>
        <v>2050</v>
      </c>
      <c r="AO127" s="65">
        <f t="shared" si="73"/>
        <v>256.25</v>
      </c>
      <c r="AP127" s="59"/>
      <c r="AQ127" s="60">
        <f t="shared" si="60"/>
        <v>0</v>
      </c>
      <c r="AR127" s="61">
        <f t="shared" si="61"/>
        <v>0</v>
      </c>
    </row>
    <row r="128" spans="2:44" s="22" customFormat="1" ht="13.9" customHeight="1" x14ac:dyDescent="0.25">
      <c r="B128" s="63" t="s">
        <v>47</v>
      </c>
      <c r="C128" s="53"/>
      <c r="D128" s="54" t="s">
        <v>29</v>
      </c>
      <c r="E128" s="53"/>
      <c r="F128" s="23"/>
      <c r="G128" s="104">
        <v>8.9169999999999999E-2</v>
      </c>
      <c r="H128" s="86"/>
      <c r="I128" s="65">
        <f t="shared" si="68"/>
        <v>0</v>
      </c>
      <c r="J128" s="65"/>
      <c r="K128" s="104">
        <v>8.9169999999999999E-2</v>
      </c>
      <c r="L128" s="86"/>
      <c r="M128" s="65">
        <f t="shared" si="69"/>
        <v>0</v>
      </c>
      <c r="N128" s="59"/>
      <c r="O128" s="60">
        <f t="shared" si="35"/>
        <v>0</v>
      </c>
      <c r="P128" s="61" t="str">
        <f t="shared" si="36"/>
        <v/>
      </c>
      <c r="Q128" s="59"/>
      <c r="R128" s="104">
        <v>8.9169999999999999E-2</v>
      </c>
      <c r="S128" s="86"/>
      <c r="T128" s="65">
        <f t="shared" si="70"/>
        <v>0</v>
      </c>
      <c r="U128" s="59"/>
      <c r="V128" s="60">
        <f t="shared" si="54"/>
        <v>0</v>
      </c>
      <c r="W128" s="61" t="str">
        <f t="shared" si="55"/>
        <v/>
      </c>
      <c r="X128" s="59"/>
      <c r="Y128" s="104">
        <v>8.9169999999999999E-2</v>
      </c>
      <c r="Z128" s="86"/>
      <c r="AA128" s="65">
        <f t="shared" si="71"/>
        <v>0</v>
      </c>
      <c r="AB128" s="59"/>
      <c r="AC128" s="60">
        <f t="shared" si="56"/>
        <v>0</v>
      </c>
      <c r="AD128" s="61" t="str">
        <f t="shared" si="57"/>
        <v/>
      </c>
      <c r="AE128" s="59"/>
      <c r="AF128" s="104">
        <v>8.9169999999999999E-2</v>
      </c>
      <c r="AG128" s="86"/>
      <c r="AH128" s="65">
        <f t="shared" si="72"/>
        <v>0</v>
      </c>
      <c r="AI128" s="59"/>
      <c r="AJ128" s="60">
        <f t="shared" si="58"/>
        <v>0</v>
      </c>
      <c r="AK128" s="61" t="str">
        <f t="shared" si="59"/>
        <v/>
      </c>
      <c r="AL128" s="59"/>
      <c r="AM128" s="104">
        <v>8.9169999999999999E-2</v>
      </c>
      <c r="AN128" s="86"/>
      <c r="AO128" s="65">
        <f t="shared" si="73"/>
        <v>0</v>
      </c>
      <c r="AP128" s="59"/>
      <c r="AQ128" s="60">
        <f t="shared" si="60"/>
        <v>0</v>
      </c>
      <c r="AR128" s="61" t="str">
        <f t="shared" si="61"/>
        <v/>
      </c>
    </row>
    <row r="129" spans="1:51" s="22" customFormat="1" ht="15.75" thickBot="1" x14ac:dyDescent="0.3">
      <c r="B129" s="63" t="s">
        <v>48</v>
      </c>
      <c r="C129" s="53"/>
      <c r="D129" s="54" t="s">
        <v>29</v>
      </c>
      <c r="E129" s="53"/>
      <c r="F129" s="23"/>
      <c r="G129" s="104">
        <f>G128</f>
        <v>8.9169999999999999E-2</v>
      </c>
      <c r="H129" s="86"/>
      <c r="I129" s="65">
        <f t="shared" si="68"/>
        <v>0</v>
      </c>
      <c r="J129" s="65"/>
      <c r="K129" s="104">
        <f>K128</f>
        <v>8.9169999999999999E-2</v>
      </c>
      <c r="L129" s="86"/>
      <c r="M129" s="65">
        <f t="shared" si="69"/>
        <v>0</v>
      </c>
      <c r="N129" s="59"/>
      <c r="O129" s="60">
        <f t="shared" si="35"/>
        <v>0</v>
      </c>
      <c r="P129" s="61" t="str">
        <f t="shared" si="36"/>
        <v/>
      </c>
      <c r="Q129" s="59"/>
      <c r="R129" s="104">
        <f>R128</f>
        <v>8.9169999999999999E-2</v>
      </c>
      <c r="S129" s="86"/>
      <c r="T129" s="65">
        <f t="shared" si="70"/>
        <v>0</v>
      </c>
      <c r="U129" s="59"/>
      <c r="V129" s="60">
        <f t="shared" si="54"/>
        <v>0</v>
      </c>
      <c r="W129" s="61" t="str">
        <f t="shared" si="55"/>
        <v/>
      </c>
      <c r="X129" s="59"/>
      <c r="Y129" s="104">
        <f>Y128</f>
        <v>8.9169999999999999E-2</v>
      </c>
      <c r="Z129" s="86"/>
      <c r="AA129" s="65">
        <f t="shared" si="71"/>
        <v>0</v>
      </c>
      <c r="AB129" s="59"/>
      <c r="AC129" s="60">
        <f t="shared" si="56"/>
        <v>0</v>
      </c>
      <c r="AD129" s="61" t="str">
        <f t="shared" si="57"/>
        <v/>
      </c>
      <c r="AE129" s="59"/>
      <c r="AF129" s="104">
        <f>AF128</f>
        <v>8.9169999999999999E-2</v>
      </c>
      <c r="AG129" s="86"/>
      <c r="AH129" s="65">
        <f t="shared" si="72"/>
        <v>0</v>
      </c>
      <c r="AI129" s="59"/>
      <c r="AJ129" s="60">
        <f t="shared" si="58"/>
        <v>0</v>
      </c>
      <c r="AK129" s="61" t="str">
        <f t="shared" si="59"/>
        <v/>
      </c>
      <c r="AL129" s="59"/>
      <c r="AM129" s="104">
        <f>AM128</f>
        <v>8.9169999999999999E-2</v>
      </c>
      <c r="AN129" s="86"/>
      <c r="AO129" s="65">
        <f t="shared" si="73"/>
        <v>0</v>
      </c>
      <c r="AP129" s="59"/>
      <c r="AQ129" s="60">
        <f t="shared" si="60"/>
        <v>0</v>
      </c>
      <c r="AR129" s="61" t="str">
        <f t="shared" si="61"/>
        <v/>
      </c>
    </row>
    <row r="130" spans="1:51" ht="15.75" thickBot="1" x14ac:dyDescent="0.3">
      <c r="B130" s="281"/>
      <c r="C130" s="282"/>
      <c r="D130" s="283"/>
      <c r="E130" s="282"/>
      <c r="F130" s="284"/>
      <c r="G130" s="285"/>
      <c r="H130" s="286"/>
      <c r="I130" s="287"/>
      <c r="J130" s="287"/>
      <c r="K130" s="285"/>
      <c r="L130" s="286"/>
      <c r="M130" s="287"/>
      <c r="N130" s="284"/>
      <c r="O130" s="288">
        <f t="shared" si="35"/>
        <v>0</v>
      </c>
      <c r="P130" s="289" t="str">
        <f t="shared" si="36"/>
        <v/>
      </c>
      <c r="R130" s="285"/>
      <c r="S130" s="286"/>
      <c r="T130" s="287"/>
      <c r="U130" s="284"/>
      <c r="V130" s="288">
        <f t="shared" si="54"/>
        <v>0</v>
      </c>
      <c r="W130" s="289" t="str">
        <f t="shared" si="55"/>
        <v/>
      </c>
      <c r="Y130" s="285"/>
      <c r="Z130" s="286"/>
      <c r="AA130" s="287"/>
      <c r="AB130" s="284"/>
      <c r="AC130" s="288">
        <f t="shared" si="56"/>
        <v>0</v>
      </c>
      <c r="AD130" s="289" t="str">
        <f t="shared" si="57"/>
        <v/>
      </c>
      <c r="AF130" s="285"/>
      <c r="AG130" s="286"/>
      <c r="AH130" s="287"/>
      <c r="AI130" s="284"/>
      <c r="AJ130" s="288">
        <f t="shared" si="58"/>
        <v>0</v>
      </c>
      <c r="AK130" s="289" t="str">
        <f t="shared" si="59"/>
        <v/>
      </c>
      <c r="AM130" s="285"/>
      <c r="AN130" s="286"/>
      <c r="AO130" s="287"/>
      <c r="AP130" s="284"/>
      <c r="AQ130" s="288">
        <f t="shared" si="60"/>
        <v>0</v>
      </c>
      <c r="AR130" s="289" t="str">
        <f t="shared" si="61"/>
        <v/>
      </c>
    </row>
    <row r="131" spans="1:51" x14ac:dyDescent="0.25">
      <c r="B131" s="290" t="s">
        <v>49</v>
      </c>
      <c r="C131" s="244"/>
      <c r="D131" s="291"/>
      <c r="E131" s="244"/>
      <c r="F131" s="292"/>
      <c r="G131" s="293"/>
      <c r="H131" s="293"/>
      <c r="I131" s="294">
        <f>SUM(I119:I125,I118)</f>
        <v>552.33225800000002</v>
      </c>
      <c r="J131" s="295"/>
      <c r="K131" s="293"/>
      <c r="L131" s="293"/>
      <c r="M131" s="294">
        <f>SUM(M119:M125,M118)</f>
        <v>563.31149600000003</v>
      </c>
      <c r="N131" s="296"/>
      <c r="O131" s="295">
        <f t="shared" si="35"/>
        <v>10.979238000000009</v>
      </c>
      <c r="P131" s="297">
        <f t="shared" si="36"/>
        <v>1.9877959038199083E-2</v>
      </c>
      <c r="R131" s="293"/>
      <c r="S131" s="293"/>
      <c r="T131" s="294">
        <f>SUM(T119:T125,T118)</f>
        <v>566.5874960000001</v>
      </c>
      <c r="U131" s="296"/>
      <c r="V131" s="295">
        <f t="shared" si="54"/>
        <v>3.2760000000000673</v>
      </c>
      <c r="W131" s="297">
        <f t="shared" si="55"/>
        <v>5.8156100545834893E-3</v>
      </c>
      <c r="Y131" s="293"/>
      <c r="Z131" s="293"/>
      <c r="AA131" s="294">
        <f>SUM(AA119:AA125,AA118)</f>
        <v>576.83549600000003</v>
      </c>
      <c r="AB131" s="296"/>
      <c r="AC131" s="295">
        <f t="shared" si="56"/>
        <v>10.247999999999934</v>
      </c>
      <c r="AD131" s="297">
        <f t="shared" si="57"/>
        <v>1.8087232902859424E-2</v>
      </c>
      <c r="AF131" s="293"/>
      <c r="AG131" s="293"/>
      <c r="AH131" s="294">
        <f>SUM(AH119:AH125,AH118)</f>
        <v>589.32349599999998</v>
      </c>
      <c r="AI131" s="296"/>
      <c r="AJ131" s="295">
        <f t="shared" si="58"/>
        <v>12.487999999999943</v>
      </c>
      <c r="AK131" s="297">
        <f t="shared" si="59"/>
        <v>2.1649153158216777E-2</v>
      </c>
      <c r="AM131" s="293"/>
      <c r="AN131" s="293"/>
      <c r="AO131" s="294">
        <f>SUM(AO119:AO125,AO118)</f>
        <v>599.9914960000001</v>
      </c>
      <c r="AP131" s="296"/>
      <c r="AQ131" s="295">
        <f t="shared" si="60"/>
        <v>10.66800000000012</v>
      </c>
      <c r="AR131" s="297">
        <f t="shared" si="61"/>
        <v>1.8102112120776736E-2</v>
      </c>
    </row>
    <row r="132" spans="1:51" x14ac:dyDescent="0.25">
      <c r="B132" s="290" t="s">
        <v>50</v>
      </c>
      <c r="C132" s="244"/>
      <c r="D132" s="291"/>
      <c r="E132" s="244"/>
      <c r="F132" s="292"/>
      <c r="G132" s="131">
        <v>-0.193</v>
      </c>
      <c r="H132" s="299"/>
      <c r="I132" s="249">
        <f>+I131*G132</f>
        <v>-106.60012579400001</v>
      </c>
      <c r="J132" s="249"/>
      <c r="K132" s="131">
        <v>-0.193</v>
      </c>
      <c r="L132" s="299"/>
      <c r="M132" s="249">
        <f>+M131*K132</f>
        <v>-108.71911872800001</v>
      </c>
      <c r="N132" s="296"/>
      <c r="O132" s="249">
        <f t="shared" si="35"/>
        <v>-2.1189929340000049</v>
      </c>
      <c r="P132" s="250">
        <f t="shared" si="36"/>
        <v>1.9877959038199115E-2</v>
      </c>
      <c r="R132" s="131">
        <v>-0.193</v>
      </c>
      <c r="S132" s="299"/>
      <c r="T132" s="249">
        <f>+T131*R132</f>
        <v>-109.35138672800002</v>
      </c>
      <c r="U132" s="296"/>
      <c r="V132" s="249">
        <f t="shared" si="54"/>
        <v>-0.63226800000001049</v>
      </c>
      <c r="W132" s="250">
        <f t="shared" si="55"/>
        <v>5.8156100545834659E-3</v>
      </c>
      <c r="Y132" s="131">
        <v>-0.193</v>
      </c>
      <c r="Z132" s="299"/>
      <c r="AA132" s="249">
        <f>+AA131*Y132</f>
        <v>-111.32925072800001</v>
      </c>
      <c r="AB132" s="296"/>
      <c r="AC132" s="249">
        <f t="shared" si="56"/>
        <v>-1.9778639999999825</v>
      </c>
      <c r="AD132" s="250">
        <f t="shared" si="57"/>
        <v>1.8087232902859379E-2</v>
      </c>
      <c r="AF132" s="131">
        <v>-0.193</v>
      </c>
      <c r="AG132" s="299"/>
      <c r="AH132" s="249">
        <f>+AH131*AF132</f>
        <v>-113.73943472799999</v>
      </c>
      <c r="AI132" s="296"/>
      <c r="AJ132" s="249">
        <f t="shared" si="58"/>
        <v>-2.4101839999999868</v>
      </c>
      <c r="AK132" s="250">
        <f t="shared" si="59"/>
        <v>2.164915315821676E-2</v>
      </c>
      <c r="AM132" s="131">
        <v>-0.193</v>
      </c>
      <c r="AN132" s="299"/>
      <c r="AO132" s="249">
        <f>+AO131*AM132</f>
        <v>-115.79835872800003</v>
      </c>
      <c r="AP132" s="296"/>
      <c r="AQ132" s="249">
        <f t="shared" si="60"/>
        <v>-2.0589240000000331</v>
      </c>
      <c r="AR132" s="250">
        <f t="shared" si="61"/>
        <v>1.8102112120776823E-2</v>
      </c>
    </row>
    <row r="133" spans="1:51" x14ac:dyDescent="0.25">
      <c r="B133" s="244" t="s">
        <v>51</v>
      </c>
      <c r="C133" s="244"/>
      <c r="D133" s="291"/>
      <c r="E133" s="244"/>
      <c r="F133" s="251"/>
      <c r="G133" s="301">
        <v>0.13</v>
      </c>
      <c r="H133" s="251"/>
      <c r="I133" s="249">
        <f>I131*G133</f>
        <v>71.803193540000009</v>
      </c>
      <c r="J133" s="249"/>
      <c r="K133" s="301">
        <v>0.13</v>
      </c>
      <c r="L133" s="251"/>
      <c r="M133" s="249">
        <f>M131*K133</f>
        <v>73.230494480000004</v>
      </c>
      <c r="N133" s="29"/>
      <c r="O133" s="249">
        <f t="shared" si="35"/>
        <v>1.427300939999995</v>
      </c>
      <c r="P133" s="250">
        <f t="shared" si="36"/>
        <v>1.9877959038198997E-2</v>
      </c>
      <c r="R133" s="301">
        <v>0.13</v>
      </c>
      <c r="S133" s="251"/>
      <c r="T133" s="249">
        <f>T131*R133</f>
        <v>73.656374480000011</v>
      </c>
      <c r="U133" s="29"/>
      <c r="V133" s="249">
        <f t="shared" si="54"/>
        <v>0.42588000000000648</v>
      </c>
      <c r="W133" s="250">
        <f t="shared" si="55"/>
        <v>5.8156100545834581E-3</v>
      </c>
      <c r="Y133" s="301">
        <v>0.13</v>
      </c>
      <c r="Z133" s="251"/>
      <c r="AA133" s="249">
        <f>AA131*Y133</f>
        <v>74.98861448000001</v>
      </c>
      <c r="AB133" s="29"/>
      <c r="AC133" s="249">
        <f t="shared" si="56"/>
        <v>1.3322399999999988</v>
      </c>
      <c r="AD133" s="250">
        <f t="shared" si="57"/>
        <v>1.8087232902859525E-2</v>
      </c>
      <c r="AF133" s="301">
        <v>0.13</v>
      </c>
      <c r="AG133" s="251"/>
      <c r="AH133" s="249">
        <f>AH131*AF133</f>
        <v>76.612054479999998</v>
      </c>
      <c r="AI133" s="29"/>
      <c r="AJ133" s="249">
        <f t="shared" si="58"/>
        <v>1.623439999999988</v>
      </c>
      <c r="AK133" s="250">
        <f t="shared" si="59"/>
        <v>2.1649153158216715E-2</v>
      </c>
      <c r="AM133" s="301">
        <v>0.13</v>
      </c>
      <c r="AN133" s="251"/>
      <c r="AO133" s="249">
        <f>AO131*AM133</f>
        <v>77.998894480000018</v>
      </c>
      <c r="AP133" s="29"/>
      <c r="AQ133" s="249">
        <f t="shared" si="60"/>
        <v>1.3868400000000207</v>
      </c>
      <c r="AR133" s="250">
        <f t="shared" si="61"/>
        <v>1.8102112120776802E-2</v>
      </c>
    </row>
    <row r="134" spans="1:51" ht="15.75" thickBot="1" x14ac:dyDescent="0.3">
      <c r="B134" s="494" t="s">
        <v>52</v>
      </c>
      <c r="C134" s="494"/>
      <c r="D134" s="494"/>
      <c r="E134" s="302"/>
      <c r="F134" s="303"/>
      <c r="G134" s="303"/>
      <c r="H134" s="303"/>
      <c r="I134" s="304">
        <f>SUM(I131:I133)</f>
        <v>517.53532574600001</v>
      </c>
      <c r="J134" s="304"/>
      <c r="K134" s="303"/>
      <c r="L134" s="303"/>
      <c r="M134" s="304">
        <f>SUM(M131:M133)</f>
        <v>527.82287175200008</v>
      </c>
      <c r="N134" s="305"/>
      <c r="O134" s="361">
        <f t="shared" si="35"/>
        <v>10.287546006000071</v>
      </c>
      <c r="P134" s="362">
        <f t="shared" si="36"/>
        <v>1.9877959038199205E-2</v>
      </c>
      <c r="R134" s="303"/>
      <c r="S134" s="303"/>
      <c r="T134" s="304">
        <f>SUM(T131:T133)</f>
        <v>530.89248375200009</v>
      </c>
      <c r="U134" s="305"/>
      <c r="V134" s="361">
        <f t="shared" si="54"/>
        <v>3.0696120000000064</v>
      </c>
      <c r="W134" s="362">
        <f t="shared" si="55"/>
        <v>5.8156100545833818E-3</v>
      </c>
      <c r="Y134" s="303"/>
      <c r="Z134" s="303"/>
      <c r="AA134" s="304">
        <f>SUM(AA131:AA133)</f>
        <v>540.49485975200002</v>
      </c>
      <c r="AB134" s="305"/>
      <c r="AC134" s="361">
        <f t="shared" si="56"/>
        <v>9.6023759999999356</v>
      </c>
      <c r="AD134" s="362">
        <f t="shared" si="57"/>
        <v>1.8087232902859421E-2</v>
      </c>
      <c r="AF134" s="303"/>
      <c r="AG134" s="303"/>
      <c r="AH134" s="304">
        <f>SUM(AH131:AH133)</f>
        <v>552.19611575199997</v>
      </c>
      <c r="AI134" s="305"/>
      <c r="AJ134" s="361">
        <f t="shared" si="58"/>
        <v>11.701255999999944</v>
      </c>
      <c r="AK134" s="362">
        <f t="shared" si="59"/>
        <v>2.1649153158216774E-2</v>
      </c>
      <c r="AM134" s="303"/>
      <c r="AN134" s="303"/>
      <c r="AO134" s="304">
        <f>SUM(AO131:AO133)</f>
        <v>562.19203175200005</v>
      </c>
      <c r="AP134" s="305"/>
      <c r="AQ134" s="361">
        <f t="shared" si="60"/>
        <v>9.9959160000000793</v>
      </c>
      <c r="AR134" s="362">
        <f t="shared" si="61"/>
        <v>1.8102112120776677E-2</v>
      </c>
    </row>
    <row r="135" spans="1:51" ht="15.75" thickBot="1" x14ac:dyDescent="0.3">
      <c r="A135" s="308"/>
      <c r="B135" s="363"/>
      <c r="C135" s="364"/>
      <c r="D135" s="365"/>
      <c r="E135" s="364"/>
      <c r="F135" s="366"/>
      <c r="G135" s="285"/>
      <c r="H135" s="367"/>
      <c r="I135" s="368"/>
      <c r="J135" s="369"/>
      <c r="K135" s="285"/>
      <c r="L135" s="367"/>
      <c r="M135" s="368"/>
      <c r="N135" s="366"/>
      <c r="O135" s="370">
        <f t="shared" si="35"/>
        <v>0</v>
      </c>
      <c r="P135" s="289" t="str">
        <f t="shared" si="36"/>
        <v/>
      </c>
      <c r="R135" s="285"/>
      <c r="S135" s="367"/>
      <c r="T135" s="368"/>
      <c r="U135" s="366"/>
      <c r="V135" s="370">
        <f t="shared" si="54"/>
        <v>0</v>
      </c>
      <c r="W135" s="289" t="str">
        <f t="shared" si="55"/>
        <v/>
      </c>
      <c r="Y135" s="285"/>
      <c r="Z135" s="367"/>
      <c r="AA135" s="368"/>
      <c r="AB135" s="366"/>
      <c r="AC135" s="370">
        <f t="shared" si="56"/>
        <v>0</v>
      </c>
      <c r="AD135" s="289" t="str">
        <f t="shared" si="57"/>
        <v/>
      </c>
      <c r="AF135" s="285"/>
      <c r="AG135" s="367"/>
      <c r="AH135" s="368"/>
      <c r="AI135" s="366"/>
      <c r="AJ135" s="370">
        <f t="shared" si="58"/>
        <v>0</v>
      </c>
      <c r="AK135" s="289" t="str">
        <f t="shared" si="59"/>
        <v/>
      </c>
      <c r="AM135" s="285"/>
      <c r="AN135" s="367"/>
      <c r="AO135" s="368"/>
      <c r="AP135" s="366"/>
      <c r="AQ135" s="370">
        <f t="shared" si="60"/>
        <v>0</v>
      </c>
      <c r="AR135" s="289" t="str">
        <f t="shared" si="61"/>
        <v/>
      </c>
    </row>
    <row r="136" spans="1:51" x14ac:dyDescent="0.25">
      <c r="A136" s="308"/>
      <c r="B136" s="372" t="s">
        <v>73</v>
      </c>
      <c r="C136" s="372"/>
      <c r="D136" s="373"/>
      <c r="E136" s="372"/>
      <c r="F136" s="379"/>
      <c r="G136" s="381"/>
      <c r="H136" s="381"/>
      <c r="I136" s="419">
        <f>SUM(I126:I127,I118,I119:I122)</f>
        <v>574.05225800000005</v>
      </c>
      <c r="J136" s="382"/>
      <c r="K136" s="381"/>
      <c r="L136" s="381"/>
      <c r="M136" s="419">
        <f>SUM(M126:M127,M118,M119:M122)</f>
        <v>585.03149600000017</v>
      </c>
      <c r="N136" s="383"/>
      <c r="O136" s="249">
        <f t="shared" si="35"/>
        <v>10.979238000000123</v>
      </c>
      <c r="P136" s="250">
        <f t="shared" si="36"/>
        <v>1.9125851082359337E-2</v>
      </c>
      <c r="R136" s="381"/>
      <c r="S136" s="381"/>
      <c r="T136" s="419">
        <f>SUM(T126:T127,T118,T119:T122)</f>
        <v>588.30749600000001</v>
      </c>
      <c r="U136" s="383"/>
      <c r="V136" s="249">
        <f t="shared" si="54"/>
        <v>3.2759999999998399</v>
      </c>
      <c r="W136" s="250">
        <f t="shared" si="55"/>
        <v>5.599698516060474E-3</v>
      </c>
      <c r="Y136" s="381"/>
      <c r="Z136" s="381"/>
      <c r="AA136" s="419">
        <f>SUM(AA126:AA127,AA118,AA119:AA122)</f>
        <v>598.55549600000006</v>
      </c>
      <c r="AB136" s="383"/>
      <c r="AC136" s="249">
        <f t="shared" si="56"/>
        <v>10.248000000000047</v>
      </c>
      <c r="AD136" s="250">
        <f t="shared" si="57"/>
        <v>1.7419461879506711E-2</v>
      </c>
      <c r="AF136" s="381"/>
      <c r="AG136" s="381"/>
      <c r="AH136" s="419">
        <f>SUM(AH126:AH127,AH118,AH119:AH122)</f>
        <v>611.04349600000012</v>
      </c>
      <c r="AI136" s="383"/>
      <c r="AJ136" s="249">
        <f t="shared" si="58"/>
        <v>12.488000000000056</v>
      </c>
      <c r="AK136" s="250">
        <f t="shared" si="59"/>
        <v>2.0863562499140523E-2</v>
      </c>
      <c r="AM136" s="381"/>
      <c r="AN136" s="381"/>
      <c r="AO136" s="419">
        <f>SUM(AO126:AO127,AO118,AO119:AO122)</f>
        <v>621.71149600000001</v>
      </c>
      <c r="AP136" s="383"/>
      <c r="AQ136" s="249">
        <f t="shared" si="60"/>
        <v>10.667999999999893</v>
      </c>
      <c r="AR136" s="250">
        <f t="shared" si="61"/>
        <v>1.7458658949542096E-2</v>
      </c>
    </row>
    <row r="137" spans="1:51" x14ac:dyDescent="0.25">
      <c r="A137" s="308"/>
      <c r="B137" s="244" t="s">
        <v>50</v>
      </c>
      <c r="C137" s="244"/>
      <c r="D137" s="291"/>
      <c r="E137" s="244"/>
      <c r="F137" s="251"/>
      <c r="G137" s="131">
        <v>-0.193</v>
      </c>
      <c r="H137" s="299"/>
      <c r="I137" s="249">
        <f>+I136*G137</f>
        <v>-110.79208579400002</v>
      </c>
      <c r="J137" s="249"/>
      <c r="K137" s="131">
        <v>-0.193</v>
      </c>
      <c r="L137" s="299"/>
      <c r="M137" s="249">
        <f>+M136*K137</f>
        <v>-112.91107872800004</v>
      </c>
      <c r="N137" s="29"/>
      <c r="O137" s="249">
        <f t="shared" si="35"/>
        <v>-2.1189929340000191</v>
      </c>
      <c r="P137" s="250">
        <f t="shared" si="36"/>
        <v>1.9125851082359296E-2</v>
      </c>
      <c r="R137" s="131">
        <v>-0.193</v>
      </c>
      <c r="S137" s="299"/>
      <c r="T137" s="249">
        <f>+T136*R137</f>
        <v>-113.543346728</v>
      </c>
      <c r="U137" s="29"/>
      <c r="V137" s="249">
        <f t="shared" si="54"/>
        <v>-0.63226799999996786</v>
      </c>
      <c r="W137" s="250">
        <f t="shared" si="55"/>
        <v>5.5996985160604628E-3</v>
      </c>
      <c r="Y137" s="131">
        <v>-0.193</v>
      </c>
      <c r="Z137" s="299"/>
      <c r="AA137" s="249">
        <f>+AA136*Y137</f>
        <v>-115.52121072800001</v>
      </c>
      <c r="AB137" s="29"/>
      <c r="AC137" s="249">
        <f t="shared" si="56"/>
        <v>-1.9778640000000109</v>
      </c>
      <c r="AD137" s="250">
        <f t="shared" si="57"/>
        <v>1.7419461879506729E-2</v>
      </c>
      <c r="AF137" s="131">
        <v>-0.193</v>
      </c>
      <c r="AG137" s="299"/>
      <c r="AH137" s="249">
        <f>+AH136*AF137</f>
        <v>-117.93139472800003</v>
      </c>
      <c r="AI137" s="29"/>
      <c r="AJ137" s="249">
        <f t="shared" si="58"/>
        <v>-2.4101840000000152</v>
      </c>
      <c r="AK137" s="250">
        <f t="shared" si="59"/>
        <v>2.0863562499140561E-2</v>
      </c>
      <c r="AM137" s="131">
        <v>-0.193</v>
      </c>
      <c r="AN137" s="299"/>
      <c r="AO137" s="249">
        <f>+AO136*AM137</f>
        <v>-119.99031872800001</v>
      </c>
      <c r="AP137" s="29"/>
      <c r="AQ137" s="249">
        <f t="shared" si="60"/>
        <v>-2.0589239999999762</v>
      </c>
      <c r="AR137" s="250">
        <f t="shared" si="61"/>
        <v>1.7458658949542068E-2</v>
      </c>
    </row>
    <row r="138" spans="1:51" x14ac:dyDescent="0.25">
      <c r="A138" s="308"/>
      <c r="B138" s="372" t="s">
        <v>51</v>
      </c>
      <c r="C138" s="372"/>
      <c r="D138" s="373"/>
      <c r="E138" s="372"/>
      <c r="F138" s="379"/>
      <c r="G138" s="380">
        <v>0.13</v>
      </c>
      <c r="H138" s="381"/>
      <c r="I138" s="382">
        <f>I136*G138</f>
        <v>74.626793540000008</v>
      </c>
      <c r="J138" s="382"/>
      <c r="K138" s="380">
        <v>0.13</v>
      </c>
      <c r="L138" s="381"/>
      <c r="M138" s="382">
        <f>M136*K138</f>
        <v>76.054094480000032</v>
      </c>
      <c r="N138" s="383"/>
      <c r="O138" s="249">
        <f t="shared" si="35"/>
        <v>1.4273009400000234</v>
      </c>
      <c r="P138" s="250">
        <f t="shared" si="36"/>
        <v>1.9125851082359438E-2</v>
      </c>
      <c r="R138" s="380">
        <v>0.13</v>
      </c>
      <c r="S138" s="381"/>
      <c r="T138" s="382">
        <f>T136*R138</f>
        <v>76.47997448000001</v>
      </c>
      <c r="U138" s="383"/>
      <c r="V138" s="249">
        <f t="shared" si="54"/>
        <v>0.42587999999997805</v>
      </c>
      <c r="W138" s="250">
        <f t="shared" si="55"/>
        <v>5.5996985160604584E-3</v>
      </c>
      <c r="Y138" s="380">
        <v>0.13</v>
      </c>
      <c r="Z138" s="381"/>
      <c r="AA138" s="382">
        <f>AA136*Y138</f>
        <v>77.812214480000009</v>
      </c>
      <c r="AB138" s="383"/>
      <c r="AC138" s="249">
        <f t="shared" si="56"/>
        <v>1.3322399999999988</v>
      </c>
      <c r="AD138" s="250">
        <f t="shared" si="57"/>
        <v>1.7419461879506614E-2</v>
      </c>
      <c r="AF138" s="380">
        <v>0.13</v>
      </c>
      <c r="AG138" s="381"/>
      <c r="AH138" s="382">
        <f>AH136*AF138</f>
        <v>79.435654480000025</v>
      </c>
      <c r="AI138" s="383"/>
      <c r="AJ138" s="249">
        <f t="shared" si="58"/>
        <v>1.6234400000000164</v>
      </c>
      <c r="AK138" s="250">
        <f t="shared" si="59"/>
        <v>2.0863562499140641E-2</v>
      </c>
      <c r="AM138" s="380">
        <v>0.13</v>
      </c>
      <c r="AN138" s="381"/>
      <c r="AO138" s="382">
        <f>AO136*AM138</f>
        <v>80.822494480000003</v>
      </c>
      <c r="AP138" s="383"/>
      <c r="AQ138" s="249">
        <f t="shared" si="60"/>
        <v>1.3868399999999781</v>
      </c>
      <c r="AR138" s="250">
        <f t="shared" si="61"/>
        <v>1.7458658949541996E-2</v>
      </c>
    </row>
    <row r="139" spans="1:51" s="422" customFormat="1" ht="15.75" thickBot="1" x14ac:dyDescent="0.3">
      <c r="A139" s="420"/>
      <c r="B139" s="506" t="s">
        <v>74</v>
      </c>
      <c r="C139" s="506"/>
      <c r="D139" s="506"/>
      <c r="E139" s="421"/>
      <c r="F139" s="303"/>
      <c r="G139" s="303"/>
      <c r="H139" s="303"/>
      <c r="I139" s="385">
        <f>SUM(I136:I138)</f>
        <v>537.8869657460001</v>
      </c>
      <c r="J139" s="306"/>
      <c r="K139" s="303"/>
      <c r="L139" s="303"/>
      <c r="M139" s="385">
        <f>SUM(M136:M138)</f>
        <v>548.17451175200017</v>
      </c>
      <c r="N139" s="305"/>
      <c r="O139" s="306">
        <f t="shared" si="35"/>
        <v>10.287546006000071</v>
      </c>
      <c r="P139" s="307">
        <f t="shared" si="36"/>
        <v>1.9125851082359254E-2</v>
      </c>
      <c r="R139" s="303"/>
      <c r="S139" s="303"/>
      <c r="T139" s="385">
        <f>SUM(T136:T138)</f>
        <v>551.24412375199995</v>
      </c>
      <c r="U139" s="305"/>
      <c r="V139" s="306">
        <f t="shared" si="54"/>
        <v>3.0696119999997791</v>
      </c>
      <c r="W139" s="307">
        <f t="shared" si="55"/>
        <v>5.5996985160603439E-3</v>
      </c>
      <c r="Y139" s="303"/>
      <c r="Z139" s="303"/>
      <c r="AA139" s="385">
        <f>SUM(AA136:AA138)</f>
        <v>560.846499752</v>
      </c>
      <c r="AB139" s="305"/>
      <c r="AC139" s="306">
        <f t="shared" si="56"/>
        <v>9.6023760000000493</v>
      </c>
      <c r="AD139" s="307">
        <f t="shared" si="57"/>
        <v>1.7419461879506722E-2</v>
      </c>
      <c r="AF139" s="303"/>
      <c r="AG139" s="303"/>
      <c r="AH139" s="385">
        <f>SUM(AH136:AH138)</f>
        <v>572.54775575200006</v>
      </c>
      <c r="AI139" s="305"/>
      <c r="AJ139" s="306">
        <f t="shared" si="58"/>
        <v>11.701256000000058</v>
      </c>
      <c r="AK139" s="307">
        <f t="shared" si="59"/>
        <v>2.0863562499140533E-2</v>
      </c>
      <c r="AM139" s="303"/>
      <c r="AN139" s="303"/>
      <c r="AO139" s="385">
        <f>SUM(AO136:AO138)</f>
        <v>582.54367175200002</v>
      </c>
      <c r="AP139" s="305"/>
      <c r="AQ139" s="306">
        <f t="shared" si="60"/>
        <v>9.9959159999999656</v>
      </c>
      <c r="AR139" s="307">
        <f t="shared" si="61"/>
        <v>1.7458658949542214E-2</v>
      </c>
    </row>
    <row r="140" spans="1:51" ht="15.75" thickBot="1" x14ac:dyDescent="0.3">
      <c r="A140" s="308"/>
      <c r="B140" s="363"/>
      <c r="C140" s="364"/>
      <c r="D140" s="365"/>
      <c r="E140" s="364"/>
      <c r="F140" s="386"/>
      <c r="G140" s="387"/>
      <c r="H140" s="388"/>
      <c r="I140" s="369"/>
      <c r="J140" s="369"/>
      <c r="K140" s="387"/>
      <c r="L140" s="388"/>
      <c r="M140" s="369"/>
      <c r="N140" s="366"/>
      <c r="O140" s="370">
        <f t="shared" si="35"/>
        <v>0</v>
      </c>
      <c r="P140" s="289" t="str">
        <f t="shared" si="36"/>
        <v/>
      </c>
      <c r="R140" s="387"/>
      <c r="S140" s="388"/>
      <c r="T140" s="369"/>
      <c r="U140" s="366"/>
      <c r="V140" s="370">
        <f t="shared" si="54"/>
        <v>0</v>
      </c>
      <c r="W140" s="289" t="str">
        <f t="shared" si="55"/>
        <v/>
      </c>
      <c r="Y140" s="387"/>
      <c r="Z140" s="388"/>
      <c r="AA140" s="369"/>
      <c r="AB140" s="366"/>
      <c r="AC140" s="370">
        <f t="shared" si="56"/>
        <v>0</v>
      </c>
      <c r="AD140" s="289" t="str">
        <f t="shared" si="57"/>
        <v/>
      </c>
      <c r="AF140" s="387"/>
      <c r="AG140" s="388"/>
      <c r="AH140" s="369"/>
      <c r="AI140" s="366"/>
      <c r="AJ140" s="370">
        <f t="shared" si="58"/>
        <v>0</v>
      </c>
      <c r="AK140" s="289" t="str">
        <f t="shared" si="59"/>
        <v/>
      </c>
      <c r="AM140" s="387"/>
      <c r="AN140" s="388"/>
      <c r="AO140" s="369"/>
      <c r="AP140" s="366"/>
      <c r="AQ140" s="370">
        <f t="shared" si="60"/>
        <v>0</v>
      </c>
      <c r="AR140" s="289" t="str">
        <f t="shared" si="61"/>
        <v/>
      </c>
    </row>
    <row r="141" spans="1:51" x14ac:dyDescent="0.25">
      <c r="I141" s="236"/>
      <c r="J141" s="236"/>
      <c r="M141" s="236"/>
      <c r="T141" s="236"/>
      <c r="AA141" s="236"/>
      <c r="AH141" s="236"/>
      <c r="AO141" s="236"/>
    </row>
    <row r="142" spans="1:51" x14ac:dyDescent="0.25">
      <c r="B142" s="234" t="s">
        <v>54</v>
      </c>
      <c r="G142" s="158">
        <v>2.9499999999999998E-2</v>
      </c>
      <c r="K142" s="158">
        <v>2.9499999999999998E-2</v>
      </c>
      <c r="R142" s="158">
        <v>2.9499999999999998E-2</v>
      </c>
      <c r="Y142" s="158">
        <v>2.9499999999999998E-2</v>
      </c>
      <c r="AF142" s="158">
        <v>2.9499999999999998E-2</v>
      </c>
      <c r="AM142" s="158">
        <v>2.9499999999999998E-2</v>
      </c>
    </row>
    <row r="143" spans="1:51" s="22" customFormat="1" x14ac:dyDescent="0.25">
      <c r="D143" s="27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</row>
    <row r="144" spans="1:51" s="22" customFormat="1" x14ac:dyDescent="0.25">
      <c r="D144" s="322">
        <v>0.63</v>
      </c>
      <c r="E144" s="323" t="s">
        <v>42</v>
      </c>
      <c r="F144" s="324"/>
      <c r="G144" s="325"/>
      <c r="H144" s="37"/>
      <c r="I144" s="37"/>
      <c r="J144" s="37"/>
      <c r="K144" s="23"/>
      <c r="L144" s="23"/>
      <c r="M144" s="23"/>
      <c r="N144" s="23"/>
      <c r="O144" s="23"/>
      <c r="P144" s="23"/>
      <c r="Q144" s="37"/>
      <c r="R144" s="23"/>
      <c r="S144" s="23"/>
      <c r="T144" s="23"/>
      <c r="U144" s="23"/>
      <c r="V144" s="23"/>
      <c r="W144" s="23"/>
      <c r="X144" s="37"/>
      <c r="Y144" s="23"/>
      <c r="Z144" s="23"/>
      <c r="AA144" s="23"/>
      <c r="AB144" s="23"/>
      <c r="AC144" s="23"/>
      <c r="AD144" s="23"/>
      <c r="AE144" s="37"/>
      <c r="AF144" s="23"/>
      <c r="AG144" s="23"/>
      <c r="AH144" s="23"/>
      <c r="AI144" s="23"/>
      <c r="AJ144" s="23"/>
      <c r="AK144" s="23"/>
      <c r="AL144" s="37"/>
      <c r="AM144" s="23"/>
      <c r="AN144" s="23"/>
      <c r="AO144" s="23"/>
      <c r="AP144" s="23"/>
      <c r="AQ144" s="23"/>
      <c r="AR144" s="23"/>
      <c r="AS144" s="37"/>
      <c r="AT144" s="23"/>
      <c r="AU144" s="23"/>
      <c r="AV144" s="23"/>
      <c r="AW144" s="23"/>
      <c r="AX144" s="23"/>
      <c r="AY144" s="23"/>
    </row>
    <row r="145" spans="4:51" s="22" customFormat="1" x14ac:dyDescent="0.25">
      <c r="D145" s="326">
        <v>0.18</v>
      </c>
      <c r="E145" s="327" t="s">
        <v>43</v>
      </c>
      <c r="F145" s="328"/>
      <c r="G145" s="329"/>
      <c r="H145" s="37"/>
      <c r="I145" s="37"/>
      <c r="J145" s="37"/>
      <c r="K145" s="23"/>
      <c r="L145" s="23"/>
      <c r="M145" s="23"/>
      <c r="N145" s="23"/>
      <c r="O145" s="23"/>
      <c r="P145" s="23"/>
      <c r="Q145" s="37"/>
      <c r="R145" s="23"/>
      <c r="S145" s="23"/>
      <c r="T145" s="23"/>
      <c r="U145" s="23"/>
      <c r="V145" s="23"/>
      <c r="W145" s="23"/>
      <c r="X145" s="37"/>
      <c r="Y145" s="23"/>
      <c r="Z145" s="23"/>
      <c r="AA145" s="23"/>
      <c r="AB145" s="23"/>
      <c r="AC145" s="23"/>
      <c r="AD145" s="23"/>
      <c r="AE145" s="37"/>
      <c r="AF145" s="23"/>
      <c r="AG145" s="23"/>
      <c r="AH145" s="23"/>
      <c r="AI145" s="23"/>
      <c r="AJ145" s="23"/>
      <c r="AK145" s="23"/>
      <c r="AL145" s="37"/>
      <c r="AM145" s="23"/>
      <c r="AN145" s="23"/>
      <c r="AO145" s="23"/>
      <c r="AP145" s="23"/>
      <c r="AQ145" s="23"/>
      <c r="AR145" s="23"/>
      <c r="AS145" s="37"/>
      <c r="AT145" s="23"/>
      <c r="AU145" s="23"/>
      <c r="AV145" s="23"/>
      <c r="AW145" s="23"/>
      <c r="AX145" s="23"/>
      <c r="AY145" s="23"/>
    </row>
    <row r="146" spans="4:51" s="22" customFormat="1" x14ac:dyDescent="0.25">
      <c r="D146" s="330">
        <v>0.19</v>
      </c>
      <c r="E146" s="331" t="s">
        <v>44</v>
      </c>
      <c r="F146" s="332"/>
      <c r="G146" s="333"/>
      <c r="H146" s="37"/>
      <c r="I146" s="37"/>
      <c r="J146" s="37"/>
      <c r="K146" s="23"/>
      <c r="L146" s="23"/>
      <c r="M146" s="23"/>
      <c r="N146" s="23"/>
      <c r="O146" s="23"/>
      <c r="P146" s="23"/>
      <c r="Q146" s="37"/>
      <c r="R146" s="23"/>
      <c r="S146" s="23"/>
      <c r="T146" s="23"/>
      <c r="U146" s="23"/>
      <c r="V146" s="23"/>
      <c r="W146" s="23"/>
      <c r="X146" s="37"/>
      <c r="Y146" s="23"/>
      <c r="Z146" s="23"/>
      <c r="AA146" s="23"/>
      <c r="AB146" s="23"/>
      <c r="AC146" s="23"/>
      <c r="AD146" s="23"/>
      <c r="AE146" s="37"/>
      <c r="AF146" s="23"/>
      <c r="AG146" s="23"/>
      <c r="AH146" s="23"/>
      <c r="AI146" s="23"/>
      <c r="AJ146" s="23"/>
      <c r="AK146" s="23"/>
      <c r="AL146" s="37"/>
      <c r="AM146" s="23"/>
      <c r="AN146" s="23"/>
      <c r="AO146" s="23"/>
      <c r="AP146" s="23"/>
      <c r="AQ146" s="23"/>
      <c r="AR146" s="23"/>
      <c r="AS146" s="37"/>
      <c r="AT146" s="23"/>
      <c r="AU146" s="23"/>
      <c r="AV146" s="23"/>
      <c r="AW146" s="23"/>
      <c r="AX146" s="23"/>
      <c r="AY146" s="23"/>
    </row>
    <row r="147" spans="4:51" x14ac:dyDescent="0.25">
      <c r="G147" s="22"/>
      <c r="H147" s="22"/>
      <c r="I147" s="22"/>
      <c r="J147" s="62"/>
      <c r="K147" s="62"/>
      <c r="L147" s="62"/>
      <c r="M147" s="62"/>
      <c r="Q147" s="62"/>
      <c r="R147" s="62"/>
      <c r="S147" s="62"/>
      <c r="T147" s="62"/>
      <c r="X147" s="62"/>
      <c r="Y147" s="62"/>
      <c r="Z147" s="62"/>
      <c r="AA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</row>
    <row r="148" spans="4:51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A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</row>
    <row r="149" spans="4:51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4:51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4:51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4:51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4:51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4:51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4:51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4:51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4:51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4:51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4:51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4:51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  <row r="179" spans="7:48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A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</row>
    <row r="180" spans="7:48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A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</row>
    <row r="181" spans="7:48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A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</row>
    <row r="182" spans="7:48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A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</row>
    <row r="183" spans="7:48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A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</row>
    <row r="184" spans="7:48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A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</row>
    <row r="185" spans="7:48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A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</row>
    <row r="186" spans="7:48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A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</row>
    <row r="187" spans="7:48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A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</row>
    <row r="188" spans="7:48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A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</row>
    <row r="189" spans="7:48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A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</row>
    <row r="190" spans="7:48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A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</row>
    <row r="191" spans="7:48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A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</row>
    <row r="192" spans="7:48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A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</row>
    <row r="193" spans="7:48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A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</row>
    <row r="194" spans="7:48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A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</row>
    <row r="195" spans="7:48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A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</row>
    <row r="196" spans="7:48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A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</row>
    <row r="197" spans="7:48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A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</row>
    <row r="198" spans="7:48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A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</row>
    <row r="199" spans="7:48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A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</row>
    <row r="200" spans="7:48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A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</row>
    <row r="201" spans="7:48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A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</row>
    <row r="202" spans="7:48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A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</row>
    <row r="203" spans="7:48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A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</row>
    <row r="204" spans="7:48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A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</row>
    <row r="205" spans="7:48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A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</row>
    <row r="206" spans="7:48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A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</row>
    <row r="207" spans="7:48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A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</row>
    <row r="208" spans="7:48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A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</row>
    <row r="209" spans="7:48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A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</row>
    <row r="210" spans="7:48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A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</row>
    <row r="211" spans="7:48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A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</row>
    <row r="212" spans="7:48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A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</row>
    <row r="213" spans="7:48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A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</row>
    <row r="214" spans="7:48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A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</row>
    <row r="215" spans="7:48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A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</row>
    <row r="216" spans="7:48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A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</row>
    <row r="217" spans="7:48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A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</row>
    <row r="218" spans="7:48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A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</row>
    <row r="219" spans="7:48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A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</row>
    <row r="220" spans="7:48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A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</row>
    <row r="221" spans="7:48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A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</row>
    <row r="222" spans="7:48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A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</row>
    <row r="223" spans="7:48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A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</row>
    <row r="224" spans="7:48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A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</row>
    <row r="225" spans="7:48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A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</row>
    <row r="226" spans="7:48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A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</row>
    <row r="227" spans="7:48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A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</row>
    <row r="228" spans="7:48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A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</row>
    <row r="229" spans="7:48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A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</row>
    <row r="230" spans="7:48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A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</row>
    <row r="231" spans="7:48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A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</row>
    <row r="232" spans="7:48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A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</row>
    <row r="233" spans="7:48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A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</row>
    <row r="234" spans="7:48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A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</row>
    <row r="235" spans="7:48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A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</row>
    <row r="236" spans="7:48" x14ac:dyDescent="0.25">
      <c r="G236" s="22"/>
      <c r="H236" s="22"/>
      <c r="I236" s="22"/>
      <c r="J236" s="62"/>
      <c r="K236" s="62"/>
      <c r="L236" s="62"/>
      <c r="M236" s="62"/>
      <c r="Q236" s="62"/>
      <c r="R236" s="62"/>
      <c r="S236" s="62"/>
      <c r="T236" s="62"/>
      <c r="X236" s="62"/>
      <c r="Y236" s="62"/>
      <c r="Z236" s="62"/>
      <c r="AA236" s="62"/>
      <c r="AE236" s="62"/>
      <c r="AF236" s="62"/>
      <c r="AG236" s="62"/>
      <c r="AH236" s="62"/>
      <c r="AL236" s="62"/>
      <c r="AM236" s="62"/>
      <c r="AN236" s="62"/>
      <c r="AO236" s="62"/>
      <c r="AS236" s="62"/>
      <c r="AT236" s="62"/>
      <c r="AU236" s="62"/>
      <c r="AV236" s="62"/>
    </row>
    <row r="237" spans="7:48" x14ac:dyDescent="0.25">
      <c r="G237" s="22"/>
      <c r="H237" s="22"/>
      <c r="I237" s="22"/>
      <c r="J237" s="62"/>
      <c r="K237" s="62"/>
      <c r="L237" s="62"/>
      <c r="M237" s="62"/>
      <c r="Q237" s="62"/>
      <c r="R237" s="62"/>
      <c r="S237" s="62"/>
      <c r="T237" s="62"/>
      <c r="X237" s="62"/>
      <c r="Y237" s="62"/>
      <c r="Z237" s="62"/>
      <c r="AA237" s="62"/>
      <c r="AE237" s="62"/>
      <c r="AF237" s="62"/>
      <c r="AG237" s="62"/>
      <c r="AH237" s="62"/>
      <c r="AL237" s="62"/>
      <c r="AM237" s="62"/>
      <c r="AN237" s="62"/>
      <c r="AO237" s="62"/>
      <c r="AS237" s="62"/>
      <c r="AT237" s="62"/>
      <c r="AU237" s="62"/>
      <c r="AV237" s="62"/>
    </row>
    <row r="238" spans="7:48" x14ac:dyDescent="0.25">
      <c r="G238" s="22"/>
      <c r="H238" s="22"/>
      <c r="I238" s="22"/>
      <c r="J238" s="62"/>
      <c r="K238" s="62"/>
      <c r="L238" s="62"/>
      <c r="M238" s="62"/>
      <c r="Q238" s="62"/>
      <c r="R238" s="62"/>
      <c r="S238" s="62"/>
      <c r="T238" s="62"/>
      <c r="X238" s="62"/>
      <c r="Y238" s="62"/>
      <c r="Z238" s="62"/>
      <c r="AA238" s="62"/>
      <c r="AE238" s="62"/>
      <c r="AF238" s="62"/>
      <c r="AG238" s="62"/>
      <c r="AH238" s="62"/>
      <c r="AL238" s="62"/>
      <c r="AM238" s="62"/>
      <c r="AN238" s="62"/>
      <c r="AO238" s="62"/>
      <c r="AS238" s="62"/>
      <c r="AT238" s="62"/>
      <c r="AU238" s="62"/>
      <c r="AV238" s="62"/>
    </row>
    <row r="239" spans="7:48" x14ac:dyDescent="0.25">
      <c r="G239" s="22"/>
      <c r="H239" s="22"/>
      <c r="I239" s="22"/>
      <c r="J239" s="62"/>
      <c r="K239" s="62"/>
      <c r="L239" s="62"/>
      <c r="M239" s="62"/>
      <c r="Q239" s="62"/>
      <c r="R239" s="62"/>
      <c r="S239" s="62"/>
      <c r="T239" s="62"/>
      <c r="X239" s="62"/>
      <c r="Y239" s="62"/>
      <c r="Z239" s="62"/>
      <c r="AA239" s="62"/>
      <c r="AE239" s="62"/>
      <c r="AF239" s="62"/>
      <c r="AG239" s="62"/>
      <c r="AH239" s="62"/>
      <c r="AL239" s="62"/>
      <c r="AM239" s="62"/>
      <c r="AN239" s="62"/>
      <c r="AO239" s="62"/>
      <c r="AS239" s="62"/>
      <c r="AT239" s="62"/>
      <c r="AU239" s="62"/>
      <c r="AV239" s="62"/>
    </row>
    <row r="240" spans="7:48" x14ac:dyDescent="0.25">
      <c r="G240" s="22"/>
      <c r="H240" s="22"/>
      <c r="I240" s="22"/>
      <c r="J240" s="62"/>
      <c r="K240" s="62"/>
      <c r="L240" s="62"/>
      <c r="M240" s="62"/>
      <c r="Q240" s="62"/>
      <c r="R240" s="62"/>
      <c r="S240" s="62"/>
      <c r="T240" s="62"/>
      <c r="X240" s="62"/>
      <c r="Y240" s="62"/>
      <c r="Z240" s="62"/>
      <c r="AA240" s="62"/>
      <c r="AE240" s="62"/>
      <c r="AF240" s="62"/>
      <c r="AG240" s="62"/>
      <c r="AH240" s="62"/>
      <c r="AL240" s="62"/>
      <c r="AM240" s="62"/>
      <c r="AN240" s="62"/>
      <c r="AO240" s="62"/>
      <c r="AS240" s="62"/>
      <c r="AT240" s="62"/>
      <c r="AU240" s="62"/>
      <c r="AV240" s="62"/>
    </row>
    <row r="241" spans="7:48" x14ac:dyDescent="0.25">
      <c r="G241" s="22"/>
      <c r="H241" s="22"/>
      <c r="I241" s="22"/>
      <c r="J241" s="62"/>
      <c r="K241" s="62"/>
      <c r="L241" s="62"/>
      <c r="M241" s="62"/>
      <c r="Q241" s="62"/>
      <c r="R241" s="62"/>
      <c r="S241" s="62"/>
      <c r="T241" s="62"/>
      <c r="X241" s="62"/>
      <c r="Y241" s="62"/>
      <c r="Z241" s="62"/>
      <c r="AA241" s="62"/>
      <c r="AE241" s="62"/>
      <c r="AF241" s="62"/>
      <c r="AG241" s="62"/>
      <c r="AH241" s="62"/>
      <c r="AL241" s="62"/>
      <c r="AM241" s="62"/>
      <c r="AN241" s="62"/>
      <c r="AO241" s="62"/>
      <c r="AS241" s="62"/>
      <c r="AT241" s="62"/>
      <c r="AU241" s="62"/>
      <c r="AV241" s="62"/>
    </row>
    <row r="242" spans="7:48" x14ac:dyDescent="0.25">
      <c r="G242" s="22"/>
      <c r="H242" s="22"/>
      <c r="I242" s="22"/>
      <c r="J242" s="62"/>
      <c r="K242" s="62"/>
      <c r="L242" s="62"/>
      <c r="M242" s="62"/>
      <c r="Q242" s="62"/>
      <c r="R242" s="62"/>
      <c r="S242" s="62"/>
      <c r="T242" s="62"/>
      <c r="X242" s="62"/>
      <c r="Y242" s="62"/>
      <c r="Z242" s="62"/>
      <c r="AA242" s="62"/>
      <c r="AE242" s="62"/>
      <c r="AF242" s="62"/>
      <c r="AG242" s="62"/>
      <c r="AH242" s="62"/>
      <c r="AL242" s="62"/>
      <c r="AM242" s="62"/>
      <c r="AN242" s="62"/>
      <c r="AO242" s="62"/>
      <c r="AS242" s="62"/>
      <c r="AT242" s="62"/>
      <c r="AU242" s="62"/>
      <c r="AV242" s="62"/>
    </row>
    <row r="243" spans="7:48" x14ac:dyDescent="0.25">
      <c r="G243" s="22"/>
      <c r="H243" s="22"/>
      <c r="I243" s="22"/>
      <c r="J243" s="62"/>
      <c r="K243" s="62"/>
      <c r="L243" s="62"/>
      <c r="M243" s="62"/>
      <c r="Q243" s="62"/>
      <c r="R243" s="62"/>
      <c r="S243" s="62"/>
      <c r="T243" s="62"/>
      <c r="X243" s="62"/>
      <c r="Y243" s="62"/>
      <c r="Z243" s="62"/>
      <c r="AA243" s="62"/>
      <c r="AE243" s="62"/>
      <c r="AF243" s="62"/>
      <c r="AG243" s="62"/>
      <c r="AH243" s="62"/>
      <c r="AL243" s="62"/>
      <c r="AM243" s="62"/>
      <c r="AN243" s="62"/>
      <c r="AO243" s="62"/>
      <c r="AS243" s="62"/>
      <c r="AT243" s="62"/>
      <c r="AU243" s="62"/>
      <c r="AV243" s="62"/>
    </row>
    <row r="244" spans="7:48" x14ac:dyDescent="0.25">
      <c r="G244" s="22"/>
      <c r="H244" s="22"/>
      <c r="I244" s="22"/>
      <c r="J244" s="62"/>
      <c r="K244" s="62"/>
      <c r="L244" s="62"/>
      <c r="M244" s="62"/>
      <c r="Q244" s="62"/>
      <c r="R244" s="62"/>
      <c r="S244" s="62"/>
      <c r="T244" s="62"/>
      <c r="X244" s="62"/>
      <c r="Y244" s="62"/>
      <c r="Z244" s="62"/>
      <c r="AA244" s="62"/>
      <c r="AE244" s="62"/>
      <c r="AF244" s="62"/>
      <c r="AG244" s="62"/>
      <c r="AH244" s="62"/>
      <c r="AL244" s="62"/>
      <c r="AM244" s="62"/>
      <c r="AN244" s="62"/>
      <c r="AO244" s="62"/>
      <c r="AS244" s="62"/>
      <c r="AT244" s="62"/>
      <c r="AU244" s="62"/>
      <c r="AV244" s="62"/>
    </row>
    <row r="245" spans="7:48" x14ac:dyDescent="0.25">
      <c r="G245" s="22"/>
      <c r="H245" s="22"/>
      <c r="I245" s="22"/>
      <c r="J245" s="62"/>
      <c r="K245" s="62"/>
      <c r="L245" s="62"/>
      <c r="M245" s="62"/>
      <c r="Q245" s="62"/>
      <c r="R245" s="62"/>
      <c r="S245" s="62"/>
      <c r="T245" s="62"/>
      <c r="X245" s="62"/>
      <c r="Y245" s="62"/>
      <c r="Z245" s="62"/>
      <c r="AA245" s="62"/>
      <c r="AE245" s="62"/>
      <c r="AF245" s="62"/>
      <c r="AG245" s="62"/>
      <c r="AH245" s="62"/>
      <c r="AL245" s="62"/>
      <c r="AM245" s="62"/>
      <c r="AN245" s="62"/>
      <c r="AO245" s="62"/>
      <c r="AS245" s="62"/>
      <c r="AT245" s="62"/>
      <c r="AU245" s="62"/>
      <c r="AV245" s="62"/>
    </row>
    <row r="246" spans="7:48" x14ac:dyDescent="0.25">
      <c r="G246" s="22"/>
      <c r="H246" s="22"/>
      <c r="I246" s="22"/>
      <c r="J246" s="62"/>
      <c r="K246" s="62"/>
      <c r="L246" s="62"/>
      <c r="M246" s="62"/>
      <c r="Q246" s="62"/>
      <c r="R246" s="62"/>
      <c r="S246" s="62"/>
      <c r="T246" s="62"/>
      <c r="X246" s="62"/>
      <c r="Y246" s="62"/>
      <c r="Z246" s="62"/>
      <c r="AA246" s="62"/>
      <c r="AE246" s="62"/>
      <c r="AF246" s="62"/>
      <c r="AG246" s="62"/>
      <c r="AH246" s="62"/>
      <c r="AL246" s="62"/>
      <c r="AM246" s="62"/>
      <c r="AN246" s="62"/>
      <c r="AO246" s="62"/>
      <c r="AS246" s="62"/>
      <c r="AT246" s="62"/>
      <c r="AU246" s="62"/>
      <c r="AV246" s="62"/>
    </row>
    <row r="247" spans="7:48" x14ac:dyDescent="0.25">
      <c r="G247" s="22"/>
      <c r="H247" s="22"/>
      <c r="I247" s="22"/>
      <c r="J247" s="62"/>
      <c r="K247" s="62"/>
      <c r="L247" s="62"/>
      <c r="M247" s="62"/>
      <c r="Q247" s="62"/>
      <c r="R247" s="62"/>
      <c r="S247" s="62"/>
      <c r="T247" s="62"/>
      <c r="X247" s="62"/>
      <c r="Y247" s="62"/>
      <c r="Z247" s="62"/>
      <c r="AA247" s="62"/>
      <c r="AE247" s="62"/>
      <c r="AF247" s="62"/>
      <c r="AG247" s="62"/>
      <c r="AH247" s="62"/>
      <c r="AL247" s="62"/>
      <c r="AM247" s="62"/>
      <c r="AN247" s="62"/>
      <c r="AO247" s="62"/>
      <c r="AS247" s="62"/>
      <c r="AT247" s="62"/>
      <c r="AU247" s="62"/>
      <c r="AV247" s="62"/>
    </row>
    <row r="248" spans="7:48" x14ac:dyDescent="0.25">
      <c r="G248" s="22"/>
      <c r="H248" s="22"/>
      <c r="I248" s="22"/>
      <c r="J248" s="62"/>
      <c r="K248" s="62"/>
      <c r="L248" s="62"/>
      <c r="M248" s="62"/>
      <c r="Q248" s="62"/>
      <c r="R248" s="62"/>
      <c r="S248" s="62"/>
      <c r="T248" s="62"/>
      <c r="X248" s="62"/>
      <c r="Y248" s="62"/>
      <c r="Z248" s="62"/>
      <c r="AA248" s="62"/>
      <c r="AE248" s="62"/>
      <c r="AF248" s="62"/>
      <c r="AG248" s="62"/>
      <c r="AH248" s="62"/>
      <c r="AL248" s="62"/>
      <c r="AM248" s="62"/>
      <c r="AN248" s="62"/>
      <c r="AO248" s="62"/>
      <c r="AS248" s="62"/>
      <c r="AT248" s="62"/>
      <c r="AU248" s="62"/>
      <c r="AV248" s="62"/>
    </row>
    <row r="249" spans="7:48" x14ac:dyDescent="0.25">
      <c r="G249" s="22"/>
      <c r="H249" s="22"/>
      <c r="I249" s="22"/>
      <c r="J249" s="62"/>
      <c r="K249" s="62"/>
      <c r="L249" s="62"/>
      <c r="M249" s="62"/>
      <c r="Q249" s="62"/>
      <c r="R249" s="62"/>
      <c r="S249" s="62"/>
      <c r="T249" s="62"/>
      <c r="X249" s="62"/>
      <c r="Y249" s="62"/>
      <c r="Z249" s="62"/>
      <c r="AA249" s="62"/>
      <c r="AE249" s="62"/>
      <c r="AF249" s="62"/>
      <c r="AG249" s="62"/>
      <c r="AH249" s="62"/>
      <c r="AL249" s="62"/>
      <c r="AM249" s="62"/>
      <c r="AN249" s="62"/>
      <c r="AO249" s="62"/>
      <c r="AS249" s="62"/>
      <c r="AT249" s="62"/>
      <c r="AU249" s="62"/>
      <c r="AV249" s="62"/>
    </row>
    <row r="250" spans="7:48" x14ac:dyDescent="0.25">
      <c r="G250" s="22"/>
      <c r="H250" s="22"/>
      <c r="I250" s="22"/>
      <c r="J250" s="62"/>
      <c r="K250" s="62"/>
      <c r="L250" s="62"/>
      <c r="M250" s="62"/>
      <c r="Q250" s="62"/>
      <c r="R250" s="62"/>
      <c r="S250" s="62"/>
      <c r="T250" s="62"/>
      <c r="X250" s="62"/>
      <c r="Y250" s="62"/>
      <c r="Z250" s="62"/>
      <c r="AA250" s="62"/>
      <c r="AE250" s="62"/>
      <c r="AF250" s="62"/>
      <c r="AG250" s="62"/>
      <c r="AH250" s="62"/>
      <c r="AL250" s="62"/>
      <c r="AM250" s="62"/>
      <c r="AN250" s="62"/>
      <c r="AO250" s="62"/>
      <c r="AS250" s="62"/>
      <c r="AT250" s="62"/>
      <c r="AU250" s="62"/>
      <c r="AV250" s="62"/>
    </row>
    <row r="251" spans="7:48" x14ac:dyDescent="0.25">
      <c r="G251" s="22"/>
      <c r="H251" s="22"/>
      <c r="I251" s="22"/>
      <c r="J251" s="62"/>
      <c r="K251" s="62"/>
      <c r="L251" s="62"/>
      <c r="M251" s="62"/>
      <c r="Q251" s="62"/>
      <c r="R251" s="62"/>
      <c r="S251" s="62"/>
      <c r="T251" s="62"/>
      <c r="X251" s="62"/>
      <c r="Y251" s="62"/>
      <c r="Z251" s="62"/>
      <c r="AA251" s="62"/>
      <c r="AE251" s="62"/>
      <c r="AF251" s="62"/>
      <c r="AG251" s="62"/>
      <c r="AH251" s="62"/>
      <c r="AL251" s="62"/>
      <c r="AM251" s="62"/>
      <c r="AN251" s="62"/>
      <c r="AO251" s="62"/>
      <c r="AS251" s="62"/>
      <c r="AT251" s="62"/>
      <c r="AU251" s="62"/>
      <c r="AV251" s="62"/>
    </row>
    <row r="252" spans="7:48" x14ac:dyDescent="0.25">
      <c r="G252" s="22"/>
      <c r="H252" s="22"/>
      <c r="I252" s="22"/>
      <c r="J252" s="62"/>
      <c r="K252" s="62"/>
      <c r="L252" s="62"/>
      <c r="M252" s="62"/>
      <c r="Q252" s="62"/>
      <c r="R252" s="62"/>
      <c r="S252" s="62"/>
      <c r="T252" s="62"/>
      <c r="X252" s="62"/>
      <c r="Y252" s="62"/>
      <c r="Z252" s="62"/>
      <c r="AA252" s="62"/>
      <c r="AE252" s="62"/>
      <c r="AF252" s="62"/>
      <c r="AG252" s="62"/>
      <c r="AH252" s="62"/>
      <c r="AL252" s="62"/>
      <c r="AM252" s="62"/>
      <c r="AN252" s="62"/>
      <c r="AO252" s="62"/>
      <c r="AS252" s="62"/>
      <c r="AT252" s="62"/>
      <c r="AU252" s="62"/>
      <c r="AV252" s="62"/>
    </row>
    <row r="253" spans="7:48" x14ac:dyDescent="0.25">
      <c r="G253" s="22"/>
      <c r="H253" s="22"/>
      <c r="I253" s="22"/>
      <c r="J253" s="62"/>
      <c r="K253" s="62"/>
      <c r="L253" s="62"/>
      <c r="M253" s="62"/>
      <c r="Q253" s="62"/>
      <c r="R253" s="62"/>
      <c r="S253" s="62"/>
      <c r="T253" s="62"/>
      <c r="X253" s="62"/>
      <c r="Y253" s="62"/>
      <c r="Z253" s="62"/>
      <c r="AA253" s="62"/>
      <c r="AE253" s="62"/>
      <c r="AF253" s="62"/>
      <c r="AG253" s="62"/>
      <c r="AH253" s="62"/>
      <c r="AL253" s="62"/>
      <c r="AM253" s="62"/>
      <c r="AN253" s="62"/>
      <c r="AO253" s="62"/>
      <c r="AS253" s="62"/>
      <c r="AT253" s="62"/>
      <c r="AU253" s="62"/>
      <c r="AV253" s="62"/>
    </row>
    <row r="254" spans="7:48" x14ac:dyDescent="0.25">
      <c r="G254" s="22"/>
      <c r="H254" s="22"/>
      <c r="I254" s="22"/>
      <c r="J254" s="62"/>
      <c r="K254" s="62"/>
      <c r="L254" s="62"/>
      <c r="M254" s="62"/>
      <c r="Q254" s="62"/>
      <c r="R254" s="62"/>
      <c r="S254" s="62"/>
      <c r="T254" s="62"/>
      <c r="X254" s="62"/>
      <c r="Y254" s="62"/>
      <c r="Z254" s="62"/>
      <c r="AA254" s="62"/>
      <c r="AE254" s="62"/>
      <c r="AF254" s="62"/>
      <c r="AG254" s="62"/>
      <c r="AH254" s="62"/>
      <c r="AL254" s="62"/>
      <c r="AM254" s="62"/>
      <c r="AN254" s="62"/>
      <c r="AO254" s="62"/>
      <c r="AS254" s="62"/>
      <c r="AT254" s="62"/>
      <c r="AU254" s="62"/>
      <c r="AV254" s="62"/>
    </row>
    <row r="255" spans="7:48" x14ac:dyDescent="0.25">
      <c r="G255" s="22"/>
      <c r="H255" s="22"/>
      <c r="I255" s="22"/>
      <c r="J255" s="62"/>
      <c r="K255" s="62"/>
      <c r="L255" s="62"/>
      <c r="M255" s="62"/>
      <c r="Q255" s="62"/>
      <c r="R255" s="62"/>
      <c r="S255" s="62"/>
      <c r="T255" s="62"/>
      <c r="X255" s="62"/>
      <c r="Y255" s="62"/>
      <c r="Z255" s="62"/>
      <c r="AA255" s="62"/>
      <c r="AE255" s="62"/>
      <c r="AF255" s="62"/>
      <c r="AG255" s="62"/>
      <c r="AH255" s="62"/>
      <c r="AL255" s="62"/>
      <c r="AM255" s="62"/>
      <c r="AN255" s="62"/>
      <c r="AO255" s="62"/>
      <c r="AS255" s="62"/>
      <c r="AT255" s="62"/>
      <c r="AU255" s="62"/>
      <c r="AV255" s="62"/>
    </row>
    <row r="256" spans="7:48" x14ac:dyDescent="0.25">
      <c r="G256" s="22"/>
      <c r="H256" s="22"/>
      <c r="I256" s="22"/>
      <c r="J256" s="62"/>
      <c r="K256" s="62"/>
      <c r="L256" s="62"/>
      <c r="M256" s="62"/>
      <c r="Q256" s="62"/>
      <c r="R256" s="62"/>
      <c r="S256" s="62"/>
      <c r="T256" s="62"/>
      <c r="X256" s="62"/>
      <c r="Y256" s="62"/>
      <c r="Z256" s="62"/>
      <c r="AA256" s="62"/>
      <c r="AE256" s="62"/>
      <c r="AF256" s="62"/>
      <c r="AG256" s="62"/>
      <c r="AH256" s="62"/>
      <c r="AL256" s="62"/>
      <c r="AM256" s="62"/>
      <c r="AN256" s="62"/>
      <c r="AO256" s="62"/>
      <c r="AS256" s="62"/>
      <c r="AT256" s="62"/>
      <c r="AU256" s="62"/>
      <c r="AV256" s="62"/>
    </row>
    <row r="257" spans="7:48" x14ac:dyDescent="0.25">
      <c r="G257" s="22"/>
      <c r="H257" s="22"/>
      <c r="I257" s="22"/>
      <c r="J257" s="62"/>
      <c r="K257" s="62"/>
      <c r="L257" s="62"/>
      <c r="M257" s="62"/>
      <c r="Q257" s="62"/>
      <c r="R257" s="62"/>
      <c r="S257" s="62"/>
      <c r="T257" s="62"/>
      <c r="X257" s="62"/>
      <c r="Y257" s="62"/>
      <c r="Z257" s="62"/>
      <c r="AA257" s="62"/>
      <c r="AE257" s="62"/>
      <c r="AF257" s="62"/>
      <c r="AG257" s="62"/>
      <c r="AH257" s="62"/>
      <c r="AL257" s="62"/>
      <c r="AM257" s="62"/>
      <c r="AN257" s="62"/>
      <c r="AO257" s="62"/>
      <c r="AS257" s="62"/>
      <c r="AT257" s="62"/>
      <c r="AU257" s="62"/>
      <c r="AV257" s="62"/>
    </row>
    <row r="258" spans="7:48" x14ac:dyDescent="0.25">
      <c r="G258" s="22"/>
      <c r="H258" s="22"/>
      <c r="I258" s="22"/>
      <c r="J258" s="62"/>
      <c r="K258" s="62"/>
      <c r="L258" s="62"/>
      <c r="M258" s="62"/>
      <c r="Q258" s="62"/>
      <c r="R258" s="62"/>
      <c r="S258" s="62"/>
      <c r="T258" s="62"/>
      <c r="X258" s="62"/>
      <c r="Y258" s="62"/>
      <c r="Z258" s="62"/>
      <c r="AA258" s="62"/>
      <c r="AE258" s="62"/>
      <c r="AF258" s="62"/>
      <c r="AG258" s="62"/>
      <c r="AH258" s="62"/>
      <c r="AL258" s="62"/>
      <c r="AM258" s="62"/>
      <c r="AN258" s="62"/>
      <c r="AO258" s="62"/>
      <c r="AS258" s="62"/>
      <c r="AT258" s="62"/>
      <c r="AU258" s="62"/>
      <c r="AV258" s="62"/>
    </row>
    <row r="259" spans="7:48" x14ac:dyDescent="0.25">
      <c r="G259" s="22"/>
      <c r="H259" s="22"/>
      <c r="I259" s="22"/>
      <c r="J259" s="62"/>
      <c r="K259" s="62"/>
      <c r="L259" s="62"/>
      <c r="M259" s="62"/>
      <c r="Q259" s="62"/>
      <c r="R259" s="62"/>
      <c r="S259" s="62"/>
      <c r="T259" s="62"/>
      <c r="X259" s="62"/>
      <c r="Y259" s="62"/>
      <c r="Z259" s="62"/>
      <c r="AA259" s="62"/>
      <c r="AE259" s="62"/>
      <c r="AF259" s="62"/>
      <c r="AG259" s="62"/>
      <c r="AH259" s="62"/>
      <c r="AL259" s="62"/>
      <c r="AM259" s="62"/>
      <c r="AN259" s="62"/>
      <c r="AO259" s="62"/>
      <c r="AS259" s="62"/>
      <c r="AT259" s="62"/>
      <c r="AU259" s="62"/>
      <c r="AV259" s="62"/>
    </row>
    <row r="260" spans="7:48" x14ac:dyDescent="0.25">
      <c r="G260" s="22"/>
      <c r="H260" s="22"/>
      <c r="I260" s="22"/>
      <c r="J260" s="62"/>
      <c r="K260" s="62"/>
      <c r="L260" s="62"/>
      <c r="M260" s="62"/>
      <c r="Q260" s="62"/>
      <c r="R260" s="62"/>
      <c r="S260" s="62"/>
      <c r="T260" s="62"/>
      <c r="X260" s="62"/>
      <c r="Y260" s="62"/>
      <c r="Z260" s="62"/>
      <c r="AA260" s="62"/>
      <c r="AE260" s="62"/>
      <c r="AF260" s="62"/>
      <c r="AG260" s="62"/>
      <c r="AH260" s="62"/>
      <c r="AL260" s="62"/>
      <c r="AM260" s="62"/>
      <c r="AN260" s="62"/>
      <c r="AO260" s="62"/>
      <c r="AS260" s="62"/>
      <c r="AT260" s="62"/>
      <c r="AU260" s="62"/>
      <c r="AV260" s="62"/>
    </row>
    <row r="261" spans="7:48" x14ac:dyDescent="0.25">
      <c r="G261" s="22"/>
      <c r="H261" s="22"/>
      <c r="I261" s="22"/>
      <c r="J261" s="62"/>
      <c r="K261" s="62"/>
      <c r="L261" s="62"/>
      <c r="M261" s="62"/>
      <c r="Q261" s="62"/>
      <c r="R261" s="62"/>
      <c r="S261" s="62"/>
      <c r="T261" s="62"/>
      <c r="X261" s="62"/>
      <c r="Y261" s="62"/>
      <c r="Z261" s="62"/>
      <c r="AA261" s="62"/>
      <c r="AE261" s="62"/>
      <c r="AF261" s="62"/>
      <c r="AG261" s="62"/>
      <c r="AH261" s="62"/>
      <c r="AL261" s="62"/>
      <c r="AM261" s="62"/>
      <c r="AN261" s="62"/>
      <c r="AO261" s="62"/>
      <c r="AS261" s="62"/>
      <c r="AT261" s="62"/>
      <c r="AU261" s="62"/>
      <c r="AV261" s="62"/>
    </row>
    <row r="262" spans="7:48" x14ac:dyDescent="0.25">
      <c r="G262" s="22"/>
      <c r="H262" s="22"/>
      <c r="I262" s="22"/>
      <c r="J262" s="62"/>
      <c r="K262" s="62"/>
      <c r="L262" s="62"/>
      <c r="M262" s="62"/>
      <c r="Q262" s="62"/>
      <c r="R262" s="62"/>
      <c r="S262" s="62"/>
      <c r="T262" s="62"/>
      <c r="X262" s="62"/>
      <c r="Y262" s="62"/>
      <c r="Z262" s="62"/>
      <c r="AA262" s="62"/>
      <c r="AE262" s="62"/>
      <c r="AF262" s="62"/>
      <c r="AG262" s="62"/>
      <c r="AH262" s="62"/>
      <c r="AL262" s="62"/>
      <c r="AM262" s="62"/>
      <c r="AN262" s="62"/>
      <c r="AO262" s="62"/>
      <c r="AS262" s="62"/>
      <c r="AT262" s="62"/>
      <c r="AU262" s="62"/>
      <c r="AV262" s="62"/>
    </row>
    <row r="263" spans="7:48" x14ac:dyDescent="0.25">
      <c r="G263" s="22"/>
      <c r="H263" s="22"/>
      <c r="I263" s="22"/>
      <c r="J263" s="62"/>
      <c r="K263" s="62"/>
      <c r="L263" s="62"/>
      <c r="M263" s="62"/>
      <c r="Q263" s="62"/>
      <c r="R263" s="62"/>
      <c r="S263" s="62"/>
      <c r="T263" s="62"/>
      <c r="X263" s="62"/>
      <c r="Y263" s="62"/>
      <c r="Z263" s="62"/>
      <c r="AA263" s="62"/>
      <c r="AE263" s="62"/>
      <c r="AF263" s="62"/>
      <c r="AG263" s="62"/>
      <c r="AH263" s="62"/>
      <c r="AL263" s="62"/>
      <c r="AM263" s="62"/>
      <c r="AN263" s="62"/>
      <c r="AO263" s="62"/>
      <c r="AS263" s="62"/>
      <c r="AT263" s="62"/>
      <c r="AU263" s="62"/>
      <c r="AV263" s="62"/>
    </row>
    <row r="264" spans="7:48" x14ac:dyDescent="0.25">
      <c r="G264" s="22"/>
      <c r="H264" s="22"/>
      <c r="I264" s="22"/>
      <c r="J264" s="62"/>
      <c r="K264" s="62"/>
      <c r="L264" s="62"/>
      <c r="M264" s="62"/>
      <c r="Q264" s="62"/>
      <c r="R264" s="62"/>
      <c r="S264" s="62"/>
      <c r="T264" s="62"/>
      <c r="X264" s="62"/>
      <c r="Y264" s="62"/>
      <c r="Z264" s="62"/>
      <c r="AA264" s="62"/>
      <c r="AE264" s="62"/>
      <c r="AF264" s="62"/>
      <c r="AG264" s="62"/>
      <c r="AH264" s="62"/>
      <c r="AL264" s="62"/>
      <c r="AM264" s="62"/>
      <c r="AN264" s="62"/>
      <c r="AO264" s="62"/>
      <c r="AS264" s="62"/>
      <c r="AT264" s="62"/>
      <c r="AU264" s="62"/>
      <c r="AV264" s="62"/>
    </row>
    <row r="265" spans="7:48" x14ac:dyDescent="0.25">
      <c r="G265" s="22"/>
      <c r="H265" s="22"/>
      <c r="I265" s="22"/>
      <c r="J265" s="62"/>
      <c r="K265" s="62"/>
      <c r="L265" s="62"/>
      <c r="M265" s="62"/>
      <c r="Q265" s="62"/>
      <c r="R265" s="62"/>
      <c r="S265" s="62"/>
      <c r="T265" s="62"/>
      <c r="X265" s="62"/>
      <c r="Y265" s="62"/>
      <c r="Z265" s="62"/>
      <c r="AA265" s="62"/>
      <c r="AE265" s="62"/>
      <c r="AF265" s="62"/>
      <c r="AG265" s="62"/>
      <c r="AH265" s="62"/>
      <c r="AL265" s="62"/>
      <c r="AM265" s="62"/>
      <c r="AN265" s="62"/>
      <c r="AO265" s="62"/>
      <c r="AS265" s="62"/>
      <c r="AT265" s="62"/>
      <c r="AU265" s="62"/>
      <c r="AV265" s="62"/>
    </row>
    <row r="266" spans="7:48" x14ac:dyDescent="0.25">
      <c r="G266" s="22"/>
      <c r="H266" s="22"/>
      <c r="I266" s="22"/>
      <c r="J266" s="62"/>
      <c r="K266" s="62"/>
      <c r="L266" s="62"/>
      <c r="M266" s="62"/>
      <c r="Q266" s="62"/>
      <c r="R266" s="62"/>
      <c r="S266" s="62"/>
      <c r="T266" s="62"/>
      <c r="X266" s="62"/>
      <c r="Y266" s="62"/>
      <c r="Z266" s="62"/>
      <c r="AA266" s="62"/>
      <c r="AE266" s="62"/>
      <c r="AF266" s="62"/>
      <c r="AG266" s="62"/>
      <c r="AH266" s="62"/>
      <c r="AL266" s="62"/>
      <c r="AM266" s="62"/>
      <c r="AN266" s="62"/>
      <c r="AO266" s="62"/>
      <c r="AS266" s="62"/>
      <c r="AT266" s="62"/>
      <c r="AU266" s="62"/>
      <c r="AV266" s="62"/>
    </row>
    <row r="267" spans="7:48" x14ac:dyDescent="0.25">
      <c r="G267" s="22"/>
      <c r="H267" s="22"/>
      <c r="I267" s="22"/>
      <c r="J267" s="62"/>
      <c r="K267" s="62"/>
      <c r="L267" s="62"/>
      <c r="M267" s="62"/>
      <c r="Q267" s="62"/>
      <c r="R267" s="62"/>
      <c r="S267" s="62"/>
      <c r="T267" s="62"/>
      <c r="X267" s="62"/>
      <c r="Y267" s="62"/>
      <c r="Z267" s="62"/>
      <c r="AA267" s="62"/>
      <c r="AE267" s="62"/>
      <c r="AF267" s="62"/>
      <c r="AG267" s="62"/>
      <c r="AH267" s="62"/>
      <c r="AL267" s="62"/>
      <c r="AM267" s="62"/>
      <c r="AN267" s="62"/>
      <c r="AO267" s="62"/>
      <c r="AS267" s="62"/>
      <c r="AT267" s="62"/>
      <c r="AU267" s="62"/>
      <c r="AV267" s="62"/>
    </row>
    <row r="268" spans="7:48" x14ac:dyDescent="0.25">
      <c r="G268" s="22"/>
      <c r="H268" s="22"/>
      <c r="I268" s="22"/>
      <c r="J268" s="62"/>
      <c r="K268" s="62"/>
      <c r="L268" s="62"/>
      <c r="M268" s="62"/>
      <c r="Q268" s="62"/>
      <c r="R268" s="62"/>
      <c r="S268" s="62"/>
      <c r="T268" s="62"/>
      <c r="X268" s="62"/>
      <c r="Y268" s="62"/>
      <c r="Z268" s="62"/>
      <c r="AA268" s="62"/>
      <c r="AE268" s="62"/>
      <c r="AF268" s="62"/>
      <c r="AG268" s="62"/>
      <c r="AH268" s="62"/>
      <c r="AL268" s="62"/>
      <c r="AM268" s="62"/>
      <c r="AN268" s="62"/>
      <c r="AO268" s="62"/>
      <c r="AS268" s="62"/>
      <c r="AT268" s="62"/>
      <c r="AU268" s="62"/>
      <c r="AV268" s="62"/>
    </row>
    <row r="269" spans="7:48" x14ac:dyDescent="0.25">
      <c r="G269" s="22"/>
      <c r="H269" s="22"/>
      <c r="I269" s="22"/>
      <c r="J269" s="62"/>
      <c r="K269" s="62"/>
      <c r="L269" s="62"/>
      <c r="M269" s="62"/>
      <c r="Q269" s="62"/>
      <c r="R269" s="62"/>
      <c r="S269" s="62"/>
      <c r="T269" s="62"/>
      <c r="X269" s="62"/>
      <c r="Y269" s="62"/>
      <c r="Z269" s="62"/>
      <c r="AA269" s="62"/>
      <c r="AE269" s="62"/>
      <c r="AF269" s="62"/>
      <c r="AG269" s="62"/>
      <c r="AH269" s="62"/>
      <c r="AL269" s="62"/>
      <c r="AM269" s="62"/>
      <c r="AN269" s="62"/>
      <c r="AO269" s="62"/>
      <c r="AS269" s="62"/>
      <c r="AT269" s="62"/>
      <c r="AU269" s="62"/>
      <c r="AV269" s="62"/>
    </row>
    <row r="270" spans="7:48" x14ac:dyDescent="0.25">
      <c r="G270" s="22"/>
      <c r="H270" s="22"/>
      <c r="I270" s="22"/>
      <c r="J270" s="62"/>
      <c r="K270" s="62"/>
      <c r="L270" s="62"/>
      <c r="M270" s="62"/>
      <c r="Q270" s="62"/>
      <c r="R270" s="62"/>
      <c r="S270" s="62"/>
      <c r="T270" s="62"/>
      <c r="X270" s="62"/>
      <c r="Y270" s="62"/>
      <c r="Z270" s="62"/>
      <c r="AA270" s="62"/>
      <c r="AE270" s="62"/>
      <c r="AF270" s="62"/>
      <c r="AG270" s="62"/>
      <c r="AH270" s="62"/>
      <c r="AL270" s="62"/>
      <c r="AM270" s="62"/>
      <c r="AN270" s="62"/>
      <c r="AO270" s="62"/>
      <c r="AS270" s="62"/>
      <c r="AT270" s="62"/>
      <c r="AU270" s="62"/>
      <c r="AV270" s="62"/>
    </row>
    <row r="271" spans="7:48" x14ac:dyDescent="0.25">
      <c r="G271" s="22"/>
      <c r="H271" s="22"/>
      <c r="I271" s="22"/>
      <c r="J271" s="62"/>
      <c r="K271" s="62"/>
      <c r="L271" s="62"/>
      <c r="M271" s="62"/>
      <c r="Q271" s="62"/>
      <c r="R271" s="62"/>
      <c r="S271" s="62"/>
      <c r="T271" s="62"/>
      <c r="X271" s="62"/>
      <c r="Y271" s="62"/>
      <c r="Z271" s="62"/>
      <c r="AA271" s="62"/>
      <c r="AE271" s="62"/>
      <c r="AF271" s="62"/>
      <c r="AG271" s="62"/>
      <c r="AH271" s="62"/>
      <c r="AL271" s="62"/>
      <c r="AM271" s="62"/>
      <c r="AN271" s="62"/>
      <c r="AO271" s="62"/>
      <c r="AS271" s="62"/>
      <c r="AT271" s="62"/>
      <c r="AU271" s="62"/>
      <c r="AV271" s="62"/>
    </row>
    <row r="272" spans="7:48" x14ac:dyDescent="0.25">
      <c r="G272" s="22"/>
      <c r="H272" s="22"/>
      <c r="I272" s="22"/>
      <c r="J272" s="62"/>
      <c r="K272" s="62"/>
      <c r="L272" s="62"/>
      <c r="M272" s="62"/>
      <c r="Q272" s="62"/>
      <c r="R272" s="62"/>
      <c r="S272" s="62"/>
      <c r="T272" s="62"/>
      <c r="X272" s="62"/>
      <c r="Y272" s="62"/>
      <c r="Z272" s="62"/>
      <c r="AA272" s="62"/>
      <c r="AE272" s="62"/>
      <c r="AF272" s="62"/>
      <c r="AG272" s="62"/>
      <c r="AH272" s="62"/>
      <c r="AL272" s="62"/>
      <c r="AM272" s="62"/>
      <c r="AN272" s="62"/>
      <c r="AO272" s="62"/>
      <c r="AS272" s="62"/>
      <c r="AT272" s="62"/>
      <c r="AU272" s="62"/>
      <c r="AV272" s="62"/>
    </row>
    <row r="273" spans="7:48" x14ac:dyDescent="0.25">
      <c r="G273" s="22"/>
      <c r="H273" s="22"/>
      <c r="I273" s="22"/>
      <c r="J273" s="62"/>
      <c r="K273" s="62"/>
      <c r="L273" s="62"/>
      <c r="M273" s="62"/>
      <c r="Q273" s="62"/>
      <c r="R273" s="62"/>
      <c r="S273" s="62"/>
      <c r="T273" s="62"/>
      <c r="X273" s="62"/>
      <c r="Y273" s="62"/>
      <c r="Z273" s="62"/>
      <c r="AA273" s="62"/>
      <c r="AE273" s="62"/>
      <c r="AF273" s="62"/>
      <c r="AG273" s="62"/>
      <c r="AH273" s="62"/>
      <c r="AL273" s="62"/>
      <c r="AM273" s="62"/>
      <c r="AN273" s="62"/>
      <c r="AO273" s="62"/>
      <c r="AS273" s="62"/>
      <c r="AT273" s="62"/>
      <c r="AU273" s="62"/>
      <c r="AV273" s="62"/>
    </row>
    <row r="274" spans="7:48" x14ac:dyDescent="0.25">
      <c r="G274" s="22"/>
      <c r="H274" s="22"/>
      <c r="I274" s="22"/>
      <c r="J274" s="62"/>
      <c r="K274" s="62"/>
      <c r="L274" s="62"/>
      <c r="M274" s="62"/>
      <c r="Q274" s="62"/>
      <c r="R274" s="62"/>
      <c r="S274" s="62"/>
      <c r="T274" s="62"/>
      <c r="X274" s="62"/>
      <c r="Y274" s="62"/>
      <c r="Z274" s="62"/>
      <c r="AA274" s="62"/>
      <c r="AE274" s="62"/>
      <c r="AF274" s="62"/>
      <c r="AG274" s="62"/>
      <c r="AH274" s="62"/>
      <c r="AL274" s="62"/>
      <c r="AM274" s="62"/>
      <c r="AN274" s="62"/>
      <c r="AO274" s="62"/>
      <c r="AS274" s="62"/>
      <c r="AT274" s="62"/>
      <c r="AU274" s="62"/>
      <c r="AV274" s="62"/>
    </row>
    <row r="275" spans="7:48" x14ac:dyDescent="0.25">
      <c r="G275" s="22"/>
      <c r="H275" s="22"/>
      <c r="I275" s="22"/>
      <c r="J275" s="62"/>
      <c r="K275" s="62"/>
      <c r="L275" s="62"/>
      <c r="M275" s="62"/>
      <c r="Q275" s="62"/>
      <c r="R275" s="62"/>
      <c r="S275" s="62"/>
      <c r="T275" s="62"/>
      <c r="X275" s="62"/>
      <c r="Y275" s="62"/>
      <c r="Z275" s="62"/>
      <c r="AA275" s="62"/>
      <c r="AE275" s="62"/>
      <c r="AF275" s="62"/>
      <c r="AG275" s="62"/>
      <c r="AH275" s="62"/>
      <c r="AL275" s="62"/>
      <c r="AM275" s="62"/>
      <c r="AN275" s="62"/>
      <c r="AO275" s="62"/>
      <c r="AS275" s="62"/>
      <c r="AT275" s="62"/>
      <c r="AU275" s="62"/>
      <c r="AV275" s="62"/>
    </row>
    <row r="276" spans="7:48" x14ac:dyDescent="0.25">
      <c r="G276" s="22"/>
      <c r="H276" s="22"/>
      <c r="I276" s="22"/>
      <c r="J276" s="62"/>
      <c r="K276" s="62"/>
      <c r="L276" s="62"/>
      <c r="M276" s="62"/>
      <c r="Q276" s="62"/>
      <c r="R276" s="62"/>
      <c r="S276" s="62"/>
      <c r="T276" s="62"/>
      <c r="X276" s="62"/>
      <c r="Y276" s="62"/>
      <c r="Z276" s="62"/>
      <c r="AA276" s="62"/>
      <c r="AE276" s="62"/>
      <c r="AF276" s="62"/>
      <c r="AG276" s="62"/>
      <c r="AH276" s="62"/>
      <c r="AL276" s="62"/>
      <c r="AM276" s="62"/>
      <c r="AN276" s="62"/>
      <c r="AO276" s="62"/>
      <c r="AS276" s="62"/>
      <c r="AT276" s="62"/>
      <c r="AU276" s="62"/>
      <c r="AV276" s="62"/>
    </row>
    <row r="277" spans="7:48" x14ac:dyDescent="0.25">
      <c r="G277" s="22"/>
      <c r="H277" s="22"/>
      <c r="I277" s="22"/>
      <c r="J277" s="62"/>
      <c r="K277" s="62"/>
      <c r="L277" s="62"/>
      <c r="M277" s="62"/>
      <c r="Q277" s="62"/>
      <c r="R277" s="62"/>
      <c r="S277" s="62"/>
      <c r="T277" s="62"/>
      <c r="X277" s="62"/>
      <c r="Y277" s="62"/>
      <c r="Z277" s="62"/>
      <c r="AA277" s="62"/>
      <c r="AE277" s="62"/>
      <c r="AF277" s="62"/>
      <c r="AG277" s="62"/>
      <c r="AH277" s="62"/>
      <c r="AL277" s="62"/>
      <c r="AM277" s="62"/>
      <c r="AN277" s="62"/>
      <c r="AO277" s="62"/>
      <c r="AS277" s="62"/>
      <c r="AT277" s="62"/>
      <c r="AU277" s="62"/>
      <c r="AV277" s="62"/>
    </row>
    <row r="278" spans="7:48" x14ac:dyDescent="0.25">
      <c r="G278" s="22"/>
      <c r="H278" s="22"/>
      <c r="I278" s="22"/>
      <c r="J278" s="62"/>
      <c r="K278" s="62"/>
      <c r="L278" s="62"/>
      <c r="M278" s="62"/>
      <c r="Q278" s="62"/>
      <c r="R278" s="62"/>
      <c r="S278" s="62"/>
      <c r="T278" s="62"/>
      <c r="X278" s="62"/>
      <c r="Y278" s="62"/>
      <c r="Z278" s="62"/>
      <c r="AA278" s="62"/>
      <c r="AE278" s="62"/>
      <c r="AF278" s="62"/>
      <c r="AG278" s="62"/>
      <c r="AH278" s="62"/>
      <c r="AL278" s="62"/>
      <c r="AM278" s="62"/>
      <c r="AN278" s="62"/>
      <c r="AO278" s="62"/>
      <c r="AS278" s="62"/>
      <c r="AT278" s="62"/>
      <c r="AU278" s="62"/>
      <c r="AV278" s="62"/>
    </row>
  </sheetData>
  <mergeCells count="54">
    <mergeCell ref="AF20:AH20"/>
    <mergeCell ref="A3:H3"/>
    <mergeCell ref="B10:J10"/>
    <mergeCell ref="B11:J11"/>
    <mergeCell ref="D14:L14"/>
    <mergeCell ref="G20:I20"/>
    <mergeCell ref="K20:M20"/>
    <mergeCell ref="B72:D72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7:D67"/>
    <mergeCell ref="AC87:AD87"/>
    <mergeCell ref="AF87:AH87"/>
    <mergeCell ref="AJ87:AK87"/>
    <mergeCell ref="AM87:AO87"/>
    <mergeCell ref="B77:J77"/>
    <mergeCell ref="B78:J78"/>
    <mergeCell ref="G87:I87"/>
    <mergeCell ref="K87:M87"/>
    <mergeCell ref="O87:P87"/>
    <mergeCell ref="R87:T87"/>
    <mergeCell ref="AQ88:AQ89"/>
    <mergeCell ref="AR88:AR89"/>
    <mergeCell ref="B134:D134"/>
    <mergeCell ref="B139:D139"/>
    <mergeCell ref="AQ87:AR87"/>
    <mergeCell ref="D88:D89"/>
    <mergeCell ref="O88:O89"/>
    <mergeCell ref="P88:P89"/>
    <mergeCell ref="V88:V89"/>
    <mergeCell ref="W88:W89"/>
    <mergeCell ref="AC88:AC89"/>
    <mergeCell ref="AD88:AD89"/>
    <mergeCell ref="AJ88:AJ89"/>
    <mergeCell ref="AK88:AK89"/>
    <mergeCell ref="V87:W87"/>
    <mergeCell ref="Y87:AA87"/>
  </mergeCells>
  <conditionalFormatting sqref="K221:M277">
    <cfRule type="cellIs" dxfId="177" priority="45" operator="lessThan">
      <formula>0</formula>
    </cfRule>
    <cfRule type="cellIs" dxfId="176" priority="46" operator="greaterThan">
      <formula>0</formula>
    </cfRule>
  </conditionalFormatting>
  <conditionalFormatting sqref="J148:J278 J147:M147 K148:M216">
    <cfRule type="cellIs" dxfId="175" priority="49" operator="lessThan">
      <formula>0</formula>
    </cfRule>
    <cfRule type="cellIs" dxfId="174" priority="50" operator="greaterThan">
      <formula>0</formula>
    </cfRule>
  </conditionalFormatting>
  <conditionalFormatting sqref="K217:M220 K278:M278">
    <cfRule type="cellIs" dxfId="173" priority="47" operator="lessThan">
      <formula>0</formula>
    </cfRule>
    <cfRule type="cellIs" dxfId="172" priority="48" operator="greaterThan">
      <formula>0</formula>
    </cfRule>
  </conditionalFormatting>
  <conditionalFormatting sqref="H144:J146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G144:G146">
    <cfRule type="cellIs" dxfId="169" priority="41" operator="lessThan">
      <formula>0</formula>
    </cfRule>
    <cfRule type="cellIs" dxfId="168" priority="42" operator="greaterThan">
      <formula>0</formula>
    </cfRule>
  </conditionalFormatting>
  <conditionalFormatting sqref="R221:T277">
    <cfRule type="cellIs" dxfId="167" priority="35" operator="lessThan">
      <formula>0</formula>
    </cfRule>
    <cfRule type="cellIs" dxfId="166" priority="36" operator="greaterThan">
      <formula>0</formula>
    </cfRule>
  </conditionalFormatting>
  <conditionalFormatting sqref="Q148:Q278 Q147:T147 R148:T216">
    <cfRule type="cellIs" dxfId="165" priority="39" operator="lessThan">
      <formula>0</formula>
    </cfRule>
    <cfRule type="cellIs" dxfId="164" priority="40" operator="greaterThan">
      <formula>0</formula>
    </cfRule>
  </conditionalFormatting>
  <conditionalFormatting sqref="R217:T220 R278:T278">
    <cfRule type="cellIs" dxfId="163" priority="37" operator="lessThan">
      <formula>0</formula>
    </cfRule>
    <cfRule type="cellIs" dxfId="162" priority="38" operator="greaterThan">
      <formula>0</formula>
    </cfRule>
  </conditionalFormatting>
  <conditionalFormatting sqref="Q144:Q146">
    <cfRule type="cellIs" dxfId="161" priority="33" operator="lessThan">
      <formula>0</formula>
    </cfRule>
    <cfRule type="cellIs" dxfId="160" priority="34" operator="greaterThan">
      <formula>0</formula>
    </cfRule>
  </conditionalFormatting>
  <conditionalFormatting sqref="Y221:AA277">
    <cfRule type="cellIs" dxfId="159" priority="27" operator="lessThan">
      <formula>0</formula>
    </cfRule>
    <cfRule type="cellIs" dxfId="158" priority="28" operator="greaterThan">
      <formula>0</formula>
    </cfRule>
  </conditionalFormatting>
  <conditionalFormatting sqref="X148:X278 X147:AA147 Y148:AA216">
    <cfRule type="cellIs" dxfId="157" priority="31" operator="lessThan">
      <formula>0</formula>
    </cfRule>
    <cfRule type="cellIs" dxfId="156" priority="32" operator="greaterThan">
      <formula>0</formula>
    </cfRule>
  </conditionalFormatting>
  <conditionalFormatting sqref="Y217:AA220 Y278:AA278">
    <cfRule type="cellIs" dxfId="155" priority="29" operator="lessThan">
      <formula>0</formula>
    </cfRule>
    <cfRule type="cellIs" dxfId="154" priority="30" operator="greaterThan">
      <formula>0</formula>
    </cfRule>
  </conditionalFormatting>
  <conditionalFormatting sqref="X144:X146">
    <cfRule type="cellIs" dxfId="153" priority="25" operator="lessThan">
      <formula>0</formula>
    </cfRule>
    <cfRule type="cellIs" dxfId="152" priority="26" operator="greaterThan">
      <formula>0</formula>
    </cfRule>
  </conditionalFormatting>
  <conditionalFormatting sqref="AF221:AH277">
    <cfRule type="cellIs" dxfId="151" priority="19" operator="lessThan">
      <formula>0</formula>
    </cfRule>
    <cfRule type="cellIs" dxfId="150" priority="20" operator="greaterThan">
      <formula>0</formula>
    </cfRule>
  </conditionalFormatting>
  <conditionalFormatting sqref="AE148:AE278 AE147:AH147 AF148:AH216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AF217:AH220 AF278:AH278">
    <cfRule type="cellIs" dxfId="147" priority="21" operator="lessThan">
      <formula>0</formula>
    </cfRule>
    <cfRule type="cellIs" dxfId="146" priority="22" operator="greaterThan">
      <formula>0</formula>
    </cfRule>
  </conditionalFormatting>
  <conditionalFormatting sqref="AE144:AE146">
    <cfRule type="cellIs" dxfId="145" priority="17" operator="lessThan">
      <formula>0</formula>
    </cfRule>
    <cfRule type="cellIs" dxfId="144" priority="18" operator="greaterThan">
      <formula>0</formula>
    </cfRule>
  </conditionalFormatting>
  <conditionalFormatting sqref="AM221:AO277">
    <cfRule type="cellIs" dxfId="143" priority="11" operator="lessThan">
      <formula>0</formula>
    </cfRule>
    <cfRule type="cellIs" dxfId="142" priority="12" operator="greaterThan">
      <formula>0</formula>
    </cfRule>
  </conditionalFormatting>
  <conditionalFormatting sqref="AL148:AL278 AL147:AO147 AM148:AO216">
    <cfRule type="cellIs" dxfId="141" priority="15" operator="lessThan">
      <formula>0</formula>
    </cfRule>
    <cfRule type="cellIs" dxfId="140" priority="16" operator="greaterThan">
      <formula>0</formula>
    </cfRule>
  </conditionalFormatting>
  <conditionalFormatting sqref="AM217:AO220 AM278:AO278">
    <cfRule type="cellIs" dxfId="139" priority="13" operator="lessThan">
      <formula>0</formula>
    </cfRule>
    <cfRule type="cellIs" dxfId="138" priority="14" operator="greaterThan">
      <formula>0</formula>
    </cfRule>
  </conditionalFormatting>
  <conditionalFormatting sqref="AL144:AL146">
    <cfRule type="cellIs" dxfId="137" priority="9" operator="lessThan">
      <formula>0</formula>
    </cfRule>
    <cfRule type="cellIs" dxfId="136" priority="10" operator="greaterThan">
      <formula>0</formula>
    </cfRule>
  </conditionalFormatting>
  <conditionalFormatting sqref="AT221:AV277">
    <cfRule type="cellIs" dxfId="135" priority="3" operator="lessThan">
      <formula>0</formula>
    </cfRule>
    <cfRule type="cellIs" dxfId="134" priority="4" operator="greaterThan">
      <formula>0</formula>
    </cfRule>
  </conditionalFormatting>
  <conditionalFormatting sqref="AS148:AS278 AS147:AV147 AT148:AV216">
    <cfRule type="cellIs" dxfId="133" priority="7" operator="lessThan">
      <formula>0</formula>
    </cfRule>
    <cfRule type="cellIs" dxfId="132" priority="8" operator="greaterThan">
      <formula>0</formula>
    </cfRule>
  </conditionalFormatting>
  <conditionalFormatting sqref="AT217:AV220 AT278:AV278">
    <cfRule type="cellIs" dxfId="131" priority="5" operator="lessThan">
      <formula>0</formula>
    </cfRule>
    <cfRule type="cellIs" dxfId="130" priority="6" operator="greaterThan">
      <formula>0</formula>
    </cfRule>
  </conditionalFormatting>
  <conditionalFormatting sqref="AS144:AS146">
    <cfRule type="cellIs" dxfId="129" priority="1" operator="lessThan">
      <formula>0</formula>
    </cfRule>
    <cfRule type="cellIs" dxfId="128" priority="2" operator="greaterThan">
      <formula>0</formula>
    </cfRule>
  </conditionalFormatting>
  <dataValidations count="5">
    <dataValidation type="list" allowBlank="1" showInputMessage="1" showErrorMessage="1" sqref="D23 D90 D27 D94" xr:uid="{FBB14182-9679-4B3C-804E-DA48E3767560}">
      <formula1>"per 30 days, per kWh, per kW, per kVA"</formula1>
    </dataValidation>
    <dataValidation type="list" allowBlank="1" showInputMessage="1" showErrorMessage="1" sqref="D16 D83" xr:uid="{BB7B3AD0-C612-4DF9-9C89-958FE50FD505}">
      <formula1>"TOU, non-TOU"</formula1>
    </dataValidation>
    <dataValidation type="list" allowBlank="1" showInputMessage="1" showErrorMessage="1" prompt="Select Charge Unit - per 30 days, per kWh, per kW, per kVA." sqref="D49:D50 D52:D62 D116:D117 D119:D129 D24:D26 D42:D47 D91:D93 D109:D114 D28:D40 D95:D107" xr:uid="{B5876214-3064-481B-B318-3F3947B9F40B}">
      <formula1>"per 30 days, per kWh, per kW, per kVA"</formula1>
    </dataValidation>
    <dataValidation type="list" allowBlank="1" showInputMessage="1" showErrorMessage="1" sqref="E49:E50 E116:E117 E109:E114 E42:E47 E23:E40 E90:E107 E68 E73 E52:E63 E135 E140 E119:E130" xr:uid="{C3F70A17-5D2A-403D-89B4-35EA3C33C920}">
      <formula1>#REF!</formula1>
    </dataValidation>
    <dataValidation type="list" allowBlank="1" showInputMessage="1" showErrorMessage="1" prompt="Select Charge Unit - monthly, per kWh, per kW" sqref="D68 D63 D73 D135 D130 D140" xr:uid="{A5CCB796-8844-444B-87B1-FF29A4C62A28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2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5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428625</xdr:colOff>
                    <xdr:row>16</xdr:row>
                    <xdr:rowOff>76200</xdr:rowOff>
                  </from>
                  <to>
                    <xdr:col>15</xdr:col>
                    <xdr:colOff>638175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361950</xdr:colOff>
                    <xdr:row>16</xdr:row>
                    <xdr:rowOff>133350</xdr:rowOff>
                  </from>
                  <to>
                    <xdr:col>10</xdr:col>
                    <xdr:colOff>247650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285750</xdr:colOff>
                    <xdr:row>83</xdr:row>
                    <xdr:rowOff>95250</xdr:rowOff>
                  </from>
                  <to>
                    <xdr:col>15</xdr:col>
                    <xdr:colOff>514350</xdr:colOff>
                    <xdr:row>85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323850</xdr:colOff>
                    <xdr:row>83</xdr:row>
                    <xdr:rowOff>133350</xdr:rowOff>
                  </from>
                  <to>
                    <xdr:col>10</xdr:col>
                    <xdr:colOff>190500</xdr:colOff>
                    <xdr:row>85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0E0F-79B6-46F4-8768-083B90D7FD5A}">
  <sheetPr>
    <pageSetUpPr fitToPage="1"/>
  </sheetPr>
  <dimension ref="A1:AY138"/>
  <sheetViews>
    <sheetView topLeftCell="A17" zoomScaleNormal="100" workbookViewId="0">
      <pane xSplit="4" topLeftCell="I1" activePane="topRight" state="frozen"/>
      <selection activeCell="M31" sqref="M31"/>
      <selection pane="top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7109375" style="216" bestFit="1" customWidth="1"/>
    <col min="3" max="3" width="27.28515625" style="216" hidden="1" customWidth="1"/>
    <col min="4" max="4" width="13.42578125" style="224" bestFit="1" customWidth="1"/>
    <col min="5" max="5" width="1.7109375" style="216" customWidth="1"/>
    <col min="6" max="6" width="1.28515625" style="216" customWidth="1"/>
    <col min="7" max="9" width="12.140625" style="216" customWidth="1"/>
    <col min="10" max="10" width="1.28515625" style="216" customWidth="1"/>
    <col min="11" max="13" width="12.140625" style="216" customWidth="1"/>
    <col min="14" max="14" width="1.28515625" style="216" customWidth="1"/>
    <col min="15" max="16" width="12.140625" style="216" customWidth="1"/>
    <col min="17" max="17" width="1" style="216" customWidth="1"/>
    <col min="18" max="20" width="12.140625" style="216" customWidth="1"/>
    <col min="21" max="21" width="1" style="216" customWidth="1"/>
    <col min="22" max="23" width="12.140625" style="216" customWidth="1"/>
    <col min="24" max="24" width="1.28515625" style="216" customWidth="1"/>
    <col min="25" max="27" width="12.140625" style="216" customWidth="1"/>
    <col min="28" max="28" width="1.28515625" style="216" customWidth="1"/>
    <col min="29" max="30" width="12.140625" style="216" customWidth="1"/>
    <col min="31" max="31" width="1.28515625" style="216" customWidth="1"/>
    <col min="32" max="34" width="12.140625" style="216" customWidth="1"/>
    <col min="35" max="35" width="1.28515625" style="216" customWidth="1"/>
    <col min="36" max="37" width="12.140625" style="216" customWidth="1"/>
    <col min="38" max="38" width="1.28515625" style="216" customWidth="1"/>
    <col min="39" max="41" width="12.140625" style="216" customWidth="1"/>
    <col min="42" max="42" width="0.7109375" style="216" customWidth="1"/>
    <col min="43" max="49" width="12.140625" style="216" customWidth="1"/>
    <col min="50" max="51" width="11.7109375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Q5" s="213"/>
      <c r="X5" s="213"/>
      <c r="AE5" s="213"/>
      <c r="AL5" s="213"/>
      <c r="AS5" s="2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Q6" s="213"/>
      <c r="X6" s="213"/>
      <c r="AE6" s="213"/>
      <c r="AL6" s="213"/>
      <c r="AS6" s="2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Q7" s="213"/>
      <c r="X7" s="213"/>
      <c r="AE7" s="213"/>
      <c r="AL7" s="213"/>
      <c r="AS7" s="2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Q8" s="213"/>
      <c r="X8" s="213"/>
      <c r="AE8" s="213"/>
      <c r="AL8" s="213"/>
      <c r="AS8" s="213"/>
    </row>
    <row r="9" spans="1:51" x14ac:dyDescent="0.25">
      <c r="M9" s="7"/>
      <c r="N9" s="7"/>
      <c r="O9" s="7"/>
      <c r="P9" s="7"/>
      <c r="T9" s="7"/>
      <c r="U9" s="7"/>
      <c r="V9" s="7"/>
      <c r="W9" s="7"/>
      <c r="AA9" s="7"/>
      <c r="AB9" s="7"/>
      <c r="AC9" s="7"/>
      <c r="AD9" s="7"/>
      <c r="AH9" s="7"/>
      <c r="AI9" s="7"/>
      <c r="AJ9" s="7"/>
      <c r="AK9" s="7"/>
      <c r="AO9" s="7"/>
      <c r="AP9" s="7"/>
      <c r="AQ9" s="7"/>
      <c r="AR9" s="7"/>
      <c r="AV9" s="7"/>
      <c r="AW9" s="7"/>
      <c r="AX9" s="7"/>
      <c r="AY9" s="7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M10" s="7"/>
      <c r="N10" s="7"/>
      <c r="O10" s="7"/>
      <c r="P10" s="7"/>
      <c r="Q10" s="7"/>
      <c r="T10" s="7"/>
      <c r="U10" s="7"/>
      <c r="V10" s="7"/>
      <c r="W10" s="7"/>
      <c r="X10" s="7"/>
      <c r="AA10" s="7"/>
      <c r="AB10" s="7"/>
      <c r="AC10" s="7"/>
      <c r="AD10" s="7"/>
      <c r="AE10" s="7"/>
      <c r="AH10" s="7"/>
      <c r="AI10" s="7"/>
      <c r="AJ10" s="7"/>
      <c r="AK10" s="7"/>
      <c r="AL10" s="7"/>
      <c r="AO10" s="7"/>
      <c r="AP10" s="7"/>
      <c r="AQ10" s="7"/>
      <c r="AR10" s="7"/>
      <c r="AS10" s="7"/>
      <c r="AV10" s="7"/>
      <c r="AW10" s="7"/>
      <c r="AX10" s="7"/>
      <c r="AY10" s="7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M11" s="7"/>
      <c r="N11" s="7"/>
      <c r="O11" s="423">
        <v>0.64</v>
      </c>
      <c r="P11" s="424" t="s">
        <v>42</v>
      </c>
      <c r="Q11" s="423"/>
      <c r="T11" s="7"/>
      <c r="U11" s="7"/>
      <c r="V11" s="423">
        <v>0.64</v>
      </c>
      <c r="W11" s="424" t="s">
        <v>42</v>
      </c>
      <c r="X11" s="423"/>
      <c r="AA11" s="7"/>
      <c r="AB11" s="7"/>
      <c r="AC11" s="423">
        <v>0.64</v>
      </c>
      <c r="AD11" s="424" t="s">
        <v>42</v>
      </c>
      <c r="AE11" s="423"/>
      <c r="AH11" s="7"/>
      <c r="AI11" s="7"/>
      <c r="AJ11" s="423">
        <v>0.64</v>
      </c>
      <c r="AK11" s="424" t="s">
        <v>42</v>
      </c>
      <c r="AL11" s="423"/>
      <c r="AO11" s="7"/>
      <c r="AP11" s="7"/>
      <c r="AQ11" s="423">
        <v>0.64</v>
      </c>
      <c r="AR11" s="424" t="s">
        <v>42</v>
      </c>
      <c r="AS11" s="423"/>
      <c r="AV11" s="7"/>
      <c r="AW11" s="7"/>
      <c r="AX11" s="423">
        <v>0.64</v>
      </c>
      <c r="AY11" s="424" t="s">
        <v>42</v>
      </c>
    </row>
    <row r="12" spans="1:51" x14ac:dyDescent="0.25">
      <c r="M12" s="7"/>
      <c r="N12" s="7"/>
      <c r="O12" s="423">
        <v>0.18</v>
      </c>
      <c r="P12" s="424" t="s">
        <v>43</v>
      </c>
      <c r="T12" s="7"/>
      <c r="U12" s="7"/>
      <c r="V12" s="423">
        <v>0.18</v>
      </c>
      <c r="W12" s="424" t="s">
        <v>43</v>
      </c>
      <c r="AA12" s="7"/>
      <c r="AB12" s="7"/>
      <c r="AC12" s="423">
        <v>0.18</v>
      </c>
      <c r="AD12" s="424" t="s">
        <v>43</v>
      </c>
      <c r="AH12" s="7"/>
      <c r="AI12" s="7"/>
      <c r="AJ12" s="423">
        <v>0.18</v>
      </c>
      <c r="AK12" s="424" t="s">
        <v>43</v>
      </c>
      <c r="AO12" s="7"/>
      <c r="AP12" s="7"/>
      <c r="AQ12" s="423">
        <v>0.18</v>
      </c>
      <c r="AR12" s="424" t="s">
        <v>43</v>
      </c>
      <c r="AV12" s="7"/>
      <c r="AW12" s="7"/>
      <c r="AX12" s="423">
        <v>0.18</v>
      </c>
      <c r="AY12" s="424" t="s">
        <v>43</v>
      </c>
    </row>
    <row r="13" spans="1:51" x14ac:dyDescent="0.25">
      <c r="M13" s="7"/>
      <c r="N13" s="7"/>
      <c r="O13" s="423">
        <v>0.18</v>
      </c>
      <c r="P13" s="425" t="s">
        <v>44</v>
      </c>
      <c r="T13" s="7"/>
      <c r="U13" s="7"/>
      <c r="V13" s="423">
        <v>0.18</v>
      </c>
      <c r="W13" s="425" t="s">
        <v>44</v>
      </c>
      <c r="AA13" s="7"/>
      <c r="AB13" s="7"/>
      <c r="AC13" s="423">
        <v>0.18</v>
      </c>
      <c r="AD13" s="425" t="s">
        <v>44</v>
      </c>
      <c r="AH13" s="7"/>
      <c r="AI13" s="7"/>
      <c r="AJ13" s="423">
        <v>0.18</v>
      </c>
      <c r="AK13" s="425" t="s">
        <v>44</v>
      </c>
      <c r="AO13" s="7"/>
      <c r="AP13" s="7"/>
      <c r="AQ13" s="423">
        <v>0.18</v>
      </c>
      <c r="AR13" s="425" t="s">
        <v>44</v>
      </c>
      <c r="AV13" s="7"/>
      <c r="AW13" s="7"/>
      <c r="AX13" s="423">
        <v>0.18</v>
      </c>
      <c r="AY13" s="425" t="s">
        <v>44</v>
      </c>
    </row>
    <row r="14" spans="1:51" ht="15.75" x14ac:dyDescent="0.25">
      <c r="B14" s="225" t="s">
        <v>2</v>
      </c>
      <c r="D14" s="503" t="s">
        <v>76</v>
      </c>
      <c r="E14" s="503"/>
      <c r="F14" s="503"/>
      <c r="G14" s="503"/>
      <c r="H14" s="503"/>
      <c r="I14" s="503"/>
      <c r="J14" s="503"/>
      <c r="M14" s="7"/>
      <c r="N14" s="7"/>
      <c r="O14" s="7"/>
      <c r="P14" s="7"/>
      <c r="Q14" s="7"/>
      <c r="T14" s="7"/>
      <c r="U14" s="7"/>
      <c r="V14" s="7"/>
      <c r="W14" s="7"/>
      <c r="X14" s="7"/>
      <c r="AA14" s="7"/>
      <c r="AB14" s="7"/>
      <c r="AC14" s="7"/>
      <c r="AD14" s="7"/>
      <c r="AE14" s="7"/>
      <c r="AH14" s="7"/>
      <c r="AI14" s="7"/>
      <c r="AJ14" s="7"/>
      <c r="AK14" s="7"/>
      <c r="AL14" s="7"/>
      <c r="AO14" s="7"/>
      <c r="AP14" s="7"/>
      <c r="AQ14" s="7"/>
      <c r="AR14" s="7"/>
      <c r="AS14" s="7"/>
      <c r="AV14" s="7"/>
      <c r="AW14" s="7"/>
      <c r="AX14" s="7"/>
      <c r="AY14" s="7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5" t="s">
        <v>4</v>
      </c>
      <c r="D16" s="228" t="s">
        <v>56</v>
      </c>
      <c r="E16" s="227"/>
      <c r="F16" s="227"/>
      <c r="G16" s="426" t="s">
        <v>77</v>
      </c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27">
        <v>180</v>
      </c>
      <c r="H17" s="428" t="s">
        <v>78</v>
      </c>
      <c r="I17" s="227"/>
      <c r="J17" s="227"/>
      <c r="P17" s="236"/>
      <c r="Q17" s="227"/>
      <c r="W17" s="236"/>
      <c r="X17" s="227"/>
      <c r="AD17" s="236"/>
      <c r="AE17" s="227"/>
      <c r="AK17" s="236"/>
      <c r="AL17" s="227"/>
      <c r="AR17" s="236"/>
      <c r="AS17" s="227"/>
    </row>
    <row r="18" spans="2:48" x14ac:dyDescent="0.25">
      <c r="B18" s="232"/>
      <c r="D18" s="233"/>
      <c r="E18" s="234"/>
      <c r="G18" s="427">
        <v>200</v>
      </c>
      <c r="H18" s="234" t="s">
        <v>79</v>
      </c>
    </row>
    <row r="19" spans="2:48" x14ac:dyDescent="0.25">
      <c r="B19" s="429"/>
      <c r="D19" s="233" t="s">
        <v>6</v>
      </c>
      <c r="G19" s="430">
        <v>79000</v>
      </c>
      <c r="H19" s="428" t="s">
        <v>7</v>
      </c>
      <c r="I19" s="236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48" ht="15" customHeight="1" x14ac:dyDescent="0.25">
      <c r="B21" s="238"/>
      <c r="D21" s="495" t="s">
        <v>15</v>
      </c>
      <c r="E21" s="233"/>
      <c r="G21" s="239" t="s">
        <v>16</v>
      </c>
      <c r="H21" s="240" t="s">
        <v>17</v>
      </c>
      <c r="I21" s="241" t="s">
        <v>18</v>
      </c>
      <c r="J21" s="241"/>
      <c r="K21" s="239" t="s">
        <v>16</v>
      </c>
      <c r="L21" s="240" t="s">
        <v>17</v>
      </c>
      <c r="M21" s="241" t="s">
        <v>18</v>
      </c>
      <c r="O21" s="492" t="s">
        <v>19</v>
      </c>
      <c r="P21" s="490" t="s">
        <v>20</v>
      </c>
      <c r="R21" s="239" t="s">
        <v>16</v>
      </c>
      <c r="S21" s="240" t="s">
        <v>17</v>
      </c>
      <c r="T21" s="241" t="s">
        <v>18</v>
      </c>
      <c r="V21" s="492" t="s">
        <v>19</v>
      </c>
      <c r="W21" s="490" t="s">
        <v>20</v>
      </c>
      <c r="Y21" s="239" t="s">
        <v>16</v>
      </c>
      <c r="Z21" s="240" t="s">
        <v>17</v>
      </c>
      <c r="AA21" s="241" t="s">
        <v>18</v>
      </c>
      <c r="AC21" s="492" t="s">
        <v>19</v>
      </c>
      <c r="AD21" s="490" t="s">
        <v>20</v>
      </c>
      <c r="AF21" s="239" t="s">
        <v>16</v>
      </c>
      <c r="AG21" s="240" t="s">
        <v>17</v>
      </c>
      <c r="AH21" s="241" t="s">
        <v>18</v>
      </c>
      <c r="AJ21" s="492" t="s">
        <v>19</v>
      </c>
      <c r="AK21" s="490" t="s">
        <v>20</v>
      </c>
      <c r="AM21" s="239" t="s">
        <v>16</v>
      </c>
      <c r="AN21" s="240" t="s">
        <v>17</v>
      </c>
      <c r="AO21" s="241" t="s">
        <v>18</v>
      </c>
      <c r="AQ21" s="492" t="s">
        <v>19</v>
      </c>
      <c r="AR21" s="490" t="s">
        <v>20</v>
      </c>
    </row>
    <row r="22" spans="2:48" x14ac:dyDescent="0.25">
      <c r="B22" s="238"/>
      <c r="D22" s="496"/>
      <c r="E22" s="233"/>
      <c r="G22" s="242" t="s">
        <v>21</v>
      </c>
      <c r="H22" s="243"/>
      <c r="I22" s="243" t="s">
        <v>21</v>
      </c>
      <c r="J22" s="243"/>
      <c r="K22" s="242" t="s">
        <v>21</v>
      </c>
      <c r="L22" s="243"/>
      <c r="M22" s="243" t="s">
        <v>21</v>
      </c>
      <c r="O22" s="493"/>
      <c r="P22" s="491"/>
      <c r="R22" s="242" t="s">
        <v>21</v>
      </c>
      <c r="S22" s="243"/>
      <c r="T22" s="243" t="s">
        <v>21</v>
      </c>
      <c r="V22" s="493"/>
      <c r="W22" s="491"/>
      <c r="Y22" s="242" t="s">
        <v>21</v>
      </c>
      <c r="Z22" s="243"/>
      <c r="AA22" s="243" t="s">
        <v>21</v>
      </c>
      <c r="AC22" s="493"/>
      <c r="AD22" s="491"/>
      <c r="AF22" s="242" t="s">
        <v>21</v>
      </c>
      <c r="AG22" s="243"/>
      <c r="AH22" s="243" t="s">
        <v>21</v>
      </c>
      <c r="AJ22" s="493"/>
      <c r="AK22" s="491"/>
      <c r="AM22" s="242" t="s">
        <v>21</v>
      </c>
      <c r="AN22" s="243"/>
      <c r="AO22" s="243" t="s">
        <v>21</v>
      </c>
      <c r="AQ22" s="493"/>
      <c r="AR22" s="491"/>
    </row>
    <row r="23" spans="2:48" s="22" customFormat="1" x14ac:dyDescent="0.25">
      <c r="B23" s="52" t="s">
        <v>22</v>
      </c>
      <c r="C23" s="53"/>
      <c r="D23" s="54" t="s">
        <v>23</v>
      </c>
      <c r="E23" s="53"/>
      <c r="F23" s="23"/>
      <c r="G23" s="55">
        <v>58.07</v>
      </c>
      <c r="H23" s="56">
        <v>1</v>
      </c>
      <c r="I23" s="57">
        <f t="shared" ref="I23:I29" si="0">H23*G23</f>
        <v>58.07</v>
      </c>
      <c r="J23" s="57"/>
      <c r="K23" s="55">
        <v>62.31</v>
      </c>
      <c r="L23" s="56">
        <v>1</v>
      </c>
      <c r="M23" s="57">
        <f>L23*K23</f>
        <v>62.31</v>
      </c>
      <c r="N23" s="59"/>
      <c r="O23" s="60">
        <f t="shared" ref="O23:O72" si="1">M23-I23</f>
        <v>4.240000000000002</v>
      </c>
      <c r="P23" s="61">
        <f t="shared" ref="P23:P72" si="2">IF(OR(I23=0,M23=0),"",(O23/I23))</f>
        <v>7.3015326330291064E-2</v>
      </c>
      <c r="Q23" s="59"/>
      <c r="R23" s="55">
        <v>64.459999999999994</v>
      </c>
      <c r="S23" s="56">
        <v>1</v>
      </c>
      <c r="T23" s="57">
        <f>S23*R23</f>
        <v>64.459999999999994</v>
      </c>
      <c r="U23" s="59"/>
      <c r="V23" s="60">
        <f>T23-M23</f>
        <v>2.1499999999999915</v>
      </c>
      <c r="W23" s="61">
        <f>IF(OR(M23=0,T23=0),"",(V23/M23))</f>
        <v>3.4504894880436392E-2</v>
      </c>
      <c r="X23" s="59"/>
      <c r="Y23" s="55">
        <v>66.13</v>
      </c>
      <c r="Z23" s="56">
        <v>1</v>
      </c>
      <c r="AA23" s="57">
        <f>Z23*Y23</f>
        <v>66.13</v>
      </c>
      <c r="AB23" s="59"/>
      <c r="AC23" s="60">
        <f>AA23-T23</f>
        <v>1.6700000000000017</v>
      </c>
      <c r="AD23" s="61">
        <f>IF(OR(T23=0,AA23=0),"",(AC23/T23))</f>
        <v>2.5907539559416722E-2</v>
      </c>
      <c r="AE23" s="59"/>
      <c r="AF23" s="55">
        <v>70.64</v>
      </c>
      <c r="AG23" s="56">
        <v>1</v>
      </c>
      <c r="AH23" s="57">
        <f>AG23*AF23</f>
        <v>70.64</v>
      </c>
      <c r="AI23" s="59"/>
      <c r="AJ23" s="60">
        <f>AH23-AA23</f>
        <v>4.5100000000000051</v>
      </c>
      <c r="AK23" s="61">
        <f>IF(OR(AA23=0,AH23=0),"",(AJ23/AA23))</f>
        <v>6.8199001965824971E-2</v>
      </c>
      <c r="AL23" s="59"/>
      <c r="AM23" s="55">
        <v>72.430000000000007</v>
      </c>
      <c r="AN23" s="56">
        <v>1</v>
      </c>
      <c r="AO23" s="57">
        <f t="shared" ref="AO23:AO41" si="3">AN23*AM23</f>
        <v>72.430000000000007</v>
      </c>
      <c r="AP23" s="59"/>
      <c r="AQ23" s="60">
        <f>AO23-AH23</f>
        <v>1.7900000000000063</v>
      </c>
      <c r="AR23" s="61">
        <f>IF(OR(AH23=0,AO23=0),"",(AQ23/AH23))</f>
        <v>2.5339750849377212E-2</v>
      </c>
    </row>
    <row r="24" spans="2:48" x14ac:dyDescent="0.25">
      <c r="B24" s="63" t="s">
        <v>24</v>
      </c>
      <c r="C24" s="244"/>
      <c r="D24" s="245" t="s">
        <v>23</v>
      </c>
      <c r="E24" s="244"/>
      <c r="F24" s="29"/>
      <c r="G24" s="246">
        <v>-0.47</v>
      </c>
      <c r="H24" s="339">
        <v>1</v>
      </c>
      <c r="I24" s="248">
        <f t="shared" si="0"/>
        <v>-0.47</v>
      </c>
      <c r="J24" s="248"/>
      <c r="K24" s="246"/>
      <c r="L24" s="339">
        <v>1</v>
      </c>
      <c r="M24" s="248">
        <f>L24*K24</f>
        <v>0</v>
      </c>
      <c r="N24" s="29"/>
      <c r="O24" s="249">
        <f t="shared" si="1"/>
        <v>0.47</v>
      </c>
      <c r="P24" s="250" t="str">
        <f t="shared" si="2"/>
        <v/>
      </c>
      <c r="R24" s="246"/>
      <c r="S24" s="339">
        <v>1</v>
      </c>
      <c r="T24" s="248">
        <f>S24*R24</f>
        <v>0</v>
      </c>
      <c r="U24" s="29"/>
      <c r="V24" s="60">
        <f t="shared" ref="V24:V72" si="4">T24-M24</f>
        <v>0</v>
      </c>
      <c r="W24" s="61" t="str">
        <f t="shared" ref="W24:W72" si="5">IF(OR(M24=0,T24=0),"",(V24/M24))</f>
        <v/>
      </c>
      <c r="Y24" s="246"/>
      <c r="Z24" s="339">
        <v>1</v>
      </c>
      <c r="AA24" s="248">
        <f>Z24*Y24</f>
        <v>0</v>
      </c>
      <c r="AB24" s="29"/>
      <c r="AC24" s="60">
        <f t="shared" ref="AC24:AC72" si="6">AA24-T24</f>
        <v>0</v>
      </c>
      <c r="AD24" s="61" t="str">
        <f t="shared" ref="AD24:AD72" si="7">IF(OR(T24=0,AA24=0),"",(AC24/T24))</f>
        <v/>
      </c>
      <c r="AF24" s="246"/>
      <c r="AG24" s="339">
        <v>1</v>
      </c>
      <c r="AH24" s="248">
        <f>AG24*AF24</f>
        <v>0</v>
      </c>
      <c r="AI24" s="29"/>
      <c r="AJ24" s="60">
        <f t="shared" ref="AJ24:AJ72" si="8">AH24-AA24</f>
        <v>0</v>
      </c>
      <c r="AK24" s="61" t="str">
        <f t="shared" ref="AK24:AK72" si="9">IF(OR(AA24=0,AH24=0),"",(AJ24/AA24))</f>
        <v/>
      </c>
      <c r="AM24" s="246"/>
      <c r="AN24" s="339">
        <v>1</v>
      </c>
      <c r="AO24" s="248">
        <f t="shared" si="3"/>
        <v>0</v>
      </c>
      <c r="AP24" s="29"/>
      <c r="AQ24" s="60">
        <f t="shared" ref="AQ24:AQ72" si="10">AO24-AH24</f>
        <v>0</v>
      </c>
      <c r="AR24" s="61" t="str">
        <f t="shared" ref="AR24:AR72" si="11">IF(OR(AH24=0,AO24=0),"",(AQ24/AH24))</f>
        <v/>
      </c>
    </row>
    <row r="25" spans="2:48" x14ac:dyDescent="0.25">
      <c r="B25" s="67" t="s">
        <v>102</v>
      </c>
      <c r="C25" s="244"/>
      <c r="D25" s="245" t="s">
        <v>80</v>
      </c>
      <c r="E25" s="244"/>
      <c r="F25" s="29"/>
      <c r="G25" s="431">
        <v>-1.2999999999999999E-3</v>
      </c>
      <c r="H25" s="339">
        <f t="shared" ref="H25:H40" si="12">$G$18</f>
        <v>200</v>
      </c>
      <c r="I25" s="248">
        <f t="shared" si="0"/>
        <v>-0.26</v>
      </c>
      <c r="J25" s="248"/>
      <c r="K25" s="431">
        <v>6.3E-3</v>
      </c>
      <c r="L25" s="339">
        <f t="shared" ref="L25:L41" si="13">$G$18</f>
        <v>200</v>
      </c>
      <c r="M25" s="248">
        <f>L25*K25</f>
        <v>1.26</v>
      </c>
      <c r="N25" s="29"/>
      <c r="O25" s="60">
        <f t="shared" si="1"/>
        <v>1.52</v>
      </c>
      <c r="P25" s="61">
        <f t="shared" si="2"/>
        <v>-5.8461538461538458</v>
      </c>
      <c r="R25" s="431">
        <v>6.3E-3</v>
      </c>
      <c r="S25" s="339">
        <f t="shared" ref="S25:S41" si="14">$G$18</f>
        <v>200</v>
      </c>
      <c r="T25" s="248">
        <f>S25*R25</f>
        <v>1.26</v>
      </c>
      <c r="U25" s="29"/>
      <c r="V25" s="60">
        <f t="shared" si="4"/>
        <v>0</v>
      </c>
      <c r="W25" s="61">
        <f t="shared" si="5"/>
        <v>0</v>
      </c>
      <c r="Y25" s="431">
        <v>6.3E-3</v>
      </c>
      <c r="Z25" s="339">
        <f t="shared" ref="Z25:Z41" si="15">$G$18</f>
        <v>200</v>
      </c>
      <c r="AA25" s="248">
        <f>Z25*Y25</f>
        <v>1.26</v>
      </c>
      <c r="AB25" s="29"/>
      <c r="AC25" s="60">
        <f t="shared" si="6"/>
        <v>0</v>
      </c>
      <c r="AD25" s="61">
        <f t="shared" si="7"/>
        <v>0</v>
      </c>
      <c r="AF25" s="431">
        <v>6.3E-3</v>
      </c>
      <c r="AG25" s="339">
        <f t="shared" ref="AG25:AG41" si="16">$G$18</f>
        <v>200</v>
      </c>
      <c r="AH25" s="248">
        <f>AG25*AF25</f>
        <v>1.26</v>
      </c>
      <c r="AI25" s="29"/>
      <c r="AJ25" s="60">
        <f t="shared" si="8"/>
        <v>0</v>
      </c>
      <c r="AK25" s="61">
        <f t="shared" si="9"/>
        <v>0</v>
      </c>
      <c r="AM25" s="431">
        <v>6.3E-3</v>
      </c>
      <c r="AN25" s="339">
        <f t="shared" ref="AN25:AN41" si="17">$G$18</f>
        <v>200</v>
      </c>
      <c r="AO25" s="248">
        <f t="shared" si="3"/>
        <v>1.26</v>
      </c>
      <c r="AP25" s="29"/>
      <c r="AQ25" s="60">
        <f t="shared" si="10"/>
        <v>0</v>
      </c>
      <c r="AR25" s="61">
        <f t="shared" si="11"/>
        <v>0</v>
      </c>
    </row>
    <row r="26" spans="2:48" x14ac:dyDescent="0.25">
      <c r="B26" s="67" t="s">
        <v>25</v>
      </c>
      <c r="C26" s="244"/>
      <c r="D26" s="245" t="s">
        <v>80</v>
      </c>
      <c r="E26" s="244"/>
      <c r="F26" s="29"/>
      <c r="G26" s="431">
        <v>-0.43790000000000001</v>
      </c>
      <c r="H26" s="339">
        <f t="shared" si="12"/>
        <v>200</v>
      </c>
      <c r="I26" s="248">
        <f t="shared" si="0"/>
        <v>-87.58</v>
      </c>
      <c r="J26" s="248"/>
      <c r="K26" s="431"/>
      <c r="L26" s="339">
        <f t="shared" si="13"/>
        <v>200</v>
      </c>
      <c r="M26" s="248">
        <f t="shared" ref="M26:M41" si="18">L26*K26</f>
        <v>0</v>
      </c>
      <c r="N26" s="29"/>
      <c r="O26" s="249">
        <f t="shared" si="1"/>
        <v>87.58</v>
      </c>
      <c r="P26" s="250" t="str">
        <f t="shared" si="2"/>
        <v/>
      </c>
      <c r="R26" s="431"/>
      <c r="S26" s="339">
        <f t="shared" si="14"/>
        <v>200</v>
      </c>
      <c r="T26" s="248">
        <f t="shared" ref="T26:T41" si="19">S26*R26</f>
        <v>0</v>
      </c>
      <c r="U26" s="29"/>
      <c r="V26" s="60">
        <f t="shared" si="4"/>
        <v>0</v>
      </c>
      <c r="W26" s="61" t="str">
        <f t="shared" si="5"/>
        <v/>
      </c>
      <c r="Y26" s="431"/>
      <c r="Z26" s="339">
        <f t="shared" si="15"/>
        <v>200</v>
      </c>
      <c r="AA26" s="248">
        <f t="shared" ref="AA26:AA41" si="20">Z26*Y26</f>
        <v>0</v>
      </c>
      <c r="AB26" s="29"/>
      <c r="AC26" s="60">
        <f t="shared" si="6"/>
        <v>0</v>
      </c>
      <c r="AD26" s="61" t="str">
        <f t="shared" si="7"/>
        <v/>
      </c>
      <c r="AF26" s="431"/>
      <c r="AG26" s="339">
        <f t="shared" si="16"/>
        <v>200</v>
      </c>
      <c r="AH26" s="248">
        <f t="shared" ref="AH26:AH41" si="21">AG26*AF26</f>
        <v>0</v>
      </c>
      <c r="AI26" s="29"/>
      <c r="AJ26" s="60">
        <f t="shared" si="8"/>
        <v>0</v>
      </c>
      <c r="AK26" s="61" t="str">
        <f t="shared" si="9"/>
        <v/>
      </c>
      <c r="AM26" s="431"/>
      <c r="AN26" s="339">
        <f t="shared" si="17"/>
        <v>200</v>
      </c>
      <c r="AO26" s="248">
        <f t="shared" si="3"/>
        <v>0</v>
      </c>
      <c r="AP26" s="29"/>
      <c r="AQ26" s="60">
        <f t="shared" si="10"/>
        <v>0</v>
      </c>
      <c r="AR26" s="61" t="str">
        <f t="shared" si="11"/>
        <v/>
      </c>
    </row>
    <row r="27" spans="2:48" x14ac:dyDescent="0.25">
      <c r="B27" s="67" t="s">
        <v>103</v>
      </c>
      <c r="C27" s="244"/>
      <c r="D27" s="245" t="s">
        <v>80</v>
      </c>
      <c r="E27" s="244"/>
      <c r="F27" s="29"/>
      <c r="G27" s="431">
        <v>-6.2100000000000002E-2</v>
      </c>
      <c r="H27" s="339">
        <f t="shared" si="12"/>
        <v>200</v>
      </c>
      <c r="I27" s="248">
        <f t="shared" si="0"/>
        <v>-12.42</v>
      </c>
      <c r="J27" s="248"/>
      <c r="K27" s="431">
        <v>-1.9699999999999999E-2</v>
      </c>
      <c r="L27" s="339">
        <f t="shared" si="13"/>
        <v>200</v>
      </c>
      <c r="M27" s="248">
        <f t="shared" si="18"/>
        <v>-3.94</v>
      </c>
      <c r="N27" s="29"/>
      <c r="O27" s="60">
        <f t="shared" si="1"/>
        <v>8.48</v>
      </c>
      <c r="P27" s="61">
        <f t="shared" si="2"/>
        <v>-0.68276972624798715</v>
      </c>
      <c r="R27" s="431">
        <v>0</v>
      </c>
      <c r="S27" s="339">
        <f t="shared" si="14"/>
        <v>200</v>
      </c>
      <c r="T27" s="248">
        <f t="shared" si="19"/>
        <v>0</v>
      </c>
      <c r="U27" s="29"/>
      <c r="V27" s="60">
        <f t="shared" si="4"/>
        <v>3.94</v>
      </c>
      <c r="W27" s="61" t="str">
        <f t="shared" si="5"/>
        <v/>
      </c>
      <c r="Y27" s="431">
        <v>0</v>
      </c>
      <c r="Z27" s="339">
        <f t="shared" si="15"/>
        <v>200</v>
      </c>
      <c r="AA27" s="248">
        <f t="shared" si="20"/>
        <v>0</v>
      </c>
      <c r="AB27" s="29"/>
      <c r="AC27" s="60">
        <f t="shared" si="6"/>
        <v>0</v>
      </c>
      <c r="AD27" s="61" t="str">
        <f t="shared" si="7"/>
        <v/>
      </c>
      <c r="AF27" s="431">
        <v>0</v>
      </c>
      <c r="AG27" s="339">
        <f t="shared" si="16"/>
        <v>200</v>
      </c>
      <c r="AH27" s="248">
        <f t="shared" si="21"/>
        <v>0</v>
      </c>
      <c r="AI27" s="29"/>
      <c r="AJ27" s="60">
        <f t="shared" si="8"/>
        <v>0</v>
      </c>
      <c r="AK27" s="61" t="str">
        <f t="shared" si="9"/>
        <v/>
      </c>
      <c r="AM27" s="431">
        <v>0</v>
      </c>
      <c r="AN27" s="339">
        <f t="shared" si="17"/>
        <v>200</v>
      </c>
      <c r="AO27" s="248">
        <f t="shared" si="3"/>
        <v>0</v>
      </c>
      <c r="AP27" s="29"/>
      <c r="AQ27" s="60">
        <f t="shared" si="10"/>
        <v>0</v>
      </c>
      <c r="AR27" s="61" t="str">
        <f t="shared" si="11"/>
        <v/>
      </c>
    </row>
    <row r="28" spans="2:48" x14ac:dyDescent="0.25">
      <c r="B28" s="264" t="s">
        <v>115</v>
      </c>
      <c r="C28" s="244"/>
      <c r="D28" s="245" t="s">
        <v>80</v>
      </c>
      <c r="E28" s="244"/>
      <c r="F28" s="29"/>
      <c r="G28" s="431">
        <v>-6.9900000000000004E-2</v>
      </c>
      <c r="H28" s="339">
        <f t="shared" si="12"/>
        <v>200</v>
      </c>
      <c r="I28" s="248">
        <f t="shared" si="0"/>
        <v>-13.98</v>
      </c>
      <c r="J28" s="248"/>
      <c r="K28" s="431">
        <v>-4.7199999999999999E-2</v>
      </c>
      <c r="L28" s="339">
        <f t="shared" si="13"/>
        <v>200</v>
      </c>
      <c r="M28" s="248">
        <f t="shared" si="18"/>
        <v>-9.44</v>
      </c>
      <c r="N28" s="29"/>
      <c r="O28" s="249">
        <f t="shared" si="1"/>
        <v>4.5400000000000009</v>
      </c>
      <c r="P28" s="250">
        <f t="shared" si="2"/>
        <v>-0.3247496423462089</v>
      </c>
      <c r="R28" s="431">
        <v>-4.7199999999999999E-2</v>
      </c>
      <c r="S28" s="339">
        <f t="shared" si="14"/>
        <v>200</v>
      </c>
      <c r="T28" s="248">
        <f t="shared" si="19"/>
        <v>-9.44</v>
      </c>
      <c r="U28" s="29"/>
      <c r="V28" s="60">
        <f t="shared" si="4"/>
        <v>0</v>
      </c>
      <c r="W28" s="61">
        <f t="shared" si="5"/>
        <v>0</v>
      </c>
      <c r="Y28" s="431">
        <v>-4.7199999999999999E-2</v>
      </c>
      <c r="Z28" s="339">
        <f t="shared" si="15"/>
        <v>200</v>
      </c>
      <c r="AA28" s="248">
        <f t="shared" si="20"/>
        <v>-9.44</v>
      </c>
      <c r="AB28" s="29"/>
      <c r="AC28" s="60">
        <f t="shared" si="6"/>
        <v>0</v>
      </c>
      <c r="AD28" s="61">
        <f t="shared" si="7"/>
        <v>0</v>
      </c>
      <c r="AF28" s="431">
        <v>-4.7199999999999999E-2</v>
      </c>
      <c r="AG28" s="339">
        <f t="shared" si="16"/>
        <v>200</v>
      </c>
      <c r="AH28" s="248">
        <f t="shared" si="21"/>
        <v>-9.44</v>
      </c>
      <c r="AI28" s="29"/>
      <c r="AJ28" s="60">
        <f t="shared" si="8"/>
        <v>0</v>
      </c>
      <c r="AK28" s="61">
        <f t="shared" si="9"/>
        <v>0</v>
      </c>
      <c r="AM28" s="431">
        <v>-4.7199999999999999E-2</v>
      </c>
      <c r="AN28" s="339">
        <f t="shared" si="17"/>
        <v>200</v>
      </c>
      <c r="AO28" s="248">
        <f t="shared" si="3"/>
        <v>-9.44</v>
      </c>
      <c r="AP28" s="29"/>
      <c r="AQ28" s="60">
        <f t="shared" si="10"/>
        <v>0</v>
      </c>
      <c r="AR28" s="61">
        <f t="shared" si="11"/>
        <v>0</v>
      </c>
    </row>
    <row r="29" spans="2:48" x14ac:dyDescent="0.25">
      <c r="B29" s="67" t="s">
        <v>26</v>
      </c>
      <c r="C29" s="244"/>
      <c r="D29" s="245" t="s">
        <v>80</v>
      </c>
      <c r="E29" s="244"/>
      <c r="F29" s="29"/>
      <c r="G29" s="431">
        <v>-5.0000000000000001E-4</v>
      </c>
      <c r="H29" s="339">
        <f t="shared" si="12"/>
        <v>200</v>
      </c>
      <c r="I29" s="248">
        <f t="shared" si="0"/>
        <v>-0.1</v>
      </c>
      <c r="J29" s="248"/>
      <c r="K29" s="431"/>
      <c r="L29" s="339">
        <f t="shared" si="13"/>
        <v>200</v>
      </c>
      <c r="M29" s="248">
        <f t="shared" si="18"/>
        <v>0</v>
      </c>
      <c r="N29" s="29"/>
      <c r="O29" s="60">
        <f t="shared" si="1"/>
        <v>0.1</v>
      </c>
      <c r="P29" s="61" t="str">
        <f t="shared" si="2"/>
        <v/>
      </c>
      <c r="R29" s="431"/>
      <c r="S29" s="339">
        <f t="shared" si="14"/>
        <v>200</v>
      </c>
      <c r="T29" s="248">
        <f t="shared" si="19"/>
        <v>0</v>
      </c>
      <c r="U29" s="29"/>
      <c r="V29" s="60">
        <f t="shared" si="4"/>
        <v>0</v>
      </c>
      <c r="W29" s="61" t="str">
        <f t="shared" si="5"/>
        <v/>
      </c>
      <c r="Y29" s="431"/>
      <c r="Z29" s="339">
        <f t="shared" si="15"/>
        <v>200</v>
      </c>
      <c r="AA29" s="248">
        <f t="shared" si="20"/>
        <v>0</v>
      </c>
      <c r="AB29" s="29"/>
      <c r="AC29" s="60">
        <f t="shared" si="6"/>
        <v>0</v>
      </c>
      <c r="AD29" s="61" t="str">
        <f t="shared" si="7"/>
        <v/>
      </c>
      <c r="AF29" s="431"/>
      <c r="AG29" s="339">
        <f t="shared" si="16"/>
        <v>200</v>
      </c>
      <c r="AH29" s="248">
        <f t="shared" si="21"/>
        <v>0</v>
      </c>
      <c r="AI29" s="29"/>
      <c r="AJ29" s="60">
        <f t="shared" si="8"/>
        <v>0</v>
      </c>
      <c r="AK29" s="61" t="str">
        <f t="shared" si="9"/>
        <v/>
      </c>
      <c r="AM29" s="431"/>
      <c r="AN29" s="339">
        <f t="shared" si="17"/>
        <v>200</v>
      </c>
      <c r="AO29" s="248">
        <f t="shared" si="3"/>
        <v>0</v>
      </c>
      <c r="AP29" s="29"/>
      <c r="AQ29" s="60">
        <f t="shared" si="10"/>
        <v>0</v>
      </c>
      <c r="AR29" s="61" t="str">
        <f t="shared" si="11"/>
        <v/>
      </c>
    </row>
    <row r="30" spans="2:48" x14ac:dyDescent="0.25">
      <c r="B30" s="67" t="s">
        <v>104</v>
      </c>
      <c r="C30" s="244"/>
      <c r="D30" s="245" t="s">
        <v>80</v>
      </c>
      <c r="E30" s="244"/>
      <c r="F30" s="29"/>
      <c r="G30" s="431"/>
      <c r="H30" s="339">
        <f t="shared" si="12"/>
        <v>200</v>
      </c>
      <c r="I30" s="248"/>
      <c r="J30" s="248"/>
      <c r="K30" s="431">
        <v>-0.13950000000000001</v>
      </c>
      <c r="L30" s="339">
        <f t="shared" si="13"/>
        <v>200</v>
      </c>
      <c r="M30" s="248">
        <f t="shared" si="18"/>
        <v>-27.900000000000002</v>
      </c>
      <c r="N30" s="29"/>
      <c r="O30" s="249">
        <f t="shared" si="1"/>
        <v>-27.900000000000002</v>
      </c>
      <c r="P30" s="250" t="str">
        <f t="shared" si="2"/>
        <v/>
      </c>
      <c r="R30" s="431">
        <v>0</v>
      </c>
      <c r="S30" s="339">
        <f t="shared" si="14"/>
        <v>200</v>
      </c>
      <c r="T30" s="248">
        <f t="shared" si="19"/>
        <v>0</v>
      </c>
      <c r="U30" s="29"/>
      <c r="V30" s="60">
        <f t="shared" si="4"/>
        <v>27.900000000000002</v>
      </c>
      <c r="W30" s="61" t="str">
        <f t="shared" si="5"/>
        <v/>
      </c>
      <c r="Y30" s="431">
        <v>0</v>
      </c>
      <c r="Z30" s="339">
        <f t="shared" si="15"/>
        <v>200</v>
      </c>
      <c r="AA30" s="248">
        <f t="shared" si="20"/>
        <v>0</v>
      </c>
      <c r="AB30" s="29"/>
      <c r="AC30" s="60">
        <f t="shared" si="6"/>
        <v>0</v>
      </c>
      <c r="AD30" s="61" t="str">
        <f t="shared" si="7"/>
        <v/>
      </c>
      <c r="AF30" s="431">
        <v>0</v>
      </c>
      <c r="AG30" s="339">
        <f t="shared" si="16"/>
        <v>200</v>
      </c>
      <c r="AH30" s="248">
        <f t="shared" si="21"/>
        <v>0</v>
      </c>
      <c r="AI30" s="29"/>
      <c r="AJ30" s="60">
        <f t="shared" si="8"/>
        <v>0</v>
      </c>
      <c r="AK30" s="61" t="str">
        <f t="shared" si="9"/>
        <v/>
      </c>
      <c r="AM30" s="431">
        <v>0</v>
      </c>
      <c r="AN30" s="339">
        <f t="shared" si="17"/>
        <v>200</v>
      </c>
      <c r="AO30" s="248">
        <f t="shared" si="3"/>
        <v>0</v>
      </c>
      <c r="AP30" s="29"/>
      <c r="AQ30" s="60">
        <f t="shared" si="10"/>
        <v>0</v>
      </c>
      <c r="AR30" s="61" t="str">
        <f t="shared" si="11"/>
        <v/>
      </c>
    </row>
    <row r="31" spans="2:48" x14ac:dyDescent="0.25">
      <c r="B31" s="67" t="s">
        <v>105</v>
      </c>
      <c r="C31" s="244"/>
      <c r="D31" s="245" t="s">
        <v>80</v>
      </c>
      <c r="E31" s="244"/>
      <c r="F31" s="29"/>
      <c r="G31" s="431"/>
      <c r="H31" s="339">
        <f t="shared" si="12"/>
        <v>200</v>
      </c>
      <c r="I31" s="248"/>
      <c r="J31" s="248"/>
      <c r="K31" s="431">
        <v>-0.3805</v>
      </c>
      <c r="L31" s="339">
        <f t="shared" si="13"/>
        <v>200</v>
      </c>
      <c r="M31" s="248">
        <f t="shared" si="18"/>
        <v>-76.099999999999994</v>
      </c>
      <c r="N31" s="29"/>
      <c r="O31" s="60">
        <f t="shared" si="1"/>
        <v>-76.099999999999994</v>
      </c>
      <c r="P31" s="61" t="str">
        <f t="shared" si="2"/>
        <v/>
      </c>
      <c r="R31" s="431">
        <v>0</v>
      </c>
      <c r="S31" s="339">
        <f t="shared" si="14"/>
        <v>200</v>
      </c>
      <c r="T31" s="248">
        <f t="shared" si="19"/>
        <v>0</v>
      </c>
      <c r="U31" s="29"/>
      <c r="V31" s="60">
        <f t="shared" si="4"/>
        <v>76.099999999999994</v>
      </c>
      <c r="W31" s="61" t="str">
        <f t="shared" si="5"/>
        <v/>
      </c>
      <c r="Y31" s="431">
        <v>0</v>
      </c>
      <c r="Z31" s="339">
        <f t="shared" si="15"/>
        <v>200</v>
      </c>
      <c r="AA31" s="248">
        <f t="shared" si="20"/>
        <v>0</v>
      </c>
      <c r="AB31" s="29"/>
      <c r="AC31" s="60">
        <f t="shared" si="6"/>
        <v>0</v>
      </c>
      <c r="AD31" s="61" t="str">
        <f t="shared" si="7"/>
        <v/>
      </c>
      <c r="AF31" s="431">
        <v>0</v>
      </c>
      <c r="AG31" s="339">
        <f t="shared" si="16"/>
        <v>200</v>
      </c>
      <c r="AH31" s="248">
        <f t="shared" si="21"/>
        <v>0</v>
      </c>
      <c r="AI31" s="29"/>
      <c r="AJ31" s="60">
        <f t="shared" si="8"/>
        <v>0</v>
      </c>
      <c r="AK31" s="61" t="str">
        <f t="shared" si="9"/>
        <v/>
      </c>
      <c r="AM31" s="431">
        <v>0</v>
      </c>
      <c r="AN31" s="339">
        <f t="shared" si="17"/>
        <v>200</v>
      </c>
      <c r="AO31" s="248">
        <f t="shared" si="3"/>
        <v>0</v>
      </c>
      <c r="AP31" s="29"/>
      <c r="AQ31" s="60">
        <f t="shared" si="10"/>
        <v>0</v>
      </c>
      <c r="AR31" s="61" t="str">
        <f t="shared" si="11"/>
        <v/>
      </c>
    </row>
    <row r="32" spans="2:48" x14ac:dyDescent="0.25">
      <c r="B32" s="67" t="s">
        <v>106</v>
      </c>
      <c r="C32" s="244"/>
      <c r="D32" s="245" t="s">
        <v>80</v>
      </c>
      <c r="E32" s="244"/>
      <c r="F32" s="29"/>
      <c r="G32" s="431"/>
      <c r="H32" s="339">
        <f t="shared" si="12"/>
        <v>200</v>
      </c>
      <c r="I32" s="248"/>
      <c r="J32" s="248"/>
      <c r="K32" s="431">
        <v>0</v>
      </c>
      <c r="L32" s="339">
        <f t="shared" si="13"/>
        <v>200</v>
      </c>
      <c r="M32" s="248">
        <f t="shared" si="18"/>
        <v>0</v>
      </c>
      <c r="N32" s="29"/>
      <c r="O32" s="60">
        <f t="shared" si="1"/>
        <v>0</v>
      </c>
      <c r="P32" s="61" t="str">
        <f t="shared" si="2"/>
        <v/>
      </c>
      <c r="R32" s="431">
        <v>0</v>
      </c>
      <c r="S32" s="339">
        <f t="shared" si="14"/>
        <v>200</v>
      </c>
      <c r="T32" s="248">
        <f t="shared" si="19"/>
        <v>0</v>
      </c>
      <c r="U32" s="29"/>
      <c r="V32" s="60">
        <f t="shared" si="4"/>
        <v>0</v>
      </c>
      <c r="W32" s="61" t="str">
        <f t="shared" si="5"/>
        <v/>
      </c>
      <c r="Y32" s="431">
        <v>3.49E-2</v>
      </c>
      <c r="Z32" s="339">
        <f t="shared" si="15"/>
        <v>200</v>
      </c>
      <c r="AA32" s="248">
        <f t="shared" si="20"/>
        <v>6.98</v>
      </c>
      <c r="AB32" s="29"/>
      <c r="AC32" s="60">
        <f t="shared" si="6"/>
        <v>6.98</v>
      </c>
      <c r="AD32" s="61" t="str">
        <f t="shared" si="7"/>
        <v/>
      </c>
      <c r="AF32" s="431">
        <v>3.49E-2</v>
      </c>
      <c r="AG32" s="339">
        <f t="shared" si="16"/>
        <v>200</v>
      </c>
      <c r="AH32" s="248">
        <f t="shared" si="21"/>
        <v>6.98</v>
      </c>
      <c r="AI32" s="29"/>
      <c r="AJ32" s="60">
        <f t="shared" si="8"/>
        <v>0</v>
      </c>
      <c r="AK32" s="61">
        <f t="shared" si="9"/>
        <v>0</v>
      </c>
      <c r="AM32" s="431">
        <v>3.49E-2</v>
      </c>
      <c r="AN32" s="339">
        <f t="shared" si="17"/>
        <v>200</v>
      </c>
      <c r="AO32" s="248">
        <f t="shared" si="3"/>
        <v>6.98</v>
      </c>
      <c r="AP32" s="29"/>
      <c r="AQ32" s="60">
        <f t="shared" si="10"/>
        <v>0</v>
      </c>
      <c r="AR32" s="61">
        <f t="shared" si="11"/>
        <v>0</v>
      </c>
    </row>
    <row r="33" spans="2:44" x14ac:dyDescent="0.25">
      <c r="B33" s="67" t="s">
        <v>107</v>
      </c>
      <c r="C33" s="244"/>
      <c r="D33" s="245" t="s">
        <v>80</v>
      </c>
      <c r="E33" s="244"/>
      <c r="F33" s="29"/>
      <c r="G33" s="431"/>
      <c r="H33" s="339">
        <f t="shared" si="12"/>
        <v>200</v>
      </c>
      <c r="I33" s="248"/>
      <c r="J33" s="248"/>
      <c r="K33" s="431">
        <v>-5.1999999999999998E-3</v>
      </c>
      <c r="L33" s="339">
        <f t="shared" si="13"/>
        <v>200</v>
      </c>
      <c r="M33" s="248">
        <f t="shared" si="18"/>
        <v>-1.04</v>
      </c>
      <c r="N33" s="29"/>
      <c r="O33" s="60">
        <f t="shared" si="1"/>
        <v>-1.04</v>
      </c>
      <c r="P33" s="61" t="str">
        <f t="shared" si="2"/>
        <v/>
      </c>
      <c r="R33" s="431">
        <v>-5.1999999999999998E-3</v>
      </c>
      <c r="S33" s="339">
        <f t="shared" si="14"/>
        <v>200</v>
      </c>
      <c r="T33" s="248">
        <f t="shared" si="19"/>
        <v>-1.04</v>
      </c>
      <c r="U33" s="29"/>
      <c r="V33" s="60">
        <f t="shared" si="4"/>
        <v>0</v>
      </c>
      <c r="W33" s="61">
        <f t="shared" si="5"/>
        <v>0</v>
      </c>
      <c r="Y33" s="431">
        <v>-5.1999999999999998E-3</v>
      </c>
      <c r="Z33" s="339">
        <f t="shared" si="15"/>
        <v>200</v>
      </c>
      <c r="AA33" s="248">
        <f t="shared" si="20"/>
        <v>-1.04</v>
      </c>
      <c r="AB33" s="29"/>
      <c r="AC33" s="60">
        <f t="shared" si="6"/>
        <v>0</v>
      </c>
      <c r="AD33" s="61">
        <f t="shared" si="7"/>
        <v>0</v>
      </c>
      <c r="AF33" s="431">
        <v>-5.1999999999999998E-3</v>
      </c>
      <c r="AG33" s="339">
        <f t="shared" si="16"/>
        <v>200</v>
      </c>
      <c r="AH33" s="248">
        <f t="shared" si="21"/>
        <v>-1.04</v>
      </c>
      <c r="AI33" s="29"/>
      <c r="AJ33" s="60">
        <f t="shared" si="8"/>
        <v>0</v>
      </c>
      <c r="AK33" s="61">
        <f t="shared" si="9"/>
        <v>0</v>
      </c>
      <c r="AM33" s="431">
        <v>-5.1999999999999998E-3</v>
      </c>
      <c r="AN33" s="339">
        <f t="shared" si="17"/>
        <v>200</v>
      </c>
      <c r="AO33" s="248">
        <f t="shared" si="3"/>
        <v>-1.04</v>
      </c>
      <c r="AP33" s="29"/>
      <c r="AQ33" s="60">
        <f t="shared" si="10"/>
        <v>0</v>
      </c>
      <c r="AR33" s="61">
        <f t="shared" si="11"/>
        <v>0</v>
      </c>
    </row>
    <row r="34" spans="2:44" x14ac:dyDescent="0.25">
      <c r="B34" s="63" t="s">
        <v>108</v>
      </c>
      <c r="C34" s="244"/>
      <c r="D34" s="245" t="s">
        <v>80</v>
      </c>
      <c r="E34" s="244"/>
      <c r="F34" s="29"/>
      <c r="G34" s="431"/>
      <c r="H34" s="339">
        <f t="shared" si="12"/>
        <v>200</v>
      </c>
      <c r="I34" s="248"/>
      <c r="J34" s="248"/>
      <c r="K34" s="431">
        <v>-0.30059999999999998</v>
      </c>
      <c r="L34" s="339">
        <f t="shared" si="13"/>
        <v>200</v>
      </c>
      <c r="M34" s="248">
        <f>L34*K34</f>
        <v>-60.12</v>
      </c>
      <c r="N34" s="29"/>
      <c r="O34" s="249">
        <f t="shared" si="1"/>
        <v>-60.12</v>
      </c>
      <c r="P34" s="250" t="str">
        <f t="shared" si="2"/>
        <v/>
      </c>
      <c r="R34" s="431">
        <v>-0.30059999999999998</v>
      </c>
      <c r="S34" s="339">
        <f t="shared" si="14"/>
        <v>200</v>
      </c>
      <c r="T34" s="248">
        <f>S34*R34</f>
        <v>-60.12</v>
      </c>
      <c r="U34" s="29"/>
      <c r="V34" s="60">
        <f>T34-M34</f>
        <v>0</v>
      </c>
      <c r="W34" s="61">
        <f>IF(OR(M34=0,T34=0),"",(V34/M34))</f>
        <v>0</v>
      </c>
      <c r="Y34" s="431">
        <v>0</v>
      </c>
      <c r="Z34" s="339">
        <f t="shared" si="15"/>
        <v>200</v>
      </c>
      <c r="AA34" s="248">
        <f>Z34*Y34</f>
        <v>0</v>
      </c>
      <c r="AB34" s="29"/>
      <c r="AC34" s="60">
        <f>AA34-T34</f>
        <v>60.12</v>
      </c>
      <c r="AD34" s="61" t="str">
        <f>IF(OR(T34=0,AA34=0),"",(AC34/T34))</f>
        <v/>
      </c>
      <c r="AF34" s="431">
        <v>0</v>
      </c>
      <c r="AG34" s="339">
        <f t="shared" si="16"/>
        <v>200</v>
      </c>
      <c r="AH34" s="248">
        <f>AG34*AF34</f>
        <v>0</v>
      </c>
      <c r="AI34" s="29"/>
      <c r="AJ34" s="60">
        <f>AH34-AA34</f>
        <v>0</v>
      </c>
      <c r="AK34" s="61" t="str">
        <f>IF(OR(AA34=0,AH34=0),"",(AJ34/AA34))</f>
        <v/>
      </c>
      <c r="AM34" s="431">
        <v>0</v>
      </c>
      <c r="AN34" s="339">
        <f t="shared" si="17"/>
        <v>200</v>
      </c>
      <c r="AO34" s="248">
        <f>AN34*AM34</f>
        <v>0</v>
      </c>
      <c r="AP34" s="29"/>
      <c r="AQ34" s="60">
        <f>AO34-AH34</f>
        <v>0</v>
      </c>
      <c r="AR34" s="61" t="str">
        <f>IF(OR(AH34=0,AO34=0),"",(AQ34/AH34))</f>
        <v/>
      </c>
    </row>
    <row r="35" spans="2:44" x14ac:dyDescent="0.25">
      <c r="B35" s="63" t="s">
        <v>109</v>
      </c>
      <c r="C35" s="244"/>
      <c r="D35" s="245" t="s">
        <v>80</v>
      </c>
      <c r="E35" s="244"/>
      <c r="F35" s="29"/>
      <c r="G35" s="431"/>
      <c r="H35" s="339">
        <f t="shared" si="12"/>
        <v>200</v>
      </c>
      <c r="I35" s="248"/>
      <c r="J35" s="248"/>
      <c r="K35" s="431">
        <v>-7.2599999999999998E-2</v>
      </c>
      <c r="L35" s="339">
        <f t="shared" si="13"/>
        <v>200</v>
      </c>
      <c r="M35" s="248">
        <f>L35*K35</f>
        <v>-14.52</v>
      </c>
      <c r="N35" s="29"/>
      <c r="O35" s="60">
        <f t="shared" si="1"/>
        <v>-14.52</v>
      </c>
      <c r="P35" s="61" t="str">
        <f t="shared" si="2"/>
        <v/>
      </c>
      <c r="R35" s="431">
        <v>-7.2599999999999998E-2</v>
      </c>
      <c r="S35" s="339">
        <f t="shared" si="14"/>
        <v>200</v>
      </c>
      <c r="T35" s="248">
        <f>S35*R35</f>
        <v>-14.52</v>
      </c>
      <c r="U35" s="29"/>
      <c r="V35" s="60">
        <f>T35-M35</f>
        <v>0</v>
      </c>
      <c r="W35" s="61">
        <f>IF(OR(M35=0,T35=0),"",(V35/M35))</f>
        <v>0</v>
      </c>
      <c r="Y35" s="431">
        <v>-7.2599999999999998E-2</v>
      </c>
      <c r="Z35" s="339">
        <f t="shared" si="15"/>
        <v>200</v>
      </c>
      <c r="AA35" s="248">
        <f>Z35*Y35</f>
        <v>-14.52</v>
      </c>
      <c r="AB35" s="29"/>
      <c r="AC35" s="60">
        <f>AA35-T35</f>
        <v>0</v>
      </c>
      <c r="AD35" s="61">
        <f>IF(OR(T35=0,AA35=0),"",(AC35/T35))</f>
        <v>0</v>
      </c>
      <c r="AF35" s="431">
        <v>-7.2599999999999998E-2</v>
      </c>
      <c r="AG35" s="339">
        <f t="shared" si="16"/>
        <v>200</v>
      </c>
      <c r="AH35" s="248">
        <f>AG35*AF35</f>
        <v>-14.52</v>
      </c>
      <c r="AI35" s="29"/>
      <c r="AJ35" s="60">
        <f>AH35-AA35</f>
        <v>0</v>
      </c>
      <c r="AK35" s="61">
        <f>IF(OR(AA35=0,AH35=0),"",(AJ35/AA35))</f>
        <v>0</v>
      </c>
      <c r="AM35" s="431">
        <v>0</v>
      </c>
      <c r="AN35" s="339">
        <f t="shared" si="17"/>
        <v>200</v>
      </c>
      <c r="AO35" s="248">
        <f>AN35*AM35</f>
        <v>0</v>
      </c>
      <c r="AP35" s="29"/>
      <c r="AQ35" s="60">
        <f>AO35-AH35</f>
        <v>14.52</v>
      </c>
      <c r="AR35" s="61" t="str">
        <f>IF(OR(AH35=0,AO35=0),"",(AQ35/AH35))</f>
        <v/>
      </c>
    </row>
    <row r="36" spans="2:44" x14ac:dyDescent="0.25">
      <c r="B36" s="68" t="s">
        <v>110</v>
      </c>
      <c r="C36" s="244"/>
      <c r="D36" s="245" t="s">
        <v>80</v>
      </c>
      <c r="E36" s="244"/>
      <c r="F36" s="29"/>
      <c r="G36" s="431"/>
      <c r="H36" s="339">
        <f t="shared" si="12"/>
        <v>200</v>
      </c>
      <c r="I36" s="248"/>
      <c r="J36" s="248"/>
      <c r="K36" s="431">
        <v>0</v>
      </c>
      <c r="L36" s="339">
        <f t="shared" si="13"/>
        <v>200</v>
      </c>
      <c r="M36" s="248">
        <f t="shared" si="18"/>
        <v>0</v>
      </c>
      <c r="N36" s="29"/>
      <c r="O36" s="60">
        <f t="shared" si="1"/>
        <v>0</v>
      </c>
      <c r="P36" s="61" t="str">
        <f t="shared" si="2"/>
        <v/>
      </c>
      <c r="R36" s="431">
        <v>-0.2109</v>
      </c>
      <c r="S36" s="339">
        <f t="shared" si="14"/>
        <v>200</v>
      </c>
      <c r="T36" s="248">
        <f t="shared" si="19"/>
        <v>-42.18</v>
      </c>
      <c r="U36" s="29"/>
      <c r="V36" s="60">
        <f t="shared" si="4"/>
        <v>-42.18</v>
      </c>
      <c r="W36" s="61" t="str">
        <f t="shared" si="5"/>
        <v/>
      </c>
      <c r="Y36" s="431">
        <v>-0.2109</v>
      </c>
      <c r="Z36" s="339">
        <f t="shared" si="15"/>
        <v>200</v>
      </c>
      <c r="AA36" s="248">
        <f t="shared" si="20"/>
        <v>-42.18</v>
      </c>
      <c r="AB36" s="29"/>
      <c r="AC36" s="60">
        <f t="shared" si="6"/>
        <v>0</v>
      </c>
      <c r="AD36" s="61">
        <f t="shared" si="7"/>
        <v>0</v>
      </c>
      <c r="AF36" s="431">
        <v>-0.2109</v>
      </c>
      <c r="AG36" s="339">
        <f t="shared" si="16"/>
        <v>200</v>
      </c>
      <c r="AH36" s="248">
        <f t="shared" si="21"/>
        <v>-42.18</v>
      </c>
      <c r="AI36" s="29"/>
      <c r="AJ36" s="60">
        <f t="shared" si="8"/>
        <v>0</v>
      </c>
      <c r="AK36" s="61">
        <f t="shared" si="9"/>
        <v>0</v>
      </c>
      <c r="AM36" s="431">
        <v>0</v>
      </c>
      <c r="AN36" s="339">
        <f t="shared" si="17"/>
        <v>200</v>
      </c>
      <c r="AO36" s="248">
        <f t="shared" si="3"/>
        <v>0</v>
      </c>
      <c r="AP36" s="29"/>
      <c r="AQ36" s="60">
        <f t="shared" si="10"/>
        <v>42.18</v>
      </c>
      <c r="AR36" s="61" t="str">
        <f t="shared" si="11"/>
        <v/>
      </c>
    </row>
    <row r="37" spans="2:44" x14ac:dyDescent="0.25">
      <c r="B37" s="69" t="s">
        <v>111</v>
      </c>
      <c r="C37" s="244"/>
      <c r="D37" s="245" t="s">
        <v>80</v>
      </c>
      <c r="E37" s="244"/>
      <c r="F37" s="29"/>
      <c r="G37" s="340"/>
      <c r="H37" s="339">
        <f t="shared" si="12"/>
        <v>200</v>
      </c>
      <c r="I37" s="248"/>
      <c r="J37" s="248"/>
      <c r="K37" s="431">
        <v>4.3299999999999998E-2</v>
      </c>
      <c r="L37" s="339">
        <f t="shared" si="13"/>
        <v>200</v>
      </c>
      <c r="M37" s="248">
        <f t="shared" si="18"/>
        <v>8.66</v>
      </c>
      <c r="N37" s="29"/>
      <c r="O37" s="249">
        <f t="shared" si="1"/>
        <v>8.66</v>
      </c>
      <c r="P37" s="250" t="str">
        <f t="shared" si="2"/>
        <v/>
      </c>
      <c r="R37" s="431">
        <v>0</v>
      </c>
      <c r="S37" s="339">
        <f t="shared" si="14"/>
        <v>200</v>
      </c>
      <c r="T37" s="248">
        <f t="shared" si="19"/>
        <v>0</v>
      </c>
      <c r="U37" s="29"/>
      <c r="V37" s="249">
        <f t="shared" si="4"/>
        <v>-8.66</v>
      </c>
      <c r="W37" s="250" t="str">
        <f t="shared" si="5"/>
        <v/>
      </c>
      <c r="Y37" s="431">
        <v>0</v>
      </c>
      <c r="Z37" s="339">
        <f t="shared" si="15"/>
        <v>200</v>
      </c>
      <c r="AA37" s="248">
        <f t="shared" si="20"/>
        <v>0</v>
      </c>
      <c r="AB37" s="29"/>
      <c r="AC37" s="249">
        <f t="shared" si="6"/>
        <v>0</v>
      </c>
      <c r="AD37" s="250" t="str">
        <f t="shared" si="7"/>
        <v/>
      </c>
      <c r="AF37" s="431">
        <v>0</v>
      </c>
      <c r="AG37" s="339">
        <f t="shared" si="16"/>
        <v>200</v>
      </c>
      <c r="AH37" s="248">
        <f t="shared" si="21"/>
        <v>0</v>
      </c>
      <c r="AI37" s="29"/>
      <c r="AJ37" s="249">
        <f t="shared" si="8"/>
        <v>0</v>
      </c>
      <c r="AK37" s="250" t="str">
        <f t="shared" si="9"/>
        <v/>
      </c>
      <c r="AM37" s="431">
        <v>0</v>
      </c>
      <c r="AN37" s="339">
        <f t="shared" si="17"/>
        <v>200</v>
      </c>
      <c r="AO37" s="248">
        <f t="shared" si="3"/>
        <v>0</v>
      </c>
      <c r="AP37" s="29"/>
      <c r="AQ37" s="249">
        <f t="shared" si="10"/>
        <v>0</v>
      </c>
      <c r="AR37" s="250" t="str">
        <f t="shared" si="11"/>
        <v/>
      </c>
    </row>
    <row r="38" spans="2:44" x14ac:dyDescent="0.25">
      <c r="B38" s="69" t="s">
        <v>112</v>
      </c>
      <c r="C38" s="244"/>
      <c r="D38" s="245" t="s">
        <v>80</v>
      </c>
      <c r="E38" s="244"/>
      <c r="F38" s="29"/>
      <c r="G38" s="340"/>
      <c r="H38" s="339">
        <f t="shared" si="12"/>
        <v>200</v>
      </c>
      <c r="I38" s="248"/>
      <c r="J38" s="248"/>
      <c r="K38" s="431">
        <v>0</v>
      </c>
      <c r="L38" s="339">
        <f t="shared" si="13"/>
        <v>200</v>
      </c>
      <c r="M38" s="248">
        <f t="shared" si="18"/>
        <v>0</v>
      </c>
      <c r="N38" s="29"/>
      <c r="O38" s="249">
        <f t="shared" si="1"/>
        <v>0</v>
      </c>
      <c r="P38" s="250" t="str">
        <f t="shared" si="2"/>
        <v/>
      </c>
      <c r="R38" s="431">
        <v>0</v>
      </c>
      <c r="S38" s="339">
        <f t="shared" si="14"/>
        <v>200</v>
      </c>
      <c r="T38" s="248">
        <f t="shared" si="19"/>
        <v>0</v>
      </c>
      <c r="U38" s="29"/>
      <c r="V38" s="249">
        <f t="shared" si="4"/>
        <v>0</v>
      </c>
      <c r="W38" s="250" t="str">
        <f t="shared" si="5"/>
        <v/>
      </c>
      <c r="Y38" s="431">
        <v>0</v>
      </c>
      <c r="Z38" s="339">
        <f t="shared" si="15"/>
        <v>200</v>
      </c>
      <c r="AA38" s="248">
        <f t="shared" si="20"/>
        <v>0</v>
      </c>
      <c r="AB38" s="29"/>
      <c r="AC38" s="249">
        <f t="shared" si="6"/>
        <v>0</v>
      </c>
      <c r="AD38" s="250" t="str">
        <f t="shared" si="7"/>
        <v/>
      </c>
      <c r="AF38" s="431">
        <v>0</v>
      </c>
      <c r="AG38" s="339">
        <f t="shared" si="16"/>
        <v>200</v>
      </c>
      <c r="AH38" s="248">
        <f t="shared" si="21"/>
        <v>0</v>
      </c>
      <c r="AI38" s="29"/>
      <c r="AJ38" s="249">
        <f t="shared" si="8"/>
        <v>0</v>
      </c>
      <c r="AK38" s="250" t="str">
        <f t="shared" si="9"/>
        <v/>
      </c>
      <c r="AM38" s="431">
        <v>3.3599999999999998E-2</v>
      </c>
      <c r="AN38" s="339">
        <f t="shared" si="17"/>
        <v>200</v>
      </c>
      <c r="AO38" s="248">
        <f t="shared" si="3"/>
        <v>6.72</v>
      </c>
      <c r="AP38" s="29"/>
      <c r="AQ38" s="249">
        <f t="shared" si="10"/>
        <v>6.72</v>
      </c>
      <c r="AR38" s="250" t="str">
        <f t="shared" si="11"/>
        <v/>
      </c>
    </row>
    <row r="39" spans="2:44" x14ac:dyDescent="0.25">
      <c r="B39" s="69" t="s">
        <v>113</v>
      </c>
      <c r="C39" s="244"/>
      <c r="D39" s="245" t="s">
        <v>80</v>
      </c>
      <c r="E39" s="244"/>
      <c r="F39" s="29"/>
      <c r="G39" s="340"/>
      <c r="H39" s="339">
        <f t="shared" si="12"/>
        <v>200</v>
      </c>
      <c r="I39" s="248"/>
      <c r="J39" s="248"/>
      <c r="K39" s="431">
        <v>0</v>
      </c>
      <c r="L39" s="339">
        <f t="shared" si="13"/>
        <v>200</v>
      </c>
      <c r="M39" s="248">
        <f t="shared" si="18"/>
        <v>0</v>
      </c>
      <c r="N39" s="29"/>
      <c r="O39" s="249">
        <f t="shared" si="1"/>
        <v>0</v>
      </c>
      <c r="P39" s="250" t="str">
        <f t="shared" si="2"/>
        <v/>
      </c>
      <c r="R39" s="431">
        <v>0</v>
      </c>
      <c r="S39" s="339">
        <f t="shared" si="14"/>
        <v>200</v>
      </c>
      <c r="T39" s="248">
        <f t="shared" si="19"/>
        <v>0</v>
      </c>
      <c r="U39" s="29"/>
      <c r="V39" s="249">
        <f t="shared" si="4"/>
        <v>0</v>
      </c>
      <c r="W39" s="250" t="str">
        <f t="shared" si="5"/>
        <v/>
      </c>
      <c r="Y39" s="431">
        <v>0</v>
      </c>
      <c r="Z39" s="339">
        <f t="shared" si="15"/>
        <v>200</v>
      </c>
      <c r="AA39" s="248">
        <f t="shared" si="20"/>
        <v>0</v>
      </c>
      <c r="AB39" s="29"/>
      <c r="AC39" s="249">
        <f t="shared" si="6"/>
        <v>0</v>
      </c>
      <c r="AD39" s="250" t="str">
        <f t="shared" si="7"/>
        <v/>
      </c>
      <c r="AF39" s="431">
        <v>0</v>
      </c>
      <c r="AG39" s="339">
        <f t="shared" si="16"/>
        <v>200</v>
      </c>
      <c r="AH39" s="248">
        <f t="shared" si="21"/>
        <v>0</v>
      </c>
      <c r="AI39" s="29"/>
      <c r="AJ39" s="249">
        <f t="shared" si="8"/>
        <v>0</v>
      </c>
      <c r="AK39" s="250" t="str">
        <f t="shared" si="9"/>
        <v/>
      </c>
      <c r="AM39" s="431">
        <v>2.7300000000000001E-2</v>
      </c>
      <c r="AN39" s="339">
        <f t="shared" si="17"/>
        <v>200</v>
      </c>
      <c r="AO39" s="248">
        <f t="shared" si="3"/>
        <v>5.46</v>
      </c>
      <c r="AP39" s="29"/>
      <c r="AQ39" s="249">
        <f t="shared" si="10"/>
        <v>5.46</v>
      </c>
      <c r="AR39" s="250" t="str">
        <f t="shared" si="11"/>
        <v/>
      </c>
    </row>
    <row r="40" spans="2:44" x14ac:dyDescent="0.25">
      <c r="B40" s="264" t="s">
        <v>67</v>
      </c>
      <c r="C40" s="244"/>
      <c r="D40" s="245" t="s">
        <v>80</v>
      </c>
      <c r="E40" s="244"/>
      <c r="F40" s="29"/>
      <c r="G40" s="104">
        <v>9.3254000000000001</v>
      </c>
      <c r="H40" s="339">
        <f t="shared" si="12"/>
        <v>200</v>
      </c>
      <c r="I40" s="263">
        <f>H40*G40</f>
        <v>1865.08</v>
      </c>
      <c r="J40" s="263"/>
      <c r="K40" s="104">
        <v>10.1974</v>
      </c>
      <c r="L40" s="339">
        <f t="shared" si="13"/>
        <v>200</v>
      </c>
      <c r="M40" s="248">
        <f t="shared" si="18"/>
        <v>2039.48</v>
      </c>
      <c r="N40" s="29"/>
      <c r="O40" s="249">
        <f t="shared" si="1"/>
        <v>174.40000000000009</v>
      </c>
      <c r="P40" s="250">
        <f t="shared" si="2"/>
        <v>9.3508053273854252E-2</v>
      </c>
      <c r="R40" s="104">
        <v>10.5421</v>
      </c>
      <c r="S40" s="339">
        <f t="shared" si="14"/>
        <v>200</v>
      </c>
      <c r="T40" s="248">
        <f t="shared" si="19"/>
        <v>2108.42</v>
      </c>
      <c r="U40" s="29"/>
      <c r="V40" s="60">
        <f t="shared" si="4"/>
        <v>68.940000000000055</v>
      </c>
      <c r="W40" s="61">
        <f t="shared" si="5"/>
        <v>3.3802734030243031E-2</v>
      </c>
      <c r="Y40" s="104">
        <v>10.8101</v>
      </c>
      <c r="Z40" s="339">
        <f t="shared" si="15"/>
        <v>200</v>
      </c>
      <c r="AA40" s="248">
        <f t="shared" si="20"/>
        <v>2162.02</v>
      </c>
      <c r="AB40" s="29"/>
      <c r="AC40" s="60">
        <f t="shared" si="6"/>
        <v>53.599999999999909</v>
      </c>
      <c r="AD40" s="61">
        <f t="shared" si="7"/>
        <v>2.5421879891103248E-2</v>
      </c>
      <c r="AF40" s="104">
        <v>11.533300000000001</v>
      </c>
      <c r="AG40" s="339">
        <f t="shared" si="16"/>
        <v>200</v>
      </c>
      <c r="AH40" s="248">
        <f t="shared" si="21"/>
        <v>2306.6600000000003</v>
      </c>
      <c r="AI40" s="29"/>
      <c r="AJ40" s="60">
        <f t="shared" si="8"/>
        <v>144.64000000000033</v>
      </c>
      <c r="AK40" s="61">
        <f t="shared" si="9"/>
        <v>6.6900398701214753E-2</v>
      </c>
      <c r="AM40" s="104">
        <v>11.819599999999999</v>
      </c>
      <c r="AN40" s="339">
        <f t="shared" si="17"/>
        <v>200</v>
      </c>
      <c r="AO40" s="248">
        <f t="shared" si="3"/>
        <v>2363.92</v>
      </c>
      <c r="AP40" s="29"/>
      <c r="AQ40" s="60">
        <f t="shared" si="10"/>
        <v>57.259999999999764</v>
      </c>
      <c r="AR40" s="61">
        <f t="shared" si="11"/>
        <v>2.4823771166968586E-2</v>
      </c>
    </row>
    <row r="41" spans="2:44" x14ac:dyDescent="0.25">
      <c r="B41" s="82" t="s">
        <v>68</v>
      </c>
      <c r="C41" s="244"/>
      <c r="D41" s="245" t="s">
        <v>80</v>
      </c>
      <c r="E41" s="244"/>
      <c r="F41" s="29"/>
      <c r="G41" s="104">
        <v>0</v>
      </c>
      <c r="H41" s="339">
        <f>$G$18</f>
        <v>200</v>
      </c>
      <c r="I41" s="263"/>
      <c r="J41" s="263"/>
      <c r="K41" s="104">
        <v>0</v>
      </c>
      <c r="L41" s="339">
        <f t="shared" si="13"/>
        <v>200</v>
      </c>
      <c r="M41" s="248">
        <f t="shared" si="18"/>
        <v>0</v>
      </c>
      <c r="N41" s="29"/>
      <c r="O41" s="60">
        <f t="shared" si="1"/>
        <v>0</v>
      </c>
      <c r="P41" s="61" t="str">
        <f t="shared" si="2"/>
        <v/>
      </c>
      <c r="R41" s="104">
        <v>0</v>
      </c>
      <c r="S41" s="339">
        <f t="shared" si="14"/>
        <v>200</v>
      </c>
      <c r="T41" s="248">
        <f t="shared" si="19"/>
        <v>0</v>
      </c>
      <c r="U41" s="29"/>
      <c r="V41" s="60">
        <f t="shared" si="4"/>
        <v>0</v>
      </c>
      <c r="W41" s="61" t="str">
        <f t="shared" si="5"/>
        <v/>
      </c>
      <c r="Y41" s="104">
        <v>0</v>
      </c>
      <c r="Z41" s="339">
        <f t="shared" si="15"/>
        <v>200</v>
      </c>
      <c r="AA41" s="248">
        <f t="shared" si="20"/>
        <v>0</v>
      </c>
      <c r="AB41" s="29"/>
      <c r="AC41" s="60">
        <f t="shared" si="6"/>
        <v>0</v>
      </c>
      <c r="AD41" s="61" t="str">
        <f t="shared" si="7"/>
        <v/>
      </c>
      <c r="AF41" s="104">
        <v>0</v>
      </c>
      <c r="AG41" s="339">
        <f t="shared" si="16"/>
        <v>200</v>
      </c>
      <c r="AH41" s="248">
        <f t="shared" si="21"/>
        <v>0</v>
      </c>
      <c r="AI41" s="29"/>
      <c r="AJ41" s="60">
        <f t="shared" si="8"/>
        <v>0</v>
      </c>
      <c r="AK41" s="61" t="str">
        <f t="shared" si="9"/>
        <v/>
      </c>
      <c r="AM41" s="104">
        <v>0</v>
      </c>
      <c r="AN41" s="339">
        <f t="shared" si="17"/>
        <v>200</v>
      </c>
      <c r="AO41" s="248">
        <f t="shared" si="3"/>
        <v>0</v>
      </c>
      <c r="AP41" s="29"/>
      <c r="AQ41" s="60">
        <f t="shared" si="10"/>
        <v>0</v>
      </c>
      <c r="AR41" s="61" t="str">
        <f t="shared" si="11"/>
        <v/>
      </c>
    </row>
    <row r="42" spans="2:44" x14ac:dyDescent="0.25">
      <c r="B42" s="341" t="s">
        <v>27</v>
      </c>
      <c r="C42" s="399"/>
      <c r="D42" s="400"/>
      <c r="E42" s="399"/>
      <c r="F42" s="401"/>
      <c r="G42" s="402"/>
      <c r="H42" s="403"/>
      <c r="I42" s="404">
        <f>SUM(I23:I41)</f>
        <v>1808.34</v>
      </c>
      <c r="J42" s="404"/>
      <c r="K42" s="402"/>
      <c r="L42" s="403"/>
      <c r="M42" s="404">
        <f>SUM(M23:M41)</f>
        <v>1918.65</v>
      </c>
      <c r="N42" s="401"/>
      <c r="O42" s="405">
        <f t="shared" si="1"/>
        <v>110.31000000000017</v>
      </c>
      <c r="P42" s="406">
        <f t="shared" si="2"/>
        <v>6.1000696771624903E-2</v>
      </c>
      <c r="R42" s="402"/>
      <c r="S42" s="403"/>
      <c r="T42" s="404">
        <f>SUM(T23:T41)</f>
        <v>2046.8400000000001</v>
      </c>
      <c r="U42" s="401"/>
      <c r="V42" s="405">
        <f t="shared" si="4"/>
        <v>128.19000000000005</v>
      </c>
      <c r="W42" s="406">
        <f t="shared" si="5"/>
        <v>6.6812602611211039E-2</v>
      </c>
      <c r="Y42" s="402"/>
      <c r="Z42" s="403"/>
      <c r="AA42" s="404">
        <f>SUM(AA23:AA41)</f>
        <v>2169.21</v>
      </c>
      <c r="AB42" s="401"/>
      <c r="AC42" s="405">
        <f t="shared" si="6"/>
        <v>122.36999999999989</v>
      </c>
      <c r="AD42" s="406">
        <f t="shared" si="7"/>
        <v>5.9784839069003871E-2</v>
      </c>
      <c r="AF42" s="402"/>
      <c r="AG42" s="403"/>
      <c r="AH42" s="404">
        <f>SUM(AH23:AH41)</f>
        <v>2318.36</v>
      </c>
      <c r="AI42" s="401"/>
      <c r="AJ42" s="405">
        <f t="shared" si="8"/>
        <v>149.15000000000009</v>
      </c>
      <c r="AK42" s="406">
        <f t="shared" si="9"/>
        <v>6.8757750517469532E-2</v>
      </c>
      <c r="AM42" s="402"/>
      <c r="AN42" s="403"/>
      <c r="AO42" s="404">
        <f>SUM(AO23:AO41)</f>
        <v>2446.29</v>
      </c>
      <c r="AP42" s="401"/>
      <c r="AQ42" s="405">
        <f t="shared" si="10"/>
        <v>127.92999999999984</v>
      </c>
      <c r="AR42" s="406">
        <f t="shared" si="11"/>
        <v>5.5181248813816593E-2</v>
      </c>
    </row>
    <row r="43" spans="2:44" ht="15.75" customHeight="1" x14ac:dyDescent="0.25">
      <c r="B43" s="63" t="s">
        <v>28</v>
      </c>
      <c r="C43" s="29"/>
      <c r="D43" s="245" t="s">
        <v>29</v>
      </c>
      <c r="E43" s="29"/>
      <c r="F43" s="29"/>
      <c r="G43" s="261">
        <f>$G$62</f>
        <v>8.9169999999999999E-2</v>
      </c>
      <c r="H43" s="262">
        <f>$G$19*(1+G75)-$G$19</f>
        <v>2330.5</v>
      </c>
      <c r="I43" s="263">
        <f>H43*G43</f>
        <v>207.81068500000001</v>
      </c>
      <c r="J43" s="263"/>
      <c r="K43" s="261">
        <f>$G$62</f>
        <v>8.9169999999999999E-2</v>
      </c>
      <c r="L43" s="262">
        <f>$G$19*(1+K75)-$G$19</f>
        <v>2330.5</v>
      </c>
      <c r="M43" s="263">
        <f>L43*K43</f>
        <v>207.81068500000001</v>
      </c>
      <c r="N43" s="29"/>
      <c r="O43" s="249">
        <f t="shared" si="1"/>
        <v>0</v>
      </c>
      <c r="P43" s="250">
        <f t="shared" si="2"/>
        <v>0</v>
      </c>
      <c r="R43" s="261">
        <f>$G$62</f>
        <v>8.9169999999999999E-2</v>
      </c>
      <c r="S43" s="262">
        <f>$G$19*(1+R75)-$G$19</f>
        <v>2330.5</v>
      </c>
      <c r="T43" s="263">
        <f>S43*R43</f>
        <v>207.81068500000001</v>
      </c>
      <c r="U43" s="29"/>
      <c r="V43" s="249">
        <f t="shared" si="4"/>
        <v>0</v>
      </c>
      <c r="W43" s="250">
        <f t="shared" si="5"/>
        <v>0</v>
      </c>
      <c r="Y43" s="261">
        <f>$G$62</f>
        <v>8.9169999999999999E-2</v>
      </c>
      <c r="Z43" s="262">
        <f>$G$19*(1+Y75)-$G$19</f>
        <v>2330.5</v>
      </c>
      <c r="AA43" s="263">
        <f>Z43*Y43</f>
        <v>207.81068500000001</v>
      </c>
      <c r="AB43" s="29"/>
      <c r="AC43" s="249">
        <f t="shared" si="6"/>
        <v>0</v>
      </c>
      <c r="AD43" s="250">
        <f t="shared" si="7"/>
        <v>0</v>
      </c>
      <c r="AF43" s="261">
        <f>$G$62</f>
        <v>8.9169999999999999E-2</v>
      </c>
      <c r="AG43" s="262">
        <f>$G$19*(1+AF75)-$G$19</f>
        <v>2330.5</v>
      </c>
      <c r="AH43" s="263">
        <f>AG43*AF43</f>
        <v>207.81068500000001</v>
      </c>
      <c r="AI43" s="29"/>
      <c r="AJ43" s="249">
        <f t="shared" si="8"/>
        <v>0</v>
      </c>
      <c r="AK43" s="250">
        <f t="shared" si="9"/>
        <v>0</v>
      </c>
      <c r="AM43" s="261">
        <f>$G$62</f>
        <v>8.9169999999999999E-2</v>
      </c>
      <c r="AN43" s="262">
        <f>$G$19*(1+AM75)-$G$19</f>
        <v>2330.5</v>
      </c>
      <c r="AO43" s="263">
        <f>AN43*AM43</f>
        <v>207.81068500000001</v>
      </c>
      <c r="AP43" s="29"/>
      <c r="AQ43" s="249">
        <f t="shared" si="10"/>
        <v>0</v>
      </c>
      <c r="AR43" s="250">
        <f t="shared" si="11"/>
        <v>0</v>
      </c>
    </row>
    <row r="44" spans="2:44" s="22" customFormat="1" ht="15.75" customHeight="1" x14ac:dyDescent="0.25">
      <c r="B44" s="82" t="str">
        <f>+RESIDENTIAL!$B$41</f>
        <v>Rate Rider for Disposition of Deferral/Variance Accounts - effective until December 31, 2025</v>
      </c>
      <c r="C44" s="53"/>
      <c r="D44" s="54" t="s">
        <v>80</v>
      </c>
      <c r="E44" s="53"/>
      <c r="F44" s="23"/>
      <c r="G44" s="432">
        <v>0.95</v>
      </c>
      <c r="H44" s="84">
        <f>$G$18</f>
        <v>200</v>
      </c>
      <c r="I44" s="65">
        <f>H44*G44</f>
        <v>190</v>
      </c>
      <c r="J44" s="65"/>
      <c r="K44" s="432">
        <v>0.79090000000000005</v>
      </c>
      <c r="L44" s="84">
        <f>$G$18</f>
        <v>200</v>
      </c>
      <c r="M44" s="65">
        <f>L44*K44</f>
        <v>158.18</v>
      </c>
      <c r="N44" s="59"/>
      <c r="O44" s="60">
        <f t="shared" si="1"/>
        <v>-31.819999999999993</v>
      </c>
      <c r="P44" s="250">
        <f t="shared" si="2"/>
        <v>-0.16747368421052627</v>
      </c>
      <c r="Q44" s="59"/>
      <c r="R44" s="85">
        <v>0</v>
      </c>
      <c r="S44" s="84">
        <f>$G$18</f>
        <v>200</v>
      </c>
      <c r="T44" s="65">
        <f>S44*R44</f>
        <v>0</v>
      </c>
      <c r="U44" s="59"/>
      <c r="V44" s="60">
        <f t="shared" si="4"/>
        <v>-158.18</v>
      </c>
      <c r="W44" s="250" t="str">
        <f t="shared" si="5"/>
        <v/>
      </c>
      <c r="X44" s="59"/>
      <c r="Y44" s="85">
        <v>0</v>
      </c>
      <c r="Z44" s="84">
        <f>$G$18</f>
        <v>200</v>
      </c>
      <c r="AA44" s="65">
        <f>Z44*Y44</f>
        <v>0</v>
      </c>
      <c r="AB44" s="59"/>
      <c r="AC44" s="60">
        <f t="shared" si="6"/>
        <v>0</v>
      </c>
      <c r="AD44" s="250" t="str">
        <f t="shared" si="7"/>
        <v/>
      </c>
      <c r="AE44" s="59"/>
      <c r="AF44" s="85">
        <v>0</v>
      </c>
      <c r="AG44" s="84">
        <f>$G$18</f>
        <v>200</v>
      </c>
      <c r="AH44" s="65">
        <f>AG44*AF44</f>
        <v>0</v>
      </c>
      <c r="AI44" s="59"/>
      <c r="AJ44" s="60">
        <f t="shared" si="8"/>
        <v>0</v>
      </c>
      <c r="AK44" s="250" t="str">
        <f t="shared" si="9"/>
        <v/>
      </c>
      <c r="AL44" s="59"/>
      <c r="AM44" s="85">
        <v>0</v>
      </c>
      <c r="AN44" s="84">
        <f>$G$18</f>
        <v>200</v>
      </c>
      <c r="AO44" s="65">
        <f>AN44*AM44</f>
        <v>0</v>
      </c>
      <c r="AP44" s="59"/>
      <c r="AQ44" s="60">
        <f t="shared" si="10"/>
        <v>0</v>
      </c>
      <c r="AR44" s="250" t="str">
        <f t="shared" si="11"/>
        <v/>
      </c>
    </row>
    <row r="45" spans="2:44" s="22" customFormat="1" ht="15.75" customHeight="1" x14ac:dyDescent="0.25">
      <c r="B45" s="82" t="s">
        <v>75</v>
      </c>
      <c r="C45" s="53"/>
      <c r="D45" s="54" t="s">
        <v>80</v>
      </c>
      <c r="E45" s="53"/>
      <c r="F45" s="23"/>
      <c r="G45" s="432">
        <v>0.9335</v>
      </c>
      <c r="H45" s="84">
        <f>$G$18</f>
        <v>200</v>
      </c>
      <c r="I45" s="65">
        <f>H45*G45</f>
        <v>186.7</v>
      </c>
      <c r="J45" s="65"/>
      <c r="K45" s="432">
        <v>0.2399</v>
      </c>
      <c r="L45" s="84">
        <f>$G$18</f>
        <v>200</v>
      </c>
      <c r="M45" s="65">
        <f>L45*K45</f>
        <v>47.980000000000004</v>
      </c>
      <c r="N45" s="59"/>
      <c r="O45" s="60">
        <f t="shared" si="1"/>
        <v>-138.71999999999997</v>
      </c>
      <c r="P45" s="250">
        <f t="shared" si="2"/>
        <v>-0.74301017675415093</v>
      </c>
      <c r="Q45" s="59"/>
      <c r="R45" s="85">
        <v>0</v>
      </c>
      <c r="S45" s="84">
        <f>$G$18</f>
        <v>200</v>
      </c>
      <c r="T45" s="65">
        <f>S45*R45</f>
        <v>0</v>
      </c>
      <c r="U45" s="59"/>
      <c r="V45" s="60">
        <f t="shared" si="4"/>
        <v>-47.980000000000004</v>
      </c>
      <c r="W45" s="250" t="str">
        <f t="shared" si="5"/>
        <v/>
      </c>
      <c r="X45" s="59"/>
      <c r="Y45" s="85">
        <v>0</v>
      </c>
      <c r="Z45" s="84">
        <f>$G$18</f>
        <v>200</v>
      </c>
      <c r="AA45" s="65">
        <f>Z45*Y45</f>
        <v>0</v>
      </c>
      <c r="AB45" s="59"/>
      <c r="AC45" s="60">
        <f t="shared" si="6"/>
        <v>0</v>
      </c>
      <c r="AD45" s="250" t="str">
        <f t="shared" si="7"/>
        <v/>
      </c>
      <c r="AE45" s="59"/>
      <c r="AF45" s="85">
        <v>0</v>
      </c>
      <c r="AG45" s="84">
        <f>$G$18</f>
        <v>200</v>
      </c>
      <c r="AH45" s="65">
        <f>AG45*AF45</f>
        <v>0</v>
      </c>
      <c r="AI45" s="59"/>
      <c r="AJ45" s="60">
        <f t="shared" si="8"/>
        <v>0</v>
      </c>
      <c r="AK45" s="250" t="str">
        <f t="shared" si="9"/>
        <v/>
      </c>
      <c r="AL45" s="59"/>
      <c r="AM45" s="85">
        <v>0</v>
      </c>
      <c r="AN45" s="84">
        <f>$G$18</f>
        <v>200</v>
      </c>
      <c r="AO45" s="65">
        <f>AN45*AM45</f>
        <v>0</v>
      </c>
      <c r="AP45" s="59"/>
      <c r="AQ45" s="60">
        <f t="shared" si="10"/>
        <v>0</v>
      </c>
      <c r="AR45" s="250" t="str">
        <f t="shared" si="11"/>
        <v/>
      </c>
    </row>
    <row r="46" spans="2:44" s="22" customFormat="1" ht="15.75" customHeight="1" x14ac:dyDescent="0.25">
      <c r="B46" s="82" t="str">
        <f>+RESIDENTIAL!$B$42</f>
        <v>Rate Rider for Disposition of Capacity Based Recovery Account - Applicable only for Class B Customers - effective until December 31, 2025</v>
      </c>
      <c r="C46" s="53"/>
      <c r="D46" s="54" t="s">
        <v>80</v>
      </c>
      <c r="E46" s="53"/>
      <c r="F46" s="23"/>
      <c r="G46" s="432">
        <v>-4.6100000000000002E-2</v>
      </c>
      <c r="H46" s="84">
        <f>$G$18</f>
        <v>200</v>
      </c>
      <c r="I46" s="65">
        <f>H46*G46</f>
        <v>-9.2200000000000006</v>
      </c>
      <c r="J46" s="65"/>
      <c r="K46" s="432">
        <v>6.5500000000000003E-2</v>
      </c>
      <c r="L46" s="84">
        <f>$G$18</f>
        <v>200</v>
      </c>
      <c r="M46" s="65">
        <f>L46*K46</f>
        <v>13.100000000000001</v>
      </c>
      <c r="N46" s="59"/>
      <c r="O46" s="60">
        <f t="shared" si="1"/>
        <v>22.32</v>
      </c>
      <c r="P46" s="250">
        <f t="shared" si="2"/>
        <v>-2.4208242950108461</v>
      </c>
      <c r="Q46" s="59"/>
      <c r="R46" s="85">
        <v>0</v>
      </c>
      <c r="S46" s="84">
        <f>$G$18</f>
        <v>200</v>
      </c>
      <c r="T46" s="65">
        <f>S46*R46</f>
        <v>0</v>
      </c>
      <c r="U46" s="59"/>
      <c r="V46" s="60">
        <f t="shared" si="4"/>
        <v>-13.100000000000001</v>
      </c>
      <c r="W46" s="250" t="str">
        <f t="shared" si="5"/>
        <v/>
      </c>
      <c r="X46" s="59"/>
      <c r="Y46" s="85">
        <v>0</v>
      </c>
      <c r="Z46" s="84">
        <f>$G$18</f>
        <v>200</v>
      </c>
      <c r="AA46" s="65">
        <f>Z46*Y46</f>
        <v>0</v>
      </c>
      <c r="AB46" s="59"/>
      <c r="AC46" s="60">
        <f t="shared" si="6"/>
        <v>0</v>
      </c>
      <c r="AD46" s="250" t="str">
        <f t="shared" si="7"/>
        <v/>
      </c>
      <c r="AE46" s="59"/>
      <c r="AF46" s="85">
        <v>0</v>
      </c>
      <c r="AG46" s="84">
        <f>$G$18</f>
        <v>200</v>
      </c>
      <c r="AH46" s="65">
        <f>AG46*AF46</f>
        <v>0</v>
      </c>
      <c r="AI46" s="59"/>
      <c r="AJ46" s="60">
        <f t="shared" si="8"/>
        <v>0</v>
      </c>
      <c r="AK46" s="250" t="str">
        <f t="shared" si="9"/>
        <v/>
      </c>
      <c r="AL46" s="59"/>
      <c r="AM46" s="85">
        <v>0</v>
      </c>
      <c r="AN46" s="84">
        <f>$G$18</f>
        <v>200</v>
      </c>
      <c r="AO46" s="65">
        <f>AN46*AM46</f>
        <v>0</v>
      </c>
      <c r="AP46" s="59"/>
      <c r="AQ46" s="60">
        <f t="shared" si="10"/>
        <v>0</v>
      </c>
      <c r="AR46" s="250" t="str">
        <f t="shared" si="11"/>
        <v/>
      </c>
    </row>
    <row r="47" spans="2:44" s="22" customFormat="1" ht="15.75" customHeight="1" x14ac:dyDescent="0.25">
      <c r="B47" s="82" t="str">
        <f>+RESIDENTIAL!$B$43</f>
        <v>Rate Rider for Disposition of Global Adjustment Account - Applicable only for Non-RPP Customers - effective until December 31, 2025</v>
      </c>
      <c r="C47" s="53"/>
      <c r="D47" s="54" t="s">
        <v>29</v>
      </c>
      <c r="E47" s="53"/>
      <c r="F47" s="23"/>
      <c r="G47" s="85">
        <v>0</v>
      </c>
      <c r="H47" s="84">
        <f>+$G$19</f>
        <v>79000</v>
      </c>
      <c r="I47" s="65">
        <f>H47*G47</f>
        <v>0</v>
      </c>
      <c r="J47" s="65"/>
      <c r="K47" s="85">
        <v>1.24E-3</v>
      </c>
      <c r="L47" s="84">
        <f>+$G$19</f>
        <v>79000</v>
      </c>
      <c r="M47" s="65">
        <f>L47*K47</f>
        <v>97.96</v>
      </c>
      <c r="N47" s="59"/>
      <c r="O47" s="60">
        <f t="shared" si="1"/>
        <v>97.96</v>
      </c>
      <c r="P47" s="250" t="str">
        <f t="shared" si="2"/>
        <v/>
      </c>
      <c r="Q47" s="59"/>
      <c r="R47" s="85">
        <v>0</v>
      </c>
      <c r="S47" s="84">
        <f>+$G$19</f>
        <v>79000</v>
      </c>
      <c r="T47" s="65">
        <f>S47*R47</f>
        <v>0</v>
      </c>
      <c r="U47" s="59"/>
      <c r="V47" s="60">
        <f t="shared" si="4"/>
        <v>-97.96</v>
      </c>
      <c r="W47" s="250" t="str">
        <f t="shared" si="5"/>
        <v/>
      </c>
      <c r="X47" s="59"/>
      <c r="Y47" s="433">
        <v>0</v>
      </c>
      <c r="Z47" s="84">
        <f>+$G$19</f>
        <v>79000</v>
      </c>
      <c r="AA47" s="65">
        <f>Z47*Y47</f>
        <v>0</v>
      </c>
      <c r="AB47" s="59"/>
      <c r="AC47" s="60">
        <f t="shared" si="6"/>
        <v>0</v>
      </c>
      <c r="AD47" s="250" t="str">
        <f t="shared" si="7"/>
        <v/>
      </c>
      <c r="AE47" s="59"/>
      <c r="AF47" s="85">
        <v>0</v>
      </c>
      <c r="AG47" s="84">
        <f>+$G$19</f>
        <v>79000</v>
      </c>
      <c r="AH47" s="65">
        <f>AG47*AF47</f>
        <v>0</v>
      </c>
      <c r="AI47" s="59"/>
      <c r="AJ47" s="60">
        <f t="shared" si="8"/>
        <v>0</v>
      </c>
      <c r="AK47" s="250" t="str">
        <f t="shared" si="9"/>
        <v/>
      </c>
      <c r="AL47" s="59"/>
      <c r="AM47" s="85">
        <v>0</v>
      </c>
      <c r="AN47" s="84">
        <f>+$G$19</f>
        <v>79000</v>
      </c>
      <c r="AO47" s="65">
        <f>AN47*AM47</f>
        <v>0</v>
      </c>
      <c r="AP47" s="59"/>
      <c r="AQ47" s="60">
        <f t="shared" si="10"/>
        <v>0</v>
      </c>
      <c r="AR47" s="250" t="str">
        <f t="shared" si="11"/>
        <v/>
      </c>
    </row>
    <row r="48" spans="2:44" x14ac:dyDescent="0.25">
      <c r="B48" s="434" t="s">
        <v>34</v>
      </c>
      <c r="C48" s="409"/>
      <c r="D48" s="410"/>
      <c r="E48" s="409"/>
      <c r="F48" s="401"/>
      <c r="G48" s="411"/>
      <c r="H48" s="412"/>
      <c r="I48" s="413">
        <f>SUM(I43:I47)+I42</f>
        <v>2383.6306850000001</v>
      </c>
      <c r="J48" s="413"/>
      <c r="K48" s="411"/>
      <c r="L48" s="412"/>
      <c r="M48" s="413">
        <f>SUM(M43:M47)+M42</f>
        <v>2443.6806850000003</v>
      </c>
      <c r="N48" s="401"/>
      <c r="O48" s="405">
        <f t="shared" si="1"/>
        <v>60.050000000000182</v>
      </c>
      <c r="P48" s="406">
        <f t="shared" si="2"/>
        <v>2.5192661085414823E-2</v>
      </c>
      <c r="R48" s="411"/>
      <c r="S48" s="412"/>
      <c r="T48" s="413">
        <f>SUM(T43:T47)+T42</f>
        <v>2254.6506850000001</v>
      </c>
      <c r="U48" s="401"/>
      <c r="V48" s="405">
        <f t="shared" si="4"/>
        <v>-189.0300000000002</v>
      </c>
      <c r="W48" s="406">
        <f t="shared" si="5"/>
        <v>-7.7354623769103528E-2</v>
      </c>
      <c r="Y48" s="411"/>
      <c r="Z48" s="412"/>
      <c r="AA48" s="413">
        <f>SUM(AA43:AA47)+AA42</f>
        <v>2377.020685</v>
      </c>
      <c r="AB48" s="401"/>
      <c r="AC48" s="405">
        <f t="shared" si="6"/>
        <v>122.36999999999989</v>
      </c>
      <c r="AD48" s="406">
        <f t="shared" si="7"/>
        <v>5.427448287848629E-2</v>
      </c>
      <c r="AF48" s="411"/>
      <c r="AG48" s="412"/>
      <c r="AH48" s="413">
        <f>SUM(AH43:AH47)+AH42</f>
        <v>2526.170685</v>
      </c>
      <c r="AI48" s="401"/>
      <c r="AJ48" s="405">
        <f t="shared" si="8"/>
        <v>149.15000000000009</v>
      </c>
      <c r="AK48" s="406">
        <f t="shared" si="9"/>
        <v>6.2746614255904165E-2</v>
      </c>
      <c r="AM48" s="411"/>
      <c r="AN48" s="412"/>
      <c r="AO48" s="413">
        <f>SUM(AO43:AO47)+AO42</f>
        <v>2654.1006849999999</v>
      </c>
      <c r="AP48" s="401"/>
      <c r="AQ48" s="405">
        <f t="shared" si="10"/>
        <v>127.92999999999984</v>
      </c>
      <c r="AR48" s="406">
        <f t="shared" si="11"/>
        <v>5.064186705974693E-2</v>
      </c>
    </row>
    <row r="49" spans="2:44" x14ac:dyDescent="0.25">
      <c r="B49" s="272" t="s">
        <v>35</v>
      </c>
      <c r="C49" s="29"/>
      <c r="D49" s="245" t="s">
        <v>81</v>
      </c>
      <c r="E49" s="29"/>
      <c r="F49" s="29"/>
      <c r="G49" s="104">
        <v>3.7566999999999999</v>
      </c>
      <c r="H49" s="273">
        <f>+$G$17</f>
        <v>180</v>
      </c>
      <c r="I49" s="263">
        <f>H49*G49</f>
        <v>676.20600000000002</v>
      </c>
      <c r="J49" s="263"/>
      <c r="K49" s="104">
        <v>4.2621000000000002</v>
      </c>
      <c r="L49" s="273">
        <f>+$G$17</f>
        <v>180</v>
      </c>
      <c r="M49" s="263">
        <f>L49*K49</f>
        <v>767.178</v>
      </c>
      <c r="N49" s="29"/>
      <c r="O49" s="249">
        <f t="shared" si="1"/>
        <v>90.97199999999998</v>
      </c>
      <c r="P49" s="250">
        <f t="shared" si="2"/>
        <v>0.13453296776426116</v>
      </c>
      <c r="R49" s="104">
        <v>4.2621000000000002</v>
      </c>
      <c r="S49" s="273">
        <f>+$G$17</f>
        <v>180</v>
      </c>
      <c r="T49" s="263">
        <f>S49*R49</f>
        <v>767.178</v>
      </c>
      <c r="U49" s="29"/>
      <c r="V49" s="249">
        <f t="shared" si="4"/>
        <v>0</v>
      </c>
      <c r="W49" s="250">
        <f t="shared" si="5"/>
        <v>0</v>
      </c>
      <c r="Y49" s="104">
        <v>4.2621000000000002</v>
      </c>
      <c r="Z49" s="273">
        <f>+$G$17</f>
        <v>180</v>
      </c>
      <c r="AA49" s="263">
        <f>Z49*Y49</f>
        <v>767.178</v>
      </c>
      <c r="AB49" s="29"/>
      <c r="AC49" s="249">
        <f t="shared" si="6"/>
        <v>0</v>
      </c>
      <c r="AD49" s="250">
        <f t="shared" si="7"/>
        <v>0</v>
      </c>
      <c r="AF49" s="104">
        <v>4.2621000000000002</v>
      </c>
      <c r="AG49" s="273">
        <f>+$G$17</f>
        <v>180</v>
      </c>
      <c r="AH49" s="263">
        <f>AG49*AF49</f>
        <v>767.178</v>
      </c>
      <c r="AI49" s="29"/>
      <c r="AJ49" s="249">
        <f t="shared" si="8"/>
        <v>0</v>
      </c>
      <c r="AK49" s="250">
        <f t="shared" si="9"/>
        <v>0</v>
      </c>
      <c r="AM49" s="104">
        <v>4.2621000000000002</v>
      </c>
      <c r="AN49" s="273">
        <f>+$G$17</f>
        <v>180</v>
      </c>
      <c r="AO49" s="263">
        <f>AN49*AM49</f>
        <v>767.178</v>
      </c>
      <c r="AP49" s="29"/>
      <c r="AQ49" s="249">
        <f t="shared" si="10"/>
        <v>0</v>
      </c>
      <c r="AR49" s="250">
        <f t="shared" si="11"/>
        <v>0</v>
      </c>
    </row>
    <row r="50" spans="2:44" x14ac:dyDescent="0.25">
      <c r="B50" s="274" t="s">
        <v>36</v>
      </c>
      <c r="C50" s="29"/>
      <c r="D50" s="245" t="s">
        <v>81</v>
      </c>
      <c r="E50" s="29"/>
      <c r="F50" s="29"/>
      <c r="G50" s="104">
        <v>2.5198999999999998</v>
      </c>
      <c r="H50" s="273">
        <f>+$G$17</f>
        <v>180</v>
      </c>
      <c r="I50" s="263">
        <f>H50*G50</f>
        <v>453.58199999999999</v>
      </c>
      <c r="J50" s="263"/>
      <c r="K50" s="104">
        <v>2.9262000000000001</v>
      </c>
      <c r="L50" s="273">
        <f>+$G$17</f>
        <v>180</v>
      </c>
      <c r="M50" s="263">
        <f>L50*K50</f>
        <v>526.71600000000001</v>
      </c>
      <c r="N50" s="29"/>
      <c r="O50" s="249">
        <f t="shared" si="1"/>
        <v>73.134000000000015</v>
      </c>
      <c r="P50" s="250">
        <f t="shared" si="2"/>
        <v>0.16123655700623044</v>
      </c>
      <c r="R50" s="104">
        <v>2.9262000000000001</v>
      </c>
      <c r="S50" s="273">
        <f>+$G$17</f>
        <v>180</v>
      </c>
      <c r="T50" s="263">
        <f>S50*R50</f>
        <v>526.71600000000001</v>
      </c>
      <c r="U50" s="29"/>
      <c r="V50" s="249">
        <f t="shared" si="4"/>
        <v>0</v>
      </c>
      <c r="W50" s="250">
        <f t="shared" si="5"/>
        <v>0</v>
      </c>
      <c r="Y50" s="104">
        <v>2.9262000000000001</v>
      </c>
      <c r="Z50" s="273">
        <f>+$G$17</f>
        <v>180</v>
      </c>
      <c r="AA50" s="263">
        <f>Z50*Y50</f>
        <v>526.71600000000001</v>
      </c>
      <c r="AB50" s="29"/>
      <c r="AC50" s="249">
        <f t="shared" si="6"/>
        <v>0</v>
      </c>
      <c r="AD50" s="250">
        <f t="shared" si="7"/>
        <v>0</v>
      </c>
      <c r="AF50" s="104">
        <v>2.9262000000000001</v>
      </c>
      <c r="AG50" s="273">
        <f>+$G$17</f>
        <v>180</v>
      </c>
      <c r="AH50" s="263">
        <f>AG50*AF50</f>
        <v>526.71600000000001</v>
      </c>
      <c r="AI50" s="29"/>
      <c r="AJ50" s="249">
        <f t="shared" si="8"/>
        <v>0</v>
      </c>
      <c r="AK50" s="250">
        <f t="shared" si="9"/>
        <v>0</v>
      </c>
      <c r="AM50" s="104">
        <v>2.9262000000000001</v>
      </c>
      <c r="AN50" s="273">
        <f>+$G$17</f>
        <v>180</v>
      </c>
      <c r="AO50" s="263">
        <f>AN50*AM50</f>
        <v>526.71600000000001</v>
      </c>
      <c r="AP50" s="29"/>
      <c r="AQ50" s="249">
        <f t="shared" si="10"/>
        <v>0</v>
      </c>
      <c r="AR50" s="250">
        <f t="shared" si="11"/>
        <v>0</v>
      </c>
    </row>
    <row r="51" spans="2:44" x14ac:dyDescent="0.25">
      <c r="B51" s="434" t="s">
        <v>37</v>
      </c>
      <c r="C51" s="399"/>
      <c r="D51" s="414"/>
      <c r="E51" s="399"/>
      <c r="F51" s="415"/>
      <c r="G51" s="416"/>
      <c r="H51" s="435"/>
      <c r="I51" s="413">
        <f>SUM(I48:I50)</f>
        <v>3513.4186850000001</v>
      </c>
      <c r="J51" s="413"/>
      <c r="K51" s="416"/>
      <c r="L51" s="435"/>
      <c r="M51" s="413">
        <f>SUM(M48:M50)</f>
        <v>3737.574685</v>
      </c>
      <c r="N51" s="415"/>
      <c r="O51" s="405">
        <f t="shared" si="1"/>
        <v>224.15599999999995</v>
      </c>
      <c r="P51" s="406">
        <f t="shared" si="2"/>
        <v>6.3799968092900367E-2</v>
      </c>
      <c r="R51" s="416"/>
      <c r="S51" s="435"/>
      <c r="T51" s="413">
        <f>SUM(T48:T50)</f>
        <v>3548.5446849999998</v>
      </c>
      <c r="U51" s="415"/>
      <c r="V51" s="405">
        <f t="shared" si="4"/>
        <v>-189.0300000000002</v>
      </c>
      <c r="W51" s="406">
        <f t="shared" si="5"/>
        <v>-5.0575577996777928E-2</v>
      </c>
      <c r="Y51" s="416"/>
      <c r="Z51" s="435"/>
      <c r="AA51" s="413">
        <f>SUM(AA48:AA50)</f>
        <v>3670.9146849999997</v>
      </c>
      <c r="AB51" s="415"/>
      <c r="AC51" s="405">
        <f t="shared" si="6"/>
        <v>122.36999999999989</v>
      </c>
      <c r="AD51" s="406">
        <f t="shared" si="7"/>
        <v>3.4484559407485633E-2</v>
      </c>
      <c r="AF51" s="416"/>
      <c r="AG51" s="435"/>
      <c r="AH51" s="413">
        <f>SUM(AH48:AH50)</f>
        <v>3820.0646849999998</v>
      </c>
      <c r="AI51" s="415"/>
      <c r="AJ51" s="405">
        <f t="shared" si="8"/>
        <v>149.15000000000009</v>
      </c>
      <c r="AK51" s="406">
        <f t="shared" si="9"/>
        <v>4.0630200589911042E-2</v>
      </c>
      <c r="AM51" s="416"/>
      <c r="AN51" s="435"/>
      <c r="AO51" s="413">
        <f>SUM(AO48:AO50)</f>
        <v>3947.9946849999997</v>
      </c>
      <c r="AP51" s="415"/>
      <c r="AQ51" s="405">
        <f t="shared" si="10"/>
        <v>127.92999999999984</v>
      </c>
      <c r="AR51" s="406">
        <f t="shared" si="11"/>
        <v>3.3488961718981948E-2</v>
      </c>
    </row>
    <row r="52" spans="2:44" x14ac:dyDescent="0.25">
      <c r="B52" s="264" t="s">
        <v>70</v>
      </c>
      <c r="C52" s="244"/>
      <c r="D52" s="245" t="s">
        <v>29</v>
      </c>
      <c r="E52" s="244"/>
      <c r="F52" s="29"/>
      <c r="G52" s="104">
        <v>4.1000000000000003E-3</v>
      </c>
      <c r="H52" s="339">
        <f>+$G$19*(1+G75)</f>
        <v>81330.5</v>
      </c>
      <c r="I52" s="248">
        <f t="shared" ref="I52:I58" si="22">H52*G52</f>
        <v>333.45505000000003</v>
      </c>
      <c r="J52" s="248"/>
      <c r="K52" s="104">
        <v>4.1000000000000003E-3</v>
      </c>
      <c r="L52" s="339">
        <f>+$G$19*(1+K75)</f>
        <v>81330.5</v>
      </c>
      <c r="M52" s="248">
        <f t="shared" ref="M52:M62" si="23">L52*K52</f>
        <v>333.45505000000003</v>
      </c>
      <c r="N52" s="29"/>
      <c r="O52" s="249">
        <f t="shared" si="1"/>
        <v>0</v>
      </c>
      <c r="P52" s="250">
        <f t="shared" si="2"/>
        <v>0</v>
      </c>
      <c r="R52" s="104">
        <v>4.1000000000000003E-3</v>
      </c>
      <c r="S52" s="339">
        <f>+$G$19*(1+R75)</f>
        <v>81330.5</v>
      </c>
      <c r="T52" s="248">
        <f t="shared" ref="T52:T62" si="24">S52*R52</f>
        <v>333.45505000000003</v>
      </c>
      <c r="U52" s="29"/>
      <c r="V52" s="249">
        <f t="shared" si="4"/>
        <v>0</v>
      </c>
      <c r="W52" s="250">
        <f t="shared" si="5"/>
        <v>0</v>
      </c>
      <c r="Y52" s="104">
        <v>4.1000000000000003E-3</v>
      </c>
      <c r="Z52" s="339">
        <f>+$G$19*(1+Y75)</f>
        <v>81330.5</v>
      </c>
      <c r="AA52" s="248">
        <f t="shared" ref="AA52:AA62" si="25">Z52*Y52</f>
        <v>333.45505000000003</v>
      </c>
      <c r="AB52" s="29"/>
      <c r="AC52" s="249">
        <f t="shared" si="6"/>
        <v>0</v>
      </c>
      <c r="AD52" s="250">
        <f t="shared" si="7"/>
        <v>0</v>
      </c>
      <c r="AF52" s="104">
        <v>4.1000000000000003E-3</v>
      </c>
      <c r="AG52" s="339">
        <f>+$G$19*(1+AF75)</f>
        <v>81330.5</v>
      </c>
      <c r="AH52" s="248">
        <f t="shared" ref="AH52:AH62" si="26">AG52*AF52</f>
        <v>333.45505000000003</v>
      </c>
      <c r="AI52" s="29"/>
      <c r="AJ52" s="249">
        <f t="shared" si="8"/>
        <v>0</v>
      </c>
      <c r="AK52" s="250">
        <f t="shared" si="9"/>
        <v>0</v>
      </c>
      <c r="AM52" s="104">
        <v>4.1000000000000003E-3</v>
      </c>
      <c r="AN52" s="339">
        <f>+$G$19*(1+AM75)</f>
        <v>81330.5</v>
      </c>
      <c r="AO52" s="248">
        <f t="shared" ref="AO52:AO62" si="27">AN52*AM52</f>
        <v>333.45505000000003</v>
      </c>
      <c r="AP52" s="29"/>
      <c r="AQ52" s="249">
        <f t="shared" si="10"/>
        <v>0</v>
      </c>
      <c r="AR52" s="250">
        <f t="shared" si="11"/>
        <v>0</v>
      </c>
    </row>
    <row r="53" spans="2:44" x14ac:dyDescent="0.25">
      <c r="B53" s="264" t="s">
        <v>71</v>
      </c>
      <c r="C53" s="244"/>
      <c r="D53" s="245" t="s">
        <v>29</v>
      </c>
      <c r="E53" s="244"/>
      <c r="F53" s="29"/>
      <c r="G53" s="104">
        <v>1.4E-3</v>
      </c>
      <c r="H53" s="339">
        <f>+H52</f>
        <v>81330.5</v>
      </c>
      <c r="I53" s="248">
        <f t="shared" si="22"/>
        <v>113.8627</v>
      </c>
      <c r="J53" s="248"/>
      <c r="K53" s="104">
        <v>1.4E-3</v>
      </c>
      <c r="L53" s="339">
        <f>+L52</f>
        <v>81330.5</v>
      </c>
      <c r="M53" s="248">
        <f t="shared" si="23"/>
        <v>113.8627</v>
      </c>
      <c r="N53" s="29"/>
      <c r="O53" s="249">
        <f t="shared" si="1"/>
        <v>0</v>
      </c>
      <c r="P53" s="250">
        <f t="shared" si="2"/>
        <v>0</v>
      </c>
      <c r="R53" s="104">
        <v>1.4E-3</v>
      </c>
      <c r="S53" s="339">
        <f>+S52</f>
        <v>81330.5</v>
      </c>
      <c r="T53" s="248">
        <f t="shared" si="24"/>
        <v>113.8627</v>
      </c>
      <c r="U53" s="29"/>
      <c r="V53" s="249">
        <f t="shared" si="4"/>
        <v>0</v>
      </c>
      <c r="W53" s="250">
        <f t="shared" si="5"/>
        <v>0</v>
      </c>
      <c r="Y53" s="104">
        <v>1.4E-3</v>
      </c>
      <c r="Z53" s="339">
        <f>+Z52</f>
        <v>81330.5</v>
      </c>
      <c r="AA53" s="248">
        <f t="shared" si="25"/>
        <v>113.8627</v>
      </c>
      <c r="AB53" s="29"/>
      <c r="AC53" s="249">
        <f t="shared" si="6"/>
        <v>0</v>
      </c>
      <c r="AD53" s="250">
        <f t="shared" si="7"/>
        <v>0</v>
      </c>
      <c r="AF53" s="104">
        <v>1.4E-3</v>
      </c>
      <c r="AG53" s="339">
        <f>+AG52</f>
        <v>81330.5</v>
      </c>
      <c r="AH53" s="248">
        <f t="shared" si="26"/>
        <v>113.8627</v>
      </c>
      <c r="AI53" s="29"/>
      <c r="AJ53" s="249">
        <f t="shared" si="8"/>
        <v>0</v>
      </c>
      <c r="AK53" s="250">
        <f t="shared" si="9"/>
        <v>0</v>
      </c>
      <c r="AM53" s="104">
        <v>1.4E-3</v>
      </c>
      <c r="AN53" s="339">
        <f>+AN52</f>
        <v>81330.5</v>
      </c>
      <c r="AO53" s="248">
        <f t="shared" si="27"/>
        <v>113.8627</v>
      </c>
      <c r="AP53" s="29"/>
      <c r="AQ53" s="249">
        <f t="shared" si="10"/>
        <v>0</v>
      </c>
      <c r="AR53" s="250">
        <f t="shared" si="11"/>
        <v>0</v>
      </c>
    </row>
    <row r="54" spans="2:44" x14ac:dyDescent="0.25">
      <c r="B54" s="244" t="s">
        <v>40</v>
      </c>
      <c r="C54" s="244"/>
      <c r="D54" s="245" t="s">
        <v>29</v>
      </c>
      <c r="E54" s="244"/>
      <c r="F54" s="29"/>
      <c r="G54" s="104">
        <v>4.0000000000000002E-4</v>
      </c>
      <c r="H54" s="339">
        <f>+H52</f>
        <v>81330.5</v>
      </c>
      <c r="I54" s="248">
        <f t="shared" si="22"/>
        <v>32.532200000000003</v>
      </c>
      <c r="J54" s="248"/>
      <c r="K54" s="104">
        <v>4.0000000000000002E-4</v>
      </c>
      <c r="L54" s="339">
        <f>+L52</f>
        <v>81330.5</v>
      </c>
      <c r="M54" s="248">
        <f t="shared" si="23"/>
        <v>32.532200000000003</v>
      </c>
      <c r="N54" s="29"/>
      <c r="O54" s="249">
        <f t="shared" si="1"/>
        <v>0</v>
      </c>
      <c r="P54" s="250">
        <f t="shared" si="2"/>
        <v>0</v>
      </c>
      <c r="R54" s="104">
        <v>4.0000000000000002E-4</v>
      </c>
      <c r="S54" s="339">
        <f>+S52</f>
        <v>81330.5</v>
      </c>
      <c r="T54" s="248">
        <f t="shared" si="24"/>
        <v>32.532200000000003</v>
      </c>
      <c r="U54" s="29"/>
      <c r="V54" s="249">
        <f t="shared" si="4"/>
        <v>0</v>
      </c>
      <c r="W54" s="250">
        <f t="shared" si="5"/>
        <v>0</v>
      </c>
      <c r="Y54" s="104">
        <v>4.0000000000000002E-4</v>
      </c>
      <c r="Z54" s="339">
        <f>+Z52</f>
        <v>81330.5</v>
      </c>
      <c r="AA54" s="248">
        <f t="shared" si="25"/>
        <v>32.532200000000003</v>
      </c>
      <c r="AB54" s="29"/>
      <c r="AC54" s="249">
        <f t="shared" si="6"/>
        <v>0</v>
      </c>
      <c r="AD54" s="250">
        <f t="shared" si="7"/>
        <v>0</v>
      </c>
      <c r="AF54" s="104">
        <v>4.0000000000000002E-4</v>
      </c>
      <c r="AG54" s="339">
        <f>+AG52</f>
        <v>81330.5</v>
      </c>
      <c r="AH54" s="248">
        <f t="shared" si="26"/>
        <v>32.532200000000003</v>
      </c>
      <c r="AI54" s="29"/>
      <c r="AJ54" s="249">
        <f t="shared" si="8"/>
        <v>0</v>
      </c>
      <c r="AK54" s="250">
        <f t="shared" si="9"/>
        <v>0</v>
      </c>
      <c r="AM54" s="104">
        <v>4.0000000000000002E-4</v>
      </c>
      <c r="AN54" s="339">
        <f>+AN52</f>
        <v>81330.5</v>
      </c>
      <c r="AO54" s="248">
        <f t="shared" si="27"/>
        <v>32.532200000000003</v>
      </c>
      <c r="AP54" s="29"/>
      <c r="AQ54" s="249">
        <f t="shared" si="10"/>
        <v>0</v>
      </c>
      <c r="AR54" s="250">
        <f t="shared" si="11"/>
        <v>0</v>
      </c>
    </row>
    <row r="55" spans="2:44" x14ac:dyDescent="0.25">
      <c r="B55" s="244" t="s">
        <v>72</v>
      </c>
      <c r="C55" s="244"/>
      <c r="D55" s="245" t="s">
        <v>23</v>
      </c>
      <c r="E55" s="244"/>
      <c r="F55" s="29"/>
      <c r="G55" s="105">
        <v>0.25</v>
      </c>
      <c r="H55" s="247">
        <v>1</v>
      </c>
      <c r="I55" s="263">
        <f t="shared" si="22"/>
        <v>0.25</v>
      </c>
      <c r="J55" s="263"/>
      <c r="K55" s="105">
        <v>0.25</v>
      </c>
      <c r="L55" s="247">
        <v>1</v>
      </c>
      <c r="M55" s="263">
        <f t="shared" si="23"/>
        <v>0.25</v>
      </c>
      <c r="N55" s="29"/>
      <c r="O55" s="249">
        <f t="shared" si="1"/>
        <v>0</v>
      </c>
      <c r="P55" s="250">
        <f t="shared" si="2"/>
        <v>0</v>
      </c>
      <c r="R55" s="105">
        <v>0.25</v>
      </c>
      <c r="S55" s="247">
        <v>1</v>
      </c>
      <c r="T55" s="263">
        <f t="shared" si="24"/>
        <v>0.25</v>
      </c>
      <c r="U55" s="29"/>
      <c r="V55" s="249">
        <f t="shared" si="4"/>
        <v>0</v>
      </c>
      <c r="W55" s="250">
        <f t="shared" si="5"/>
        <v>0</v>
      </c>
      <c r="Y55" s="105">
        <v>0.25</v>
      </c>
      <c r="Z55" s="247">
        <v>1</v>
      </c>
      <c r="AA55" s="263">
        <f t="shared" si="25"/>
        <v>0.25</v>
      </c>
      <c r="AB55" s="29"/>
      <c r="AC55" s="249">
        <f t="shared" si="6"/>
        <v>0</v>
      </c>
      <c r="AD55" s="250">
        <f t="shared" si="7"/>
        <v>0</v>
      </c>
      <c r="AF55" s="105">
        <v>0.25</v>
      </c>
      <c r="AG55" s="247">
        <v>1</v>
      </c>
      <c r="AH55" s="263">
        <f t="shared" si="26"/>
        <v>0.25</v>
      </c>
      <c r="AI55" s="29"/>
      <c r="AJ55" s="249">
        <f t="shared" si="8"/>
        <v>0</v>
      </c>
      <c r="AK55" s="250">
        <f t="shared" si="9"/>
        <v>0</v>
      </c>
      <c r="AM55" s="105">
        <v>0.25</v>
      </c>
      <c r="AN55" s="247">
        <v>1</v>
      </c>
      <c r="AO55" s="263">
        <f t="shared" si="27"/>
        <v>0.25</v>
      </c>
      <c r="AP55" s="29"/>
      <c r="AQ55" s="249">
        <f t="shared" si="10"/>
        <v>0</v>
      </c>
      <c r="AR55" s="250">
        <f t="shared" si="11"/>
        <v>0</v>
      </c>
    </row>
    <row r="56" spans="2:44" s="22" customFormat="1" x14ac:dyDescent="0.25">
      <c r="B56" s="53" t="s">
        <v>42</v>
      </c>
      <c r="C56" s="53"/>
      <c r="D56" s="54" t="s">
        <v>29</v>
      </c>
      <c r="E56" s="53"/>
      <c r="F56" s="23"/>
      <c r="G56" s="104">
        <v>8.6999999999999994E-2</v>
      </c>
      <c r="H56" s="86">
        <f>$D$78*$G$19</f>
        <v>49770</v>
      </c>
      <c r="I56" s="263">
        <f t="shared" si="22"/>
        <v>4329.99</v>
      </c>
      <c r="J56" s="263"/>
      <c r="K56" s="104">
        <v>8.6999999999999994E-2</v>
      </c>
      <c r="L56" s="86">
        <f>$D$78*$G$19</f>
        <v>49770</v>
      </c>
      <c r="M56" s="263">
        <f t="shared" si="23"/>
        <v>4329.99</v>
      </c>
      <c r="N56" s="59"/>
      <c r="O56" s="249">
        <f t="shared" si="1"/>
        <v>0</v>
      </c>
      <c r="P56" s="250">
        <f t="shared" si="2"/>
        <v>0</v>
      </c>
      <c r="Q56" s="59"/>
      <c r="R56" s="104">
        <v>8.6999999999999994E-2</v>
      </c>
      <c r="S56" s="86">
        <f>$D$78*$G$19</f>
        <v>49770</v>
      </c>
      <c r="T56" s="263">
        <f t="shared" si="24"/>
        <v>4329.99</v>
      </c>
      <c r="U56" s="59"/>
      <c r="V56" s="249">
        <f t="shared" si="4"/>
        <v>0</v>
      </c>
      <c r="W56" s="250">
        <f t="shared" si="5"/>
        <v>0</v>
      </c>
      <c r="X56" s="59"/>
      <c r="Y56" s="104">
        <v>8.6999999999999994E-2</v>
      </c>
      <c r="Z56" s="86">
        <f>$D$78*$G$19</f>
        <v>49770</v>
      </c>
      <c r="AA56" s="263">
        <f t="shared" si="25"/>
        <v>4329.99</v>
      </c>
      <c r="AB56" s="59"/>
      <c r="AC56" s="249">
        <f t="shared" si="6"/>
        <v>0</v>
      </c>
      <c r="AD56" s="250">
        <f t="shared" si="7"/>
        <v>0</v>
      </c>
      <c r="AE56" s="59"/>
      <c r="AF56" s="104">
        <v>8.6999999999999994E-2</v>
      </c>
      <c r="AG56" s="86">
        <f>$D$78*$G$19</f>
        <v>49770</v>
      </c>
      <c r="AH56" s="263">
        <f t="shared" si="26"/>
        <v>4329.99</v>
      </c>
      <c r="AI56" s="59"/>
      <c r="AJ56" s="249">
        <f t="shared" si="8"/>
        <v>0</v>
      </c>
      <c r="AK56" s="250">
        <f t="shared" si="9"/>
        <v>0</v>
      </c>
      <c r="AL56" s="59"/>
      <c r="AM56" s="104">
        <v>8.6999999999999994E-2</v>
      </c>
      <c r="AN56" s="86">
        <f>$D$78*$G$19</f>
        <v>49770</v>
      </c>
      <c r="AO56" s="263">
        <f t="shared" si="27"/>
        <v>4329.99</v>
      </c>
      <c r="AP56" s="59"/>
      <c r="AQ56" s="249">
        <f t="shared" si="10"/>
        <v>0</v>
      </c>
      <c r="AR56" s="250">
        <f t="shared" si="11"/>
        <v>0</v>
      </c>
    </row>
    <row r="57" spans="2:44" s="22" customFormat="1" x14ac:dyDescent="0.25">
      <c r="B57" s="53" t="s">
        <v>43</v>
      </c>
      <c r="C57" s="53"/>
      <c r="D57" s="54" t="s">
        <v>29</v>
      </c>
      <c r="E57" s="53"/>
      <c r="F57" s="23"/>
      <c r="G57" s="104">
        <v>0.122</v>
      </c>
      <c r="H57" s="86">
        <f>$D$79*$G$19</f>
        <v>14220</v>
      </c>
      <c r="I57" s="263">
        <f t="shared" si="22"/>
        <v>1734.84</v>
      </c>
      <c r="J57" s="263"/>
      <c r="K57" s="104">
        <v>0.122</v>
      </c>
      <c r="L57" s="86">
        <f>$D$79*$G$19</f>
        <v>14220</v>
      </c>
      <c r="M57" s="263">
        <f t="shared" si="23"/>
        <v>1734.84</v>
      </c>
      <c r="N57" s="59"/>
      <c r="O57" s="249">
        <f t="shared" si="1"/>
        <v>0</v>
      </c>
      <c r="P57" s="250">
        <f t="shared" si="2"/>
        <v>0</v>
      </c>
      <c r="Q57" s="59"/>
      <c r="R57" s="104">
        <v>0.122</v>
      </c>
      <c r="S57" s="86">
        <f>$D$79*$G$19</f>
        <v>14220</v>
      </c>
      <c r="T57" s="263">
        <f t="shared" si="24"/>
        <v>1734.84</v>
      </c>
      <c r="U57" s="59"/>
      <c r="V57" s="249">
        <f t="shared" si="4"/>
        <v>0</v>
      </c>
      <c r="W57" s="250">
        <f t="shared" si="5"/>
        <v>0</v>
      </c>
      <c r="X57" s="59"/>
      <c r="Y57" s="104">
        <v>0.122</v>
      </c>
      <c r="Z57" s="86">
        <f>$D$79*$G$19</f>
        <v>14220</v>
      </c>
      <c r="AA57" s="263">
        <f t="shared" si="25"/>
        <v>1734.84</v>
      </c>
      <c r="AB57" s="59"/>
      <c r="AC57" s="249">
        <f t="shared" si="6"/>
        <v>0</v>
      </c>
      <c r="AD57" s="250">
        <f t="shared" si="7"/>
        <v>0</v>
      </c>
      <c r="AE57" s="59"/>
      <c r="AF57" s="104">
        <v>0.122</v>
      </c>
      <c r="AG57" s="86">
        <f>$D$79*$G$19</f>
        <v>14220</v>
      </c>
      <c r="AH57" s="263">
        <f t="shared" si="26"/>
        <v>1734.84</v>
      </c>
      <c r="AI57" s="59"/>
      <c r="AJ57" s="249">
        <f t="shared" si="8"/>
        <v>0</v>
      </c>
      <c r="AK57" s="250">
        <f t="shared" si="9"/>
        <v>0</v>
      </c>
      <c r="AL57" s="59"/>
      <c r="AM57" s="104">
        <v>0.122</v>
      </c>
      <c r="AN57" s="86">
        <f>$D$79*$G$19</f>
        <v>14220</v>
      </c>
      <c r="AO57" s="263">
        <f t="shared" si="27"/>
        <v>1734.84</v>
      </c>
      <c r="AP57" s="59"/>
      <c r="AQ57" s="249">
        <f t="shared" si="10"/>
        <v>0</v>
      </c>
      <c r="AR57" s="250">
        <f t="shared" si="11"/>
        <v>0</v>
      </c>
    </row>
    <row r="58" spans="2:44" s="22" customFormat="1" x14ac:dyDescent="0.25">
      <c r="B58" s="53" t="s">
        <v>44</v>
      </c>
      <c r="C58" s="53"/>
      <c r="D58" s="54" t="s">
        <v>29</v>
      </c>
      <c r="E58" s="53"/>
      <c r="F58" s="23"/>
      <c r="G58" s="104">
        <v>0.182</v>
      </c>
      <c r="H58" s="86">
        <f>$D$80*$G$19</f>
        <v>15010</v>
      </c>
      <c r="I58" s="263">
        <f t="shared" si="22"/>
        <v>2731.8199999999997</v>
      </c>
      <c r="J58" s="263"/>
      <c r="K58" s="104">
        <v>0.182</v>
      </c>
      <c r="L58" s="86">
        <f>$D$80*$G$19</f>
        <v>15010</v>
      </c>
      <c r="M58" s="263">
        <f t="shared" si="23"/>
        <v>2731.8199999999997</v>
      </c>
      <c r="N58" s="59"/>
      <c r="O58" s="249">
        <f t="shared" si="1"/>
        <v>0</v>
      </c>
      <c r="P58" s="250">
        <f t="shared" si="2"/>
        <v>0</v>
      </c>
      <c r="Q58" s="59"/>
      <c r="R58" s="104">
        <v>0.182</v>
      </c>
      <c r="S58" s="86">
        <f>$D$80*$G$19</f>
        <v>15010</v>
      </c>
      <c r="T58" s="263">
        <f t="shared" si="24"/>
        <v>2731.8199999999997</v>
      </c>
      <c r="U58" s="59"/>
      <c r="V58" s="249">
        <f t="shared" si="4"/>
        <v>0</v>
      </c>
      <c r="W58" s="250">
        <f t="shared" si="5"/>
        <v>0</v>
      </c>
      <c r="X58" s="59"/>
      <c r="Y58" s="104">
        <v>0.182</v>
      </c>
      <c r="Z58" s="86">
        <f>$D$80*$G$19</f>
        <v>15010</v>
      </c>
      <c r="AA58" s="263">
        <f t="shared" si="25"/>
        <v>2731.8199999999997</v>
      </c>
      <c r="AB58" s="59"/>
      <c r="AC58" s="249">
        <f t="shared" si="6"/>
        <v>0</v>
      </c>
      <c r="AD58" s="250">
        <f t="shared" si="7"/>
        <v>0</v>
      </c>
      <c r="AE58" s="59"/>
      <c r="AF58" s="104">
        <v>0.182</v>
      </c>
      <c r="AG58" s="86">
        <f>$D$80*$G$19</f>
        <v>15010</v>
      </c>
      <c r="AH58" s="263">
        <f t="shared" si="26"/>
        <v>2731.8199999999997</v>
      </c>
      <c r="AI58" s="59"/>
      <c r="AJ58" s="249">
        <f t="shared" si="8"/>
        <v>0</v>
      </c>
      <c r="AK58" s="250">
        <f t="shared" si="9"/>
        <v>0</v>
      </c>
      <c r="AL58" s="59"/>
      <c r="AM58" s="104">
        <v>0.182</v>
      </c>
      <c r="AN58" s="86">
        <f>$D$80*$G$19</f>
        <v>15010</v>
      </c>
      <c r="AO58" s="263">
        <f t="shared" si="27"/>
        <v>2731.8199999999997</v>
      </c>
      <c r="AP58" s="59"/>
      <c r="AQ58" s="249">
        <f t="shared" si="10"/>
        <v>0</v>
      </c>
      <c r="AR58" s="250">
        <f t="shared" si="11"/>
        <v>0</v>
      </c>
    </row>
    <row r="59" spans="2:44" s="22" customFormat="1" x14ac:dyDescent="0.25">
      <c r="B59" s="53" t="s">
        <v>45</v>
      </c>
      <c r="C59" s="53"/>
      <c r="D59" s="54" t="s">
        <v>29</v>
      </c>
      <c r="E59" s="53"/>
      <c r="F59" s="23"/>
      <c r="G59" s="104">
        <v>0.10299999999999999</v>
      </c>
      <c r="H59" s="86">
        <f>IF(AND($N$1=1, $G$19&gt;=750), 750, IF(AND($N$1=1, AND($G$19&lt;750, $G$19&gt;=0)), $G$19, IF(AND($N$1=2, $G$19&gt;=750), 750, IF(AND($N$1=2, AND($G$19&lt;750, $G$19&gt;=0)), $G$19))))</f>
        <v>750</v>
      </c>
      <c r="I59" s="65">
        <f>H59*G59</f>
        <v>77.25</v>
      </c>
      <c r="J59" s="65"/>
      <c r="K59" s="104">
        <v>0.10299999999999999</v>
      </c>
      <c r="L59" s="86">
        <f>IF(AND($N$1=1, $G$19&gt;=750), 750, IF(AND($N$1=1, AND($G$19&lt;750, $G$19&gt;=0)), $G$19, IF(AND($N$1=2, $G$19&gt;=750), 750, IF(AND($N$1=2, AND($G$19&lt;750, $G$19&gt;=0)), $G$19))))</f>
        <v>750</v>
      </c>
      <c r="M59" s="65">
        <f t="shared" si="23"/>
        <v>77.25</v>
      </c>
      <c r="N59" s="59"/>
      <c r="O59" s="249">
        <f t="shared" si="1"/>
        <v>0</v>
      </c>
      <c r="P59" s="250">
        <f t="shared" si="2"/>
        <v>0</v>
      </c>
      <c r="Q59" s="59"/>
      <c r="R59" s="104">
        <v>0.10299999999999999</v>
      </c>
      <c r="S59" s="86">
        <f>IF(AND($N$1=1, $G$19&gt;=750), 750, IF(AND($N$1=1, AND($G$19&lt;750, $G$19&gt;=0)), $G$19, IF(AND($N$1=2, $G$19&gt;=750), 750, IF(AND($N$1=2, AND($G$19&lt;750, $G$19&gt;=0)), $G$19))))</f>
        <v>750</v>
      </c>
      <c r="T59" s="65">
        <f t="shared" si="24"/>
        <v>77.25</v>
      </c>
      <c r="U59" s="59"/>
      <c r="V59" s="249">
        <f t="shared" si="4"/>
        <v>0</v>
      </c>
      <c r="W59" s="250">
        <f t="shared" si="5"/>
        <v>0</v>
      </c>
      <c r="X59" s="59"/>
      <c r="Y59" s="104">
        <v>0.10299999999999999</v>
      </c>
      <c r="Z59" s="86">
        <f>IF(AND($N$1=1, $G$19&gt;=750), 750, IF(AND($N$1=1, AND($G$19&lt;750, $G$19&gt;=0)), $G$19, IF(AND($N$1=2, $G$19&gt;=750), 750, IF(AND($N$1=2, AND($G$19&lt;750, $G$19&gt;=0)), $G$19))))</f>
        <v>750</v>
      </c>
      <c r="AA59" s="65">
        <f t="shared" si="25"/>
        <v>77.25</v>
      </c>
      <c r="AB59" s="59"/>
      <c r="AC59" s="249">
        <f t="shared" si="6"/>
        <v>0</v>
      </c>
      <c r="AD59" s="250">
        <f t="shared" si="7"/>
        <v>0</v>
      </c>
      <c r="AE59" s="59"/>
      <c r="AF59" s="104">
        <v>0.10299999999999999</v>
      </c>
      <c r="AG59" s="86">
        <f>IF(AND($N$1=1, $G$19&gt;=750), 750, IF(AND($N$1=1, AND($G$19&lt;750, $G$19&gt;=0)), $G$19, IF(AND($N$1=2, $G$19&gt;=750), 750, IF(AND($N$1=2, AND($G$19&lt;750, $G$19&gt;=0)), $G$19))))</f>
        <v>750</v>
      </c>
      <c r="AH59" s="65">
        <f t="shared" si="26"/>
        <v>77.25</v>
      </c>
      <c r="AI59" s="59"/>
      <c r="AJ59" s="249">
        <f t="shared" si="8"/>
        <v>0</v>
      </c>
      <c r="AK59" s="250">
        <f t="shared" si="9"/>
        <v>0</v>
      </c>
      <c r="AL59" s="59"/>
      <c r="AM59" s="104">
        <v>0.10299999999999999</v>
      </c>
      <c r="AN59" s="86">
        <f>IF(AND($N$1=1, $G$19&gt;=750), 750, IF(AND($N$1=1, AND($G$19&lt;750, $G$19&gt;=0)), $G$19, IF(AND($N$1=2, $G$19&gt;=750), 750, IF(AND($N$1=2, AND($G$19&lt;750, $G$19&gt;=0)), $G$19))))</f>
        <v>750</v>
      </c>
      <c r="AO59" s="65">
        <f t="shared" si="27"/>
        <v>77.25</v>
      </c>
      <c r="AP59" s="59"/>
      <c r="AQ59" s="249">
        <f t="shared" si="10"/>
        <v>0</v>
      </c>
      <c r="AR59" s="250">
        <f t="shared" si="11"/>
        <v>0</v>
      </c>
    </row>
    <row r="60" spans="2:44" s="22" customFormat="1" x14ac:dyDescent="0.25">
      <c r="B60" s="53" t="s">
        <v>46</v>
      </c>
      <c r="C60" s="53"/>
      <c r="D60" s="54" t="s">
        <v>29</v>
      </c>
      <c r="E60" s="53"/>
      <c r="F60" s="23"/>
      <c r="G60" s="104">
        <v>0.125</v>
      </c>
      <c r="H60" s="86">
        <f>IF(AND($N$1=1, $G$19&gt;=750), $G$19-750, IF(AND($N$1=1, AND($G$19&lt;750, $G$19&gt;=0)), 0, IF(AND($N$1=2, $G$19&gt;=750), $G$19-750, IF(AND($N$1=2, AND($G$19&lt;750, $G$19&gt;=0)), 0))))</f>
        <v>78250</v>
      </c>
      <c r="I60" s="65">
        <f>H60*G60</f>
        <v>9781.25</v>
      </c>
      <c r="J60" s="65"/>
      <c r="K60" s="104">
        <v>0.125</v>
      </c>
      <c r="L60" s="86">
        <f>IF(AND($N$1=1, $G$19&gt;=750), $G$19-750, IF(AND($N$1=1, AND($G$19&lt;750, $G$19&gt;=0)), 0, IF(AND($N$1=2, $G$19&gt;=750), $G$19-750, IF(AND($N$1=2, AND($G$19&lt;750, $G$19&gt;=0)), 0))))</f>
        <v>78250</v>
      </c>
      <c r="M60" s="65">
        <f t="shared" si="23"/>
        <v>9781.25</v>
      </c>
      <c r="N60" s="59"/>
      <c r="O60" s="249">
        <f t="shared" si="1"/>
        <v>0</v>
      </c>
      <c r="P60" s="250">
        <f t="shared" si="2"/>
        <v>0</v>
      </c>
      <c r="Q60" s="59"/>
      <c r="R60" s="104">
        <v>0.125</v>
      </c>
      <c r="S60" s="86">
        <f>IF(AND($N$1=1, $G$19&gt;=750), $G$19-750, IF(AND($N$1=1, AND($G$19&lt;750, $G$19&gt;=0)), 0, IF(AND($N$1=2, $G$19&gt;=750), $G$19-750, IF(AND($N$1=2, AND($G$19&lt;750, $G$19&gt;=0)), 0))))</f>
        <v>78250</v>
      </c>
      <c r="T60" s="65">
        <f t="shared" si="24"/>
        <v>9781.25</v>
      </c>
      <c r="U60" s="59"/>
      <c r="V60" s="249">
        <f t="shared" si="4"/>
        <v>0</v>
      </c>
      <c r="W60" s="250">
        <f t="shared" si="5"/>
        <v>0</v>
      </c>
      <c r="X60" s="59"/>
      <c r="Y60" s="104">
        <v>0.125</v>
      </c>
      <c r="Z60" s="86">
        <f>IF(AND($N$1=1, $G$19&gt;=750), $G$19-750, IF(AND($N$1=1, AND($G$19&lt;750, $G$19&gt;=0)), 0, IF(AND($N$1=2, $G$19&gt;=750), $G$19-750, IF(AND($N$1=2, AND($G$19&lt;750, $G$19&gt;=0)), 0))))</f>
        <v>78250</v>
      </c>
      <c r="AA60" s="65">
        <f t="shared" si="25"/>
        <v>9781.25</v>
      </c>
      <c r="AB60" s="59"/>
      <c r="AC60" s="249">
        <f t="shared" si="6"/>
        <v>0</v>
      </c>
      <c r="AD60" s="250">
        <f t="shared" si="7"/>
        <v>0</v>
      </c>
      <c r="AE60" s="59"/>
      <c r="AF60" s="104">
        <v>0.125</v>
      </c>
      <c r="AG60" s="86">
        <f>IF(AND($N$1=1, $G$19&gt;=750), $G$19-750, IF(AND($N$1=1, AND($G$19&lt;750, $G$19&gt;=0)), 0, IF(AND($N$1=2, $G$19&gt;=750), $G$19-750, IF(AND($N$1=2, AND($G$19&lt;750, $G$19&gt;=0)), 0))))</f>
        <v>78250</v>
      </c>
      <c r="AH60" s="65">
        <f t="shared" si="26"/>
        <v>9781.25</v>
      </c>
      <c r="AI60" s="59"/>
      <c r="AJ60" s="249">
        <f t="shared" si="8"/>
        <v>0</v>
      </c>
      <c r="AK60" s="250">
        <f t="shared" si="9"/>
        <v>0</v>
      </c>
      <c r="AL60" s="59"/>
      <c r="AM60" s="104">
        <v>0.125</v>
      </c>
      <c r="AN60" s="86">
        <f>IF(AND($N$1=1, $G$19&gt;=750), $G$19-750, IF(AND($N$1=1, AND($G$19&lt;750, $G$19&gt;=0)), 0, IF(AND($N$1=2, $G$19&gt;=750), $G$19-750, IF(AND($N$1=2, AND($G$19&lt;750, $G$19&gt;=0)), 0))))</f>
        <v>78250</v>
      </c>
      <c r="AO60" s="65">
        <f t="shared" si="27"/>
        <v>9781.25</v>
      </c>
      <c r="AP60" s="59"/>
      <c r="AQ60" s="249">
        <f t="shared" si="10"/>
        <v>0</v>
      </c>
      <c r="AR60" s="250">
        <f t="shared" si="11"/>
        <v>0</v>
      </c>
    </row>
    <row r="61" spans="2:44" s="22" customFormat="1" x14ac:dyDescent="0.25">
      <c r="B61" s="53" t="s">
        <v>47</v>
      </c>
      <c r="C61" s="53"/>
      <c r="D61" s="54" t="s">
        <v>29</v>
      </c>
      <c r="E61" s="53"/>
      <c r="F61" s="23"/>
      <c r="G61" s="104">
        <v>8.9169999999999999E-2</v>
      </c>
      <c r="H61" s="86">
        <v>0</v>
      </c>
      <c r="I61" s="65">
        <f>H61*G61</f>
        <v>0</v>
      </c>
      <c r="J61" s="65"/>
      <c r="K61" s="104">
        <v>8.9169999999999999E-2</v>
      </c>
      <c r="L61" s="86">
        <v>0</v>
      </c>
      <c r="M61" s="65">
        <f t="shared" si="23"/>
        <v>0</v>
      </c>
      <c r="N61" s="59"/>
      <c r="O61" s="249">
        <f t="shared" si="1"/>
        <v>0</v>
      </c>
      <c r="P61" s="250" t="str">
        <f t="shared" si="2"/>
        <v/>
      </c>
      <c r="Q61" s="59"/>
      <c r="R61" s="104">
        <v>8.9169999999999999E-2</v>
      </c>
      <c r="S61" s="86">
        <v>0</v>
      </c>
      <c r="T61" s="65">
        <f t="shared" si="24"/>
        <v>0</v>
      </c>
      <c r="U61" s="59"/>
      <c r="V61" s="249">
        <f t="shared" si="4"/>
        <v>0</v>
      </c>
      <c r="W61" s="250" t="str">
        <f t="shared" si="5"/>
        <v/>
      </c>
      <c r="X61" s="59"/>
      <c r="Y61" s="104">
        <v>8.9169999999999999E-2</v>
      </c>
      <c r="Z61" s="86">
        <v>0</v>
      </c>
      <c r="AA61" s="65">
        <f t="shared" si="25"/>
        <v>0</v>
      </c>
      <c r="AB61" s="59"/>
      <c r="AC61" s="249">
        <f t="shared" si="6"/>
        <v>0</v>
      </c>
      <c r="AD61" s="250" t="str">
        <f t="shared" si="7"/>
        <v/>
      </c>
      <c r="AE61" s="59"/>
      <c r="AF61" s="104">
        <v>8.9169999999999999E-2</v>
      </c>
      <c r="AG61" s="86">
        <v>0</v>
      </c>
      <c r="AH61" s="65">
        <f t="shared" si="26"/>
        <v>0</v>
      </c>
      <c r="AI61" s="59"/>
      <c r="AJ61" s="249">
        <f t="shared" si="8"/>
        <v>0</v>
      </c>
      <c r="AK61" s="250" t="str">
        <f t="shared" si="9"/>
        <v/>
      </c>
      <c r="AL61" s="59"/>
      <c r="AM61" s="104">
        <v>8.9169999999999999E-2</v>
      </c>
      <c r="AN61" s="86">
        <v>0</v>
      </c>
      <c r="AO61" s="65">
        <f t="shared" si="27"/>
        <v>0</v>
      </c>
      <c r="AP61" s="59"/>
      <c r="AQ61" s="249">
        <f t="shared" si="10"/>
        <v>0</v>
      </c>
      <c r="AR61" s="250" t="str">
        <f t="shared" si="11"/>
        <v/>
      </c>
    </row>
    <row r="62" spans="2:44" s="22" customFormat="1" ht="15.75" thickBot="1" x14ac:dyDescent="0.3">
      <c r="B62" s="53" t="s">
        <v>48</v>
      </c>
      <c r="C62" s="53"/>
      <c r="D62" s="54" t="s">
        <v>29</v>
      </c>
      <c r="E62" s="53"/>
      <c r="F62" s="23"/>
      <c r="G62" s="104">
        <f>G61</f>
        <v>8.9169999999999999E-2</v>
      </c>
      <c r="H62" s="86">
        <f>+$G$19</f>
        <v>79000</v>
      </c>
      <c r="I62" s="65">
        <f>H62*G62</f>
        <v>7044.43</v>
      </c>
      <c r="J62" s="65"/>
      <c r="K62" s="104">
        <f>K61</f>
        <v>8.9169999999999999E-2</v>
      </c>
      <c r="L62" s="86">
        <f>+$G$19</f>
        <v>79000</v>
      </c>
      <c r="M62" s="65">
        <f t="shared" si="23"/>
        <v>7044.43</v>
      </c>
      <c r="N62" s="59"/>
      <c r="O62" s="249">
        <f t="shared" si="1"/>
        <v>0</v>
      </c>
      <c r="P62" s="250">
        <f t="shared" si="2"/>
        <v>0</v>
      </c>
      <c r="Q62" s="59"/>
      <c r="R62" s="104">
        <f>R61</f>
        <v>8.9169999999999999E-2</v>
      </c>
      <c r="S62" s="86">
        <f>+$G$19</f>
        <v>79000</v>
      </c>
      <c r="T62" s="65">
        <f t="shared" si="24"/>
        <v>7044.43</v>
      </c>
      <c r="U62" s="59"/>
      <c r="V62" s="249">
        <f t="shared" si="4"/>
        <v>0</v>
      </c>
      <c r="W62" s="250">
        <f t="shared" si="5"/>
        <v>0</v>
      </c>
      <c r="X62" s="59"/>
      <c r="Y62" s="104">
        <f>Y61</f>
        <v>8.9169999999999999E-2</v>
      </c>
      <c r="Z62" s="86">
        <f>+$G$19</f>
        <v>79000</v>
      </c>
      <c r="AA62" s="65">
        <f t="shared" si="25"/>
        <v>7044.43</v>
      </c>
      <c r="AB62" s="59"/>
      <c r="AC62" s="249">
        <f t="shared" si="6"/>
        <v>0</v>
      </c>
      <c r="AD62" s="250">
        <f t="shared" si="7"/>
        <v>0</v>
      </c>
      <c r="AE62" s="59"/>
      <c r="AF62" s="104">
        <f>AF61</f>
        <v>8.9169999999999999E-2</v>
      </c>
      <c r="AG62" s="86">
        <f>+$G$19</f>
        <v>79000</v>
      </c>
      <c r="AH62" s="65">
        <f t="shared" si="26"/>
        <v>7044.43</v>
      </c>
      <c r="AI62" s="59"/>
      <c r="AJ62" s="249">
        <f t="shared" si="8"/>
        <v>0</v>
      </c>
      <c r="AK62" s="250">
        <f t="shared" si="9"/>
        <v>0</v>
      </c>
      <c r="AL62" s="59"/>
      <c r="AM62" s="104">
        <f>AM61</f>
        <v>8.9169999999999999E-2</v>
      </c>
      <c r="AN62" s="86">
        <f>+$G$19</f>
        <v>79000</v>
      </c>
      <c r="AO62" s="65">
        <f t="shared" si="27"/>
        <v>7044.43</v>
      </c>
      <c r="AP62" s="59"/>
      <c r="AQ62" s="249">
        <f t="shared" si="10"/>
        <v>0</v>
      </c>
      <c r="AR62" s="250">
        <f t="shared" si="11"/>
        <v>0</v>
      </c>
    </row>
    <row r="63" spans="2:44" ht="15.75" thickBot="1" x14ac:dyDescent="0.3">
      <c r="B63" s="281"/>
      <c r="C63" s="282"/>
      <c r="D63" s="283"/>
      <c r="E63" s="282"/>
      <c r="F63" s="284"/>
      <c r="G63" s="285"/>
      <c r="H63" s="286"/>
      <c r="I63" s="287"/>
      <c r="J63" s="287"/>
      <c r="K63" s="285"/>
      <c r="L63" s="286"/>
      <c r="M63" s="287"/>
      <c r="N63" s="284"/>
      <c r="O63" s="288">
        <f t="shared" si="1"/>
        <v>0</v>
      </c>
      <c r="P63" s="289" t="str">
        <f t="shared" si="2"/>
        <v/>
      </c>
      <c r="R63" s="285"/>
      <c r="S63" s="286"/>
      <c r="T63" s="287"/>
      <c r="U63" s="284"/>
      <c r="V63" s="288">
        <f t="shared" si="4"/>
        <v>0</v>
      </c>
      <c r="W63" s="289" t="str">
        <f t="shared" si="5"/>
        <v/>
      </c>
      <c r="Y63" s="285"/>
      <c r="Z63" s="286"/>
      <c r="AA63" s="287"/>
      <c r="AB63" s="284"/>
      <c r="AC63" s="288">
        <f t="shared" si="6"/>
        <v>0</v>
      </c>
      <c r="AD63" s="289" t="str">
        <f t="shared" si="7"/>
        <v/>
      </c>
      <c r="AF63" s="285"/>
      <c r="AG63" s="286"/>
      <c r="AH63" s="287"/>
      <c r="AI63" s="284"/>
      <c r="AJ63" s="288">
        <f t="shared" si="8"/>
        <v>0</v>
      </c>
      <c r="AK63" s="289" t="str">
        <f t="shared" si="9"/>
        <v/>
      </c>
      <c r="AM63" s="285"/>
      <c r="AN63" s="286"/>
      <c r="AO63" s="287"/>
      <c r="AP63" s="284"/>
      <c r="AQ63" s="288">
        <f t="shared" si="10"/>
        <v>0</v>
      </c>
      <c r="AR63" s="289" t="str">
        <f t="shared" si="11"/>
        <v/>
      </c>
    </row>
    <row r="64" spans="2:44" s="320" customFormat="1" x14ac:dyDescent="0.25">
      <c r="B64" s="290" t="s">
        <v>82</v>
      </c>
      <c r="C64" s="290"/>
      <c r="D64" s="436"/>
      <c r="E64" s="290"/>
      <c r="F64" s="292"/>
      <c r="G64" s="293"/>
      <c r="H64" s="293"/>
      <c r="I64" s="294">
        <f>SUM(I51:I55,I62)</f>
        <v>11037.948635000001</v>
      </c>
      <c r="J64" s="295"/>
      <c r="K64" s="293"/>
      <c r="L64" s="293"/>
      <c r="M64" s="294">
        <f>SUM(M51:M55,M62)</f>
        <v>11262.104635</v>
      </c>
      <c r="N64" s="296"/>
      <c r="O64" s="295">
        <f t="shared" si="1"/>
        <v>224.15599999999904</v>
      </c>
      <c r="P64" s="297">
        <f t="shared" si="2"/>
        <v>2.0307758933505764E-2</v>
      </c>
      <c r="R64" s="293"/>
      <c r="S64" s="293"/>
      <c r="T64" s="294">
        <f>SUM(T51:T55,T62)</f>
        <v>11073.074635000001</v>
      </c>
      <c r="U64" s="296"/>
      <c r="V64" s="295">
        <f t="shared" si="4"/>
        <v>-189.02999999999884</v>
      </c>
      <c r="W64" s="297">
        <f t="shared" si="5"/>
        <v>-1.6784606974129649E-2</v>
      </c>
      <c r="Y64" s="293"/>
      <c r="Z64" s="293"/>
      <c r="AA64" s="294">
        <f>SUM(AA51:AA55,AA62)</f>
        <v>11195.444635</v>
      </c>
      <c r="AB64" s="296"/>
      <c r="AC64" s="295">
        <f t="shared" si="6"/>
        <v>122.36999999999898</v>
      </c>
      <c r="AD64" s="297">
        <f t="shared" si="7"/>
        <v>1.1051131147731036E-2</v>
      </c>
      <c r="AF64" s="293"/>
      <c r="AG64" s="293"/>
      <c r="AH64" s="294">
        <f>SUM(AH51:AH55,AH62)</f>
        <v>11344.594634999999</v>
      </c>
      <c r="AI64" s="296"/>
      <c r="AJ64" s="295">
        <f t="shared" si="8"/>
        <v>149.14999999999964</v>
      </c>
      <c r="AK64" s="297">
        <f t="shared" si="9"/>
        <v>1.3322382885420758E-2</v>
      </c>
      <c r="AM64" s="293"/>
      <c r="AN64" s="293"/>
      <c r="AO64" s="294">
        <f>SUM(AO51:AO55,AO62)</f>
        <v>11472.524635</v>
      </c>
      <c r="AP64" s="296"/>
      <c r="AQ64" s="295">
        <f t="shared" si="10"/>
        <v>127.93000000000029</v>
      </c>
      <c r="AR64" s="297">
        <f t="shared" si="11"/>
        <v>1.1276736112308018E-2</v>
      </c>
    </row>
    <row r="65" spans="1:51" s="320" customFormat="1" x14ac:dyDescent="0.25">
      <c r="B65" s="290" t="s">
        <v>50</v>
      </c>
      <c r="C65" s="290"/>
      <c r="D65" s="436"/>
      <c r="E65" s="290"/>
      <c r="F65" s="292"/>
      <c r="G65" s="131">
        <v>-0.193</v>
      </c>
      <c r="H65" s="437"/>
      <c r="I65" s="295"/>
      <c r="J65" s="295"/>
      <c r="K65" s="131">
        <v>-0.193</v>
      </c>
      <c r="L65" s="437"/>
      <c r="M65" s="295"/>
      <c r="N65" s="296"/>
      <c r="O65" s="295">
        <f t="shared" si="1"/>
        <v>0</v>
      </c>
      <c r="P65" s="297" t="str">
        <f t="shared" si="2"/>
        <v/>
      </c>
      <c r="R65" s="131">
        <v>-0.193</v>
      </c>
      <c r="S65" s="437"/>
      <c r="T65" s="295"/>
      <c r="U65" s="296"/>
      <c r="V65" s="295">
        <f t="shared" si="4"/>
        <v>0</v>
      </c>
      <c r="W65" s="297" t="str">
        <f t="shared" si="5"/>
        <v/>
      </c>
      <c r="Y65" s="131">
        <v>-0.193</v>
      </c>
      <c r="Z65" s="437"/>
      <c r="AA65" s="295"/>
      <c r="AB65" s="296"/>
      <c r="AC65" s="295">
        <f t="shared" si="6"/>
        <v>0</v>
      </c>
      <c r="AD65" s="297" t="str">
        <f t="shared" si="7"/>
        <v/>
      </c>
      <c r="AF65" s="131">
        <v>-0.193</v>
      </c>
      <c r="AG65" s="437"/>
      <c r="AH65" s="295"/>
      <c r="AI65" s="296"/>
      <c r="AJ65" s="295">
        <f t="shared" si="8"/>
        <v>0</v>
      </c>
      <c r="AK65" s="297" t="str">
        <f t="shared" si="9"/>
        <v/>
      </c>
      <c r="AM65" s="131">
        <v>-0.193</v>
      </c>
      <c r="AN65" s="437"/>
      <c r="AO65" s="295"/>
      <c r="AP65" s="296"/>
      <c r="AQ65" s="295">
        <f t="shared" si="10"/>
        <v>0</v>
      </c>
      <c r="AR65" s="297" t="str">
        <f t="shared" si="11"/>
        <v/>
      </c>
    </row>
    <row r="66" spans="1:51" s="320" customFormat="1" x14ac:dyDescent="0.25">
      <c r="B66" s="290" t="s">
        <v>51</v>
      </c>
      <c r="C66" s="290"/>
      <c r="D66" s="436"/>
      <c r="E66" s="290"/>
      <c r="F66" s="292"/>
      <c r="G66" s="438">
        <v>0.13</v>
      </c>
      <c r="H66" s="292"/>
      <c r="I66" s="295">
        <f>I64*G66</f>
        <v>1434.9333225500002</v>
      </c>
      <c r="J66" s="295"/>
      <c r="K66" s="438">
        <v>0.13</v>
      </c>
      <c r="L66" s="292"/>
      <c r="M66" s="295">
        <f>M64*K66</f>
        <v>1464.07360255</v>
      </c>
      <c r="N66" s="296"/>
      <c r="O66" s="295">
        <f t="shared" si="1"/>
        <v>29.140279999999848</v>
      </c>
      <c r="P66" s="297">
        <f t="shared" si="2"/>
        <v>2.0307758933505747E-2</v>
      </c>
      <c r="R66" s="438">
        <v>0.13</v>
      </c>
      <c r="S66" s="292"/>
      <c r="T66" s="295">
        <f>T64*R66</f>
        <v>1439.4997025500002</v>
      </c>
      <c r="U66" s="296"/>
      <c r="V66" s="295">
        <f t="shared" si="4"/>
        <v>-24.573899999999867</v>
      </c>
      <c r="W66" s="297">
        <f t="shared" si="5"/>
        <v>-1.6784606974129659E-2</v>
      </c>
      <c r="Y66" s="438">
        <v>0.13</v>
      </c>
      <c r="Z66" s="292"/>
      <c r="AA66" s="295">
        <f>AA64*Y66</f>
        <v>1455.40780255</v>
      </c>
      <c r="AB66" s="296"/>
      <c r="AC66" s="295">
        <f t="shared" si="6"/>
        <v>15.908099999999877</v>
      </c>
      <c r="AD66" s="297">
        <f t="shared" si="7"/>
        <v>1.1051131147731041E-2</v>
      </c>
      <c r="AF66" s="438">
        <v>0.13</v>
      </c>
      <c r="AG66" s="292"/>
      <c r="AH66" s="295">
        <f>AH64*AF66</f>
        <v>1474.79730255</v>
      </c>
      <c r="AI66" s="296"/>
      <c r="AJ66" s="295">
        <f t="shared" si="8"/>
        <v>19.389499999999998</v>
      </c>
      <c r="AK66" s="297">
        <f t="shared" si="9"/>
        <v>1.3322382885420788E-2</v>
      </c>
      <c r="AM66" s="438">
        <v>0.13</v>
      </c>
      <c r="AN66" s="292"/>
      <c r="AO66" s="295">
        <f>AO64*AM66</f>
        <v>1491.4282025499999</v>
      </c>
      <c r="AP66" s="296"/>
      <c r="AQ66" s="295">
        <f t="shared" si="10"/>
        <v>16.630899999999883</v>
      </c>
      <c r="AR66" s="297">
        <f t="shared" si="11"/>
        <v>1.1276736112307912E-2</v>
      </c>
    </row>
    <row r="67" spans="1:51" ht="15.75" thickBot="1" x14ac:dyDescent="0.3">
      <c r="B67" s="494" t="s">
        <v>83</v>
      </c>
      <c r="C67" s="494"/>
      <c r="D67" s="494"/>
      <c r="E67" s="302"/>
      <c r="F67" s="303"/>
      <c r="G67" s="303"/>
      <c r="H67" s="303"/>
      <c r="I67" s="304">
        <f>SUM(I64:I66)</f>
        <v>12472.88195755</v>
      </c>
      <c r="J67" s="304"/>
      <c r="K67" s="303"/>
      <c r="L67" s="303"/>
      <c r="M67" s="304">
        <f>SUM(M64:M66)</f>
        <v>12726.178237550001</v>
      </c>
      <c r="N67" s="305"/>
      <c r="O67" s="361">
        <f t="shared" si="1"/>
        <v>253.29628000000048</v>
      </c>
      <c r="P67" s="362">
        <f t="shared" si="2"/>
        <v>2.0307758933505893E-2</v>
      </c>
      <c r="R67" s="303"/>
      <c r="S67" s="303"/>
      <c r="T67" s="304">
        <f>SUM(T64:T66)</f>
        <v>12512.574337550001</v>
      </c>
      <c r="U67" s="305"/>
      <c r="V67" s="361">
        <f t="shared" si="4"/>
        <v>-213.60390000000007</v>
      </c>
      <c r="W67" s="362">
        <f t="shared" si="5"/>
        <v>-1.6784606974129757E-2</v>
      </c>
      <c r="Y67" s="303"/>
      <c r="Z67" s="303"/>
      <c r="AA67" s="304">
        <f>SUM(AA64:AA66)</f>
        <v>12650.85243755</v>
      </c>
      <c r="AB67" s="305"/>
      <c r="AC67" s="361">
        <f t="shared" si="6"/>
        <v>138.27809999999954</v>
      </c>
      <c r="AD67" s="362">
        <f t="shared" si="7"/>
        <v>1.1051131147731092E-2</v>
      </c>
      <c r="AF67" s="303"/>
      <c r="AG67" s="303"/>
      <c r="AH67" s="304">
        <f>SUM(AH64:AH66)</f>
        <v>12819.391937549999</v>
      </c>
      <c r="AI67" s="305"/>
      <c r="AJ67" s="361">
        <f t="shared" si="8"/>
        <v>168.53949999999895</v>
      </c>
      <c r="AK67" s="362">
        <f t="shared" si="9"/>
        <v>1.3322382885420706E-2</v>
      </c>
      <c r="AM67" s="303"/>
      <c r="AN67" s="303"/>
      <c r="AO67" s="304">
        <f>SUM(AO64:AO66)</f>
        <v>12963.952837549999</v>
      </c>
      <c r="AP67" s="305"/>
      <c r="AQ67" s="361">
        <f t="shared" si="10"/>
        <v>144.5609000000004</v>
      </c>
      <c r="AR67" s="362">
        <f t="shared" si="11"/>
        <v>1.1276736112308023E-2</v>
      </c>
    </row>
    <row r="68" spans="1:51" ht="15.75" thickBot="1" x14ac:dyDescent="0.3">
      <c r="A68" s="308"/>
      <c r="B68" s="363"/>
      <c r="C68" s="364"/>
      <c r="D68" s="365"/>
      <c r="E68" s="364"/>
      <c r="F68" s="366"/>
      <c r="G68" s="285"/>
      <c r="H68" s="367"/>
      <c r="I68" s="368"/>
      <c r="J68" s="369"/>
      <c r="K68" s="285"/>
      <c r="L68" s="367"/>
      <c r="M68" s="368"/>
      <c r="N68" s="366"/>
      <c r="O68" s="370">
        <f t="shared" si="1"/>
        <v>0</v>
      </c>
      <c r="P68" s="289" t="str">
        <f t="shared" si="2"/>
        <v/>
      </c>
      <c r="R68" s="285"/>
      <c r="S68" s="367"/>
      <c r="T68" s="368"/>
      <c r="U68" s="366"/>
      <c r="V68" s="370">
        <f t="shared" si="4"/>
        <v>0</v>
      </c>
      <c r="W68" s="289" t="str">
        <f t="shared" si="5"/>
        <v/>
      </c>
      <c r="Y68" s="285"/>
      <c r="Z68" s="367"/>
      <c r="AA68" s="368"/>
      <c r="AB68" s="366"/>
      <c r="AC68" s="370">
        <f t="shared" si="6"/>
        <v>0</v>
      </c>
      <c r="AD68" s="289" t="str">
        <f t="shared" si="7"/>
        <v/>
      </c>
      <c r="AF68" s="285"/>
      <c r="AG68" s="367"/>
      <c r="AH68" s="368"/>
      <c r="AI68" s="366"/>
      <c r="AJ68" s="370">
        <f t="shared" si="8"/>
        <v>0</v>
      </c>
      <c r="AK68" s="289" t="str">
        <f t="shared" si="9"/>
        <v/>
      </c>
      <c r="AM68" s="285"/>
      <c r="AN68" s="367"/>
      <c r="AO68" s="368"/>
      <c r="AP68" s="366"/>
      <c r="AQ68" s="370">
        <f t="shared" si="10"/>
        <v>0</v>
      </c>
      <c r="AR68" s="289" t="str">
        <f t="shared" si="11"/>
        <v/>
      </c>
    </row>
    <row r="69" spans="1:51" x14ac:dyDescent="0.25">
      <c r="A69" s="308"/>
      <c r="B69" s="372" t="s">
        <v>73</v>
      </c>
      <c r="C69" s="372"/>
      <c r="D69" s="373"/>
      <c r="E69" s="372"/>
      <c r="F69" s="379"/>
      <c r="G69" s="381"/>
      <c r="H69" s="381"/>
      <c r="I69" s="419">
        <f>SUM(I59:I60,I51,I52:I55)</f>
        <v>13852.018635</v>
      </c>
      <c r="J69" s="382"/>
      <c r="K69" s="381"/>
      <c r="L69" s="381"/>
      <c r="M69" s="419">
        <f>SUM(M59:M60,M51,M52:M55)</f>
        <v>14076.174634999999</v>
      </c>
      <c r="N69" s="383"/>
      <c r="O69" s="249">
        <f t="shared" si="1"/>
        <v>224.15599999999904</v>
      </c>
      <c r="P69" s="250">
        <f t="shared" si="2"/>
        <v>1.6182190185163509E-2</v>
      </c>
      <c r="R69" s="381"/>
      <c r="S69" s="381"/>
      <c r="T69" s="419">
        <f>SUM(T59:T60,T51,T52:T55)</f>
        <v>13887.144635000001</v>
      </c>
      <c r="U69" s="383"/>
      <c r="V69" s="249">
        <f t="shared" si="4"/>
        <v>-189.02999999999884</v>
      </c>
      <c r="W69" s="250">
        <f t="shared" si="5"/>
        <v>-1.3429074652852148E-2</v>
      </c>
      <c r="Y69" s="381"/>
      <c r="Z69" s="381"/>
      <c r="AA69" s="419">
        <f>SUM(AA59:AA60,AA51,AA52:AA55)</f>
        <v>14009.514635</v>
      </c>
      <c r="AB69" s="383"/>
      <c r="AC69" s="249">
        <f t="shared" si="6"/>
        <v>122.36999999999898</v>
      </c>
      <c r="AD69" s="250">
        <f t="shared" si="7"/>
        <v>8.8117466344800523E-3</v>
      </c>
      <c r="AF69" s="381"/>
      <c r="AG69" s="381"/>
      <c r="AH69" s="419">
        <f>SUM(AH59:AH60,AH51,AH52:AH55)</f>
        <v>14158.664634999999</v>
      </c>
      <c r="AI69" s="383"/>
      <c r="AJ69" s="249">
        <f t="shared" si="8"/>
        <v>149.14999999999964</v>
      </c>
      <c r="AK69" s="250">
        <f t="shared" si="9"/>
        <v>1.0646335999919503E-2</v>
      </c>
      <c r="AM69" s="381"/>
      <c r="AN69" s="381"/>
      <c r="AO69" s="419">
        <f>SUM(AO59:AO60,AO51,AO52:AO55)</f>
        <v>14286.594634999999</v>
      </c>
      <c r="AP69" s="383"/>
      <c r="AQ69" s="249">
        <f t="shared" si="10"/>
        <v>127.93000000000029</v>
      </c>
      <c r="AR69" s="250">
        <f t="shared" si="11"/>
        <v>9.0354566124660734E-3</v>
      </c>
    </row>
    <row r="70" spans="1:51" x14ac:dyDescent="0.25">
      <c r="A70" s="308"/>
      <c r="B70" s="244" t="s">
        <v>50</v>
      </c>
      <c r="C70" s="244"/>
      <c r="D70" s="291"/>
      <c r="E70" s="244"/>
      <c r="F70" s="251"/>
      <c r="G70" s="131">
        <v>-0.193</v>
      </c>
      <c r="H70" s="299"/>
      <c r="I70" s="249"/>
      <c r="J70" s="249"/>
      <c r="K70" s="131">
        <v>-0.193</v>
      </c>
      <c r="L70" s="299"/>
      <c r="M70" s="249"/>
      <c r="N70" s="29"/>
      <c r="O70" s="249">
        <f t="shared" si="1"/>
        <v>0</v>
      </c>
      <c r="P70" s="250" t="str">
        <f t="shared" si="2"/>
        <v/>
      </c>
      <c r="R70" s="131">
        <v>-0.193</v>
      </c>
      <c r="S70" s="299"/>
      <c r="T70" s="249"/>
      <c r="U70" s="29"/>
      <c r="V70" s="249">
        <f t="shared" si="4"/>
        <v>0</v>
      </c>
      <c r="W70" s="250" t="str">
        <f t="shared" si="5"/>
        <v/>
      </c>
      <c r="Y70" s="131">
        <v>-0.193</v>
      </c>
      <c r="Z70" s="299"/>
      <c r="AA70" s="249"/>
      <c r="AB70" s="29"/>
      <c r="AC70" s="249">
        <f t="shared" si="6"/>
        <v>0</v>
      </c>
      <c r="AD70" s="250" t="str">
        <f t="shared" si="7"/>
        <v/>
      </c>
      <c r="AF70" s="131">
        <v>-0.193</v>
      </c>
      <c r="AG70" s="299"/>
      <c r="AH70" s="249"/>
      <c r="AI70" s="29"/>
      <c r="AJ70" s="249">
        <f t="shared" si="8"/>
        <v>0</v>
      </c>
      <c r="AK70" s="250" t="str">
        <f t="shared" si="9"/>
        <v/>
      </c>
      <c r="AM70" s="131">
        <v>-0.193</v>
      </c>
      <c r="AN70" s="299"/>
      <c r="AO70" s="249"/>
      <c r="AP70" s="29"/>
      <c r="AQ70" s="249">
        <f t="shared" si="10"/>
        <v>0</v>
      </c>
      <c r="AR70" s="250" t="str">
        <f t="shared" si="11"/>
        <v/>
      </c>
    </row>
    <row r="71" spans="1:51" x14ac:dyDescent="0.25">
      <c r="A71" s="308"/>
      <c r="B71" s="439" t="s">
        <v>51</v>
      </c>
      <c r="C71" s="372"/>
      <c r="D71" s="373"/>
      <c r="E71" s="372"/>
      <c r="F71" s="379"/>
      <c r="G71" s="380">
        <v>0.13</v>
      </c>
      <c r="H71" s="381"/>
      <c r="I71" s="382">
        <f>I69*G71</f>
        <v>1800.7624225500001</v>
      </c>
      <c r="J71" s="382"/>
      <c r="K71" s="380">
        <v>0.13</v>
      </c>
      <c r="L71" s="381"/>
      <c r="M71" s="382">
        <f>M69*K71</f>
        <v>1829.90270255</v>
      </c>
      <c r="N71" s="383"/>
      <c r="O71" s="249">
        <f t="shared" si="1"/>
        <v>29.140279999999848</v>
      </c>
      <c r="P71" s="250">
        <f t="shared" si="2"/>
        <v>1.6182190185163495E-2</v>
      </c>
      <c r="R71" s="380">
        <v>0.13</v>
      </c>
      <c r="S71" s="381"/>
      <c r="T71" s="382">
        <f>T69*R71</f>
        <v>1805.3288025500001</v>
      </c>
      <c r="U71" s="383"/>
      <c r="V71" s="249">
        <f t="shared" si="4"/>
        <v>-24.573899999999867</v>
      </c>
      <c r="W71" s="250">
        <f t="shared" si="5"/>
        <v>-1.3429074652852159E-2</v>
      </c>
      <c r="Y71" s="380">
        <v>0.13</v>
      </c>
      <c r="Z71" s="381"/>
      <c r="AA71" s="382">
        <f>AA69*Y71</f>
        <v>1821.23690255</v>
      </c>
      <c r="AB71" s="383"/>
      <c r="AC71" s="249">
        <f t="shared" si="6"/>
        <v>15.908099999999877</v>
      </c>
      <c r="AD71" s="250">
        <f t="shared" si="7"/>
        <v>8.8117466344800575E-3</v>
      </c>
      <c r="AF71" s="380">
        <v>0.13</v>
      </c>
      <c r="AG71" s="381"/>
      <c r="AH71" s="382">
        <f>AH69*AF71</f>
        <v>1840.62640255</v>
      </c>
      <c r="AI71" s="383"/>
      <c r="AJ71" s="249">
        <f t="shared" si="8"/>
        <v>19.389499999999998</v>
      </c>
      <c r="AK71" s="250">
        <f t="shared" si="9"/>
        <v>1.0646335999919529E-2</v>
      </c>
      <c r="AM71" s="380">
        <v>0.13</v>
      </c>
      <c r="AN71" s="381"/>
      <c r="AO71" s="382">
        <f>AO69*AM71</f>
        <v>1857.2573025500001</v>
      </c>
      <c r="AP71" s="383"/>
      <c r="AQ71" s="249">
        <f t="shared" si="10"/>
        <v>16.630900000000111</v>
      </c>
      <c r="AR71" s="250">
        <f t="shared" si="11"/>
        <v>9.0354566124661133E-3</v>
      </c>
    </row>
    <row r="72" spans="1:51" ht="15.75" thickBot="1" x14ac:dyDescent="0.3">
      <c r="A72" s="308"/>
      <c r="B72" s="508" t="s">
        <v>84</v>
      </c>
      <c r="C72" s="508"/>
      <c r="D72" s="508"/>
      <c r="E72" s="244"/>
      <c r="F72" s="440"/>
      <c r="G72" s="440"/>
      <c r="H72" s="440"/>
      <c r="I72" s="441">
        <f>SUM(I69:I71)</f>
        <v>15652.781057550001</v>
      </c>
      <c r="J72" s="249"/>
      <c r="K72" s="440"/>
      <c r="L72" s="440"/>
      <c r="M72" s="441">
        <f>SUM(M69:M71)</f>
        <v>15906.077337549999</v>
      </c>
      <c r="N72" s="442"/>
      <c r="O72" s="249">
        <f t="shared" si="1"/>
        <v>253.29627999999866</v>
      </c>
      <c r="P72" s="250">
        <f t="shared" si="2"/>
        <v>1.6182190185163491E-2</v>
      </c>
      <c r="R72" s="440"/>
      <c r="S72" s="440"/>
      <c r="T72" s="441">
        <f>SUM(T69:T71)</f>
        <v>15692.473437550001</v>
      </c>
      <c r="U72" s="442"/>
      <c r="V72" s="249">
        <f t="shared" si="4"/>
        <v>-213.60389999999825</v>
      </c>
      <c r="W72" s="250">
        <f t="shared" si="5"/>
        <v>-1.342907465285212E-2</v>
      </c>
      <c r="Y72" s="440"/>
      <c r="Z72" s="440"/>
      <c r="AA72" s="441">
        <f>SUM(AA69:AA71)</f>
        <v>15830.751537549999</v>
      </c>
      <c r="AB72" s="442"/>
      <c r="AC72" s="249">
        <f t="shared" si="6"/>
        <v>138.27809999999772</v>
      </c>
      <c r="AD72" s="250">
        <f t="shared" si="7"/>
        <v>8.8117466344799812E-3</v>
      </c>
      <c r="AF72" s="440"/>
      <c r="AG72" s="440"/>
      <c r="AH72" s="441">
        <f>SUM(AH69:AH71)</f>
        <v>15999.29103755</v>
      </c>
      <c r="AI72" s="442"/>
      <c r="AJ72" s="249">
        <f t="shared" si="8"/>
        <v>168.53950000000077</v>
      </c>
      <c r="AK72" s="250">
        <f t="shared" si="9"/>
        <v>1.0646335999919579E-2</v>
      </c>
      <c r="AM72" s="440"/>
      <c r="AN72" s="440"/>
      <c r="AO72" s="441">
        <f>SUM(AO69:AO71)</f>
        <v>16143.85193755</v>
      </c>
      <c r="AP72" s="442"/>
      <c r="AQ72" s="249">
        <f t="shared" si="10"/>
        <v>144.5609000000004</v>
      </c>
      <c r="AR72" s="250">
        <f t="shared" si="11"/>
        <v>9.0354566124660786E-3</v>
      </c>
    </row>
    <row r="73" spans="1:51" ht="15.75" thickBot="1" x14ac:dyDescent="0.3">
      <c r="A73" s="308"/>
      <c r="B73" s="309"/>
      <c r="C73" s="310"/>
      <c r="D73" s="311"/>
      <c r="E73" s="310"/>
      <c r="F73" s="443"/>
      <c r="G73" s="444"/>
      <c r="H73" s="445"/>
      <c r="I73" s="316"/>
      <c r="J73" s="316"/>
      <c r="K73" s="444"/>
      <c r="L73" s="445"/>
      <c r="M73" s="316"/>
      <c r="N73" s="312"/>
      <c r="O73" s="317"/>
      <c r="P73" s="446"/>
      <c r="R73" s="444"/>
      <c r="S73" s="445"/>
      <c r="T73" s="316"/>
      <c r="U73" s="312"/>
      <c r="V73" s="317"/>
      <c r="W73" s="446"/>
      <c r="Y73" s="444"/>
      <c r="Z73" s="445"/>
      <c r="AA73" s="316"/>
      <c r="AB73" s="312"/>
      <c r="AC73" s="317"/>
      <c r="AD73" s="446"/>
      <c r="AF73" s="444"/>
      <c r="AG73" s="445"/>
      <c r="AH73" s="316"/>
      <c r="AI73" s="312"/>
      <c r="AJ73" s="317"/>
      <c r="AK73" s="446"/>
      <c r="AM73" s="444"/>
      <c r="AN73" s="445"/>
      <c r="AO73" s="316"/>
      <c r="AP73" s="312"/>
      <c r="AQ73" s="317"/>
      <c r="AR73" s="446"/>
    </row>
    <row r="74" spans="1:51" x14ac:dyDescent="0.25">
      <c r="I74" s="236"/>
      <c r="J74" s="236"/>
      <c r="M74" s="236"/>
      <c r="T74" s="236"/>
      <c r="AA74" s="236"/>
      <c r="AH74" s="236"/>
      <c r="AO74" s="236"/>
    </row>
    <row r="75" spans="1:51" x14ac:dyDescent="0.25">
      <c r="B75" s="234" t="s">
        <v>54</v>
      </c>
      <c r="G75" s="158">
        <v>2.9499999999999998E-2</v>
      </c>
      <c r="K75" s="158">
        <v>2.9499999999999998E-2</v>
      </c>
      <c r="R75" s="158">
        <v>2.9499999999999998E-2</v>
      </c>
      <c r="Y75" s="158">
        <v>2.9499999999999998E-2</v>
      </c>
      <c r="AF75" s="158">
        <v>2.9499999999999998E-2</v>
      </c>
      <c r="AM75" s="158">
        <v>2.9499999999999998E-2</v>
      </c>
    </row>
    <row r="77" spans="1:51" s="22" customFormat="1" x14ac:dyDescent="0.25">
      <c r="D77" s="27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</row>
    <row r="78" spans="1:51" s="22" customFormat="1" x14ac:dyDescent="0.25">
      <c r="D78" s="322">
        <v>0.63</v>
      </c>
      <c r="E78" s="323" t="s">
        <v>42</v>
      </c>
      <c r="F78" s="324"/>
      <c r="G78" s="325"/>
      <c r="H78" s="37"/>
      <c r="I78" s="37"/>
      <c r="J78" s="37"/>
      <c r="K78" s="23"/>
      <c r="L78" s="23"/>
      <c r="M78" s="23"/>
      <c r="N78" s="23"/>
      <c r="O78" s="23"/>
      <c r="P78" s="23"/>
      <c r="Q78" s="37"/>
      <c r="R78" s="23"/>
      <c r="S78" s="23"/>
      <c r="T78" s="23"/>
      <c r="U78" s="23"/>
      <c r="V78" s="23"/>
      <c r="W78" s="23"/>
      <c r="X78" s="37"/>
      <c r="Y78" s="23"/>
      <c r="Z78" s="23"/>
      <c r="AA78" s="23"/>
      <c r="AB78" s="23"/>
      <c r="AC78" s="23"/>
      <c r="AD78" s="23"/>
      <c r="AE78" s="37"/>
      <c r="AF78" s="23"/>
      <c r="AG78" s="23"/>
      <c r="AH78" s="23"/>
      <c r="AI78" s="23"/>
      <c r="AJ78" s="23"/>
      <c r="AK78" s="23"/>
      <c r="AL78" s="37"/>
      <c r="AM78" s="23"/>
      <c r="AN78" s="23"/>
      <c r="AO78" s="23"/>
      <c r="AP78" s="23"/>
      <c r="AQ78" s="23"/>
      <c r="AR78" s="23"/>
      <c r="AS78" s="37"/>
      <c r="AT78" s="23"/>
      <c r="AU78" s="23"/>
      <c r="AV78" s="23"/>
      <c r="AW78" s="23"/>
      <c r="AX78" s="23"/>
      <c r="AY78" s="23"/>
    </row>
    <row r="79" spans="1:51" s="22" customFormat="1" x14ac:dyDescent="0.25">
      <c r="D79" s="326">
        <v>0.18</v>
      </c>
      <c r="E79" s="327" t="s">
        <v>43</v>
      </c>
      <c r="F79" s="328"/>
      <c r="G79" s="329"/>
      <c r="H79" s="37"/>
      <c r="I79" s="37"/>
      <c r="J79" s="37"/>
      <c r="K79" s="23"/>
      <c r="L79" s="23"/>
      <c r="M79" s="23"/>
      <c r="N79" s="23"/>
      <c r="O79" s="23"/>
      <c r="P79" s="23"/>
      <c r="Q79" s="37"/>
      <c r="R79" s="23"/>
      <c r="S79" s="23"/>
      <c r="T79" s="23"/>
      <c r="U79" s="23"/>
      <c r="V79" s="23"/>
      <c r="W79" s="23"/>
      <c r="X79" s="37"/>
      <c r="Y79" s="23"/>
      <c r="Z79" s="23"/>
      <c r="AA79" s="23"/>
      <c r="AB79" s="23"/>
      <c r="AC79" s="23"/>
      <c r="AD79" s="23"/>
      <c r="AE79" s="37"/>
      <c r="AF79" s="23"/>
      <c r="AG79" s="23"/>
      <c r="AH79" s="23"/>
      <c r="AI79" s="23"/>
      <c r="AJ79" s="23"/>
      <c r="AK79" s="23"/>
      <c r="AL79" s="37"/>
      <c r="AM79" s="23"/>
      <c r="AN79" s="23"/>
      <c r="AO79" s="23"/>
      <c r="AP79" s="23"/>
      <c r="AQ79" s="23"/>
      <c r="AR79" s="23"/>
      <c r="AS79" s="37"/>
      <c r="AT79" s="23"/>
      <c r="AU79" s="23"/>
      <c r="AV79" s="23"/>
      <c r="AW79" s="23"/>
      <c r="AX79" s="23"/>
      <c r="AY79" s="23"/>
    </row>
    <row r="80" spans="1:51" s="22" customFormat="1" x14ac:dyDescent="0.25">
      <c r="D80" s="330">
        <v>0.19</v>
      </c>
      <c r="E80" s="331" t="s">
        <v>44</v>
      </c>
      <c r="F80" s="332"/>
      <c r="G80" s="333"/>
      <c r="H80" s="37"/>
      <c r="I80" s="37"/>
      <c r="J80" s="37"/>
      <c r="K80" s="23"/>
      <c r="L80" s="23"/>
      <c r="M80" s="23"/>
      <c r="N80" s="23"/>
      <c r="O80" s="23"/>
      <c r="P80" s="23"/>
      <c r="Q80" s="37"/>
      <c r="R80" s="23"/>
      <c r="S80" s="23"/>
      <c r="T80" s="23"/>
      <c r="U80" s="23"/>
      <c r="V80" s="23"/>
      <c r="W80" s="23"/>
      <c r="X80" s="37"/>
      <c r="Y80" s="23"/>
      <c r="Z80" s="23"/>
      <c r="AA80" s="23"/>
      <c r="AB80" s="23"/>
      <c r="AC80" s="23"/>
      <c r="AD80" s="23"/>
      <c r="AE80" s="37"/>
      <c r="AF80" s="23"/>
      <c r="AG80" s="23"/>
      <c r="AH80" s="23"/>
      <c r="AI80" s="23"/>
      <c r="AJ80" s="23"/>
      <c r="AK80" s="23"/>
      <c r="AL80" s="37"/>
      <c r="AM80" s="23"/>
      <c r="AN80" s="23"/>
      <c r="AO80" s="23"/>
      <c r="AP80" s="23"/>
      <c r="AQ80" s="23"/>
      <c r="AR80" s="23"/>
      <c r="AS80" s="37"/>
      <c r="AT80" s="23"/>
      <c r="AU80" s="23"/>
      <c r="AV80" s="23"/>
      <c r="AW80" s="23"/>
      <c r="AX80" s="23"/>
      <c r="AY80" s="23"/>
    </row>
    <row r="81" spans="2:48" x14ac:dyDescent="0.25">
      <c r="G81" s="22"/>
      <c r="H81" s="22"/>
      <c r="I81" s="22"/>
      <c r="J81" s="62"/>
      <c r="K81" s="62"/>
      <c r="L81" s="62"/>
      <c r="M81" s="62"/>
      <c r="Q81" s="62"/>
      <c r="R81" s="62"/>
      <c r="S81" s="62"/>
      <c r="T81" s="62"/>
      <c r="X81" s="62"/>
      <c r="Y81" s="62"/>
      <c r="Z81" s="62"/>
      <c r="AA81" s="62"/>
      <c r="AE81" s="62"/>
      <c r="AF81" s="62"/>
      <c r="AG81" s="62"/>
      <c r="AH81" s="62"/>
      <c r="AL81" s="62"/>
      <c r="AM81" s="62"/>
      <c r="AN81" s="62"/>
      <c r="AO81" s="62"/>
      <c r="AS81" s="62"/>
      <c r="AT81" s="62"/>
      <c r="AU81" s="62"/>
      <c r="AV81" s="62"/>
    </row>
    <row r="82" spans="2:48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2:48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2:48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2:48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2:48" x14ac:dyDescent="0.25">
      <c r="B86" s="391"/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2:48" x14ac:dyDescent="0.25">
      <c r="B87" s="391"/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2:48" x14ac:dyDescent="0.25">
      <c r="B88" s="391"/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2:48" x14ac:dyDescent="0.25">
      <c r="B89" s="391"/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2:48" x14ac:dyDescent="0.25">
      <c r="B90" s="391"/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2:48" x14ac:dyDescent="0.25">
      <c r="B91" s="391"/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2:48" x14ac:dyDescent="0.25">
      <c r="B92" s="391"/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2:48" x14ac:dyDescent="0.25">
      <c r="B93" s="391"/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2:48" x14ac:dyDescent="0.25">
      <c r="B94" s="391"/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2:48" x14ac:dyDescent="0.25">
      <c r="B95" s="391"/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2:48" x14ac:dyDescent="0.25">
      <c r="B96" s="391"/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2:48" x14ac:dyDescent="0.25">
      <c r="B97" s="391"/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2:48" x14ac:dyDescent="0.25">
      <c r="B98" s="391"/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2:48" x14ac:dyDescent="0.25">
      <c r="B99" s="391"/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2:48" x14ac:dyDescent="0.25">
      <c r="B100" s="391"/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2:48" x14ac:dyDescent="0.25">
      <c r="B101" s="391"/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2:48" x14ac:dyDescent="0.25">
      <c r="B102" s="391"/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2:48" x14ac:dyDescent="0.25">
      <c r="B103" s="391"/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2:48" x14ac:dyDescent="0.25">
      <c r="B104" s="391"/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2:48" x14ac:dyDescent="0.25"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2:48" x14ac:dyDescent="0.25"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2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2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2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2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2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2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  <row r="134" spans="7:48" x14ac:dyDescent="0.25">
      <c r="G134" s="22"/>
      <c r="H134" s="22"/>
      <c r="I134" s="22"/>
      <c r="J134" s="62"/>
      <c r="K134" s="62"/>
      <c r="L134" s="62"/>
      <c r="M134" s="62"/>
      <c r="Q134" s="62"/>
      <c r="R134" s="62"/>
      <c r="S134" s="62"/>
      <c r="T134" s="62"/>
      <c r="X134" s="62"/>
      <c r="Y134" s="62"/>
      <c r="Z134" s="62"/>
      <c r="AA134" s="62"/>
      <c r="AE134" s="62"/>
      <c r="AF134" s="62"/>
      <c r="AG134" s="62"/>
      <c r="AH134" s="62"/>
      <c r="AL134" s="62"/>
      <c r="AM134" s="62"/>
      <c r="AN134" s="62"/>
      <c r="AO134" s="62"/>
      <c r="AS134" s="62"/>
      <c r="AT134" s="62"/>
      <c r="AU134" s="62"/>
      <c r="AV134" s="62"/>
    </row>
    <row r="135" spans="7:48" x14ac:dyDescent="0.25">
      <c r="G135" s="22"/>
      <c r="H135" s="22"/>
      <c r="I135" s="22"/>
      <c r="J135" s="62"/>
      <c r="K135" s="62"/>
      <c r="L135" s="62"/>
      <c r="M135" s="62"/>
      <c r="Q135" s="62"/>
      <c r="R135" s="62"/>
      <c r="S135" s="62"/>
      <c r="T135" s="62"/>
      <c r="X135" s="62"/>
      <c r="Y135" s="62"/>
      <c r="Z135" s="62"/>
      <c r="AA135" s="62"/>
      <c r="AE135" s="62"/>
      <c r="AF135" s="62"/>
      <c r="AG135" s="62"/>
      <c r="AH135" s="62"/>
      <c r="AL135" s="62"/>
      <c r="AM135" s="62"/>
      <c r="AN135" s="62"/>
      <c r="AO135" s="62"/>
      <c r="AS135" s="62"/>
      <c r="AT135" s="62"/>
      <c r="AU135" s="62"/>
      <c r="AV135" s="62"/>
    </row>
    <row r="136" spans="7:48" x14ac:dyDescent="0.25">
      <c r="G136" s="22"/>
      <c r="H136" s="22"/>
      <c r="I136" s="22"/>
      <c r="J136" s="62"/>
      <c r="K136" s="62"/>
      <c r="L136" s="62"/>
      <c r="M136" s="62"/>
      <c r="Q136" s="62"/>
      <c r="R136" s="62"/>
      <c r="S136" s="62"/>
      <c r="T136" s="62"/>
      <c r="X136" s="62"/>
      <c r="Y136" s="62"/>
      <c r="Z136" s="62"/>
      <c r="AA136" s="62"/>
      <c r="AE136" s="62"/>
      <c r="AF136" s="62"/>
      <c r="AG136" s="62"/>
      <c r="AH136" s="62"/>
      <c r="AL136" s="62"/>
      <c r="AM136" s="62"/>
      <c r="AN136" s="62"/>
      <c r="AO136" s="62"/>
      <c r="AS136" s="62"/>
      <c r="AT136" s="62"/>
      <c r="AU136" s="62"/>
      <c r="AV136" s="62"/>
    </row>
    <row r="137" spans="7:48" x14ac:dyDescent="0.25">
      <c r="G137" s="22"/>
      <c r="H137" s="22"/>
      <c r="I137" s="22"/>
      <c r="J137" s="62"/>
      <c r="K137" s="62"/>
      <c r="L137" s="62"/>
      <c r="M137" s="62"/>
      <c r="Q137" s="62"/>
      <c r="R137" s="62"/>
      <c r="S137" s="62"/>
      <c r="T137" s="62"/>
      <c r="X137" s="62"/>
      <c r="Y137" s="62"/>
      <c r="Z137" s="62"/>
      <c r="AA137" s="62"/>
      <c r="AE137" s="62"/>
      <c r="AF137" s="62"/>
      <c r="AG137" s="62"/>
      <c r="AH137" s="62"/>
      <c r="AL137" s="62"/>
      <c r="AM137" s="62"/>
      <c r="AN137" s="62"/>
      <c r="AO137" s="62"/>
      <c r="AS137" s="62"/>
      <c r="AT137" s="62"/>
      <c r="AU137" s="62"/>
      <c r="AV137" s="62"/>
    </row>
    <row r="138" spans="7:48" x14ac:dyDescent="0.25">
      <c r="G138" s="22"/>
      <c r="H138" s="22"/>
      <c r="I138" s="22"/>
      <c r="J138" s="62"/>
      <c r="K138" s="62"/>
      <c r="L138" s="62"/>
      <c r="M138" s="62"/>
      <c r="Q138" s="62"/>
      <c r="R138" s="62"/>
      <c r="S138" s="62"/>
      <c r="T138" s="62"/>
      <c r="X138" s="62"/>
      <c r="Y138" s="62"/>
      <c r="Z138" s="62"/>
      <c r="AA138" s="62"/>
      <c r="AE138" s="62"/>
      <c r="AF138" s="62"/>
      <c r="AG138" s="62"/>
      <c r="AH138" s="62"/>
      <c r="AL138" s="62"/>
      <c r="AM138" s="62"/>
      <c r="AN138" s="62"/>
      <c r="AO138" s="62"/>
      <c r="AS138" s="62"/>
      <c r="AT138" s="62"/>
      <c r="AU138" s="62"/>
      <c r="AV138" s="62"/>
    </row>
  </sheetData>
  <mergeCells count="28">
    <mergeCell ref="AF20:AH20"/>
    <mergeCell ref="A3:H3"/>
    <mergeCell ref="B10:J10"/>
    <mergeCell ref="B11:J11"/>
    <mergeCell ref="D14:J14"/>
    <mergeCell ref="G20:I20"/>
    <mergeCell ref="K20:M20"/>
    <mergeCell ref="B72:D72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7:D67"/>
  </mergeCells>
  <conditionalFormatting sqref="J81:M138">
    <cfRule type="cellIs" dxfId="127" priority="25" operator="lessThan">
      <formula>0</formula>
    </cfRule>
    <cfRule type="cellIs" dxfId="126" priority="26" operator="greaterThan">
      <formula>0</formula>
    </cfRule>
  </conditionalFormatting>
  <conditionalFormatting sqref="H78:J80">
    <cfRule type="cellIs" dxfId="125" priority="23" operator="lessThan">
      <formula>0</formula>
    </cfRule>
    <cfRule type="cellIs" dxfId="124" priority="24" operator="greaterThan">
      <formula>0</formula>
    </cfRule>
  </conditionalFormatting>
  <conditionalFormatting sqref="G78:G80">
    <cfRule type="cellIs" dxfId="123" priority="21" operator="lessThan">
      <formula>0</formula>
    </cfRule>
    <cfRule type="cellIs" dxfId="122" priority="22" operator="greaterThan">
      <formula>0</formula>
    </cfRule>
  </conditionalFormatting>
  <conditionalFormatting sqref="Q81:T138">
    <cfRule type="cellIs" dxfId="121" priority="19" operator="lessThan">
      <formula>0</formula>
    </cfRule>
    <cfRule type="cellIs" dxfId="120" priority="20" operator="greaterThan">
      <formula>0</formula>
    </cfRule>
  </conditionalFormatting>
  <conditionalFormatting sqref="Q78:Q80">
    <cfRule type="cellIs" dxfId="119" priority="17" operator="lessThan">
      <formula>0</formula>
    </cfRule>
    <cfRule type="cellIs" dxfId="118" priority="18" operator="greaterThan">
      <formula>0</formula>
    </cfRule>
  </conditionalFormatting>
  <conditionalFormatting sqref="X81:AA138">
    <cfRule type="cellIs" dxfId="117" priority="15" operator="lessThan">
      <formula>0</formula>
    </cfRule>
    <cfRule type="cellIs" dxfId="116" priority="16" operator="greaterThan">
      <formula>0</formula>
    </cfRule>
  </conditionalFormatting>
  <conditionalFormatting sqref="X78:X80">
    <cfRule type="cellIs" dxfId="115" priority="13" operator="lessThan">
      <formula>0</formula>
    </cfRule>
    <cfRule type="cellIs" dxfId="114" priority="14" operator="greaterThan">
      <formula>0</formula>
    </cfRule>
  </conditionalFormatting>
  <conditionalFormatting sqref="AE81:AH138">
    <cfRule type="cellIs" dxfId="113" priority="11" operator="lessThan">
      <formula>0</formula>
    </cfRule>
    <cfRule type="cellIs" dxfId="112" priority="12" operator="greaterThan">
      <formula>0</formula>
    </cfRule>
  </conditionalFormatting>
  <conditionalFormatting sqref="AE78:AE80">
    <cfRule type="cellIs" dxfId="111" priority="9" operator="lessThan">
      <formula>0</formula>
    </cfRule>
    <cfRule type="cellIs" dxfId="110" priority="10" operator="greaterThan">
      <formula>0</formula>
    </cfRule>
  </conditionalFormatting>
  <conditionalFormatting sqref="AL81:AO138">
    <cfRule type="cellIs" dxfId="109" priority="7" operator="lessThan">
      <formula>0</formula>
    </cfRule>
    <cfRule type="cellIs" dxfId="108" priority="8" operator="greaterThan">
      <formula>0</formula>
    </cfRule>
  </conditionalFormatting>
  <conditionalFormatting sqref="AL78:AL80">
    <cfRule type="cellIs" dxfId="107" priority="5" operator="lessThan">
      <formula>0</formula>
    </cfRule>
    <cfRule type="cellIs" dxfId="106" priority="6" operator="greaterThan">
      <formula>0</formula>
    </cfRule>
  </conditionalFormatting>
  <conditionalFormatting sqref="AS81:AV138">
    <cfRule type="cellIs" dxfId="105" priority="3" operator="lessThan">
      <formula>0</formula>
    </cfRule>
    <cfRule type="cellIs" dxfId="104" priority="4" operator="greaterThan">
      <formula>0</formula>
    </cfRule>
  </conditionalFormatting>
  <conditionalFormatting sqref="AS78:AS80">
    <cfRule type="cellIs" dxfId="103" priority="1" operator="lessThan">
      <formula>0</formula>
    </cfRule>
    <cfRule type="cellIs" dxfId="102" priority="2" operator="greaterThan">
      <formula>0</formula>
    </cfRule>
  </conditionalFormatting>
  <dataValidations count="5">
    <dataValidation type="list" allowBlank="1" showInputMessage="1" showErrorMessage="1" sqref="D16" xr:uid="{AFD0FA92-81ED-4D32-B177-B1071B0BA9F9}">
      <formula1>"TOU, non-TOU"</formula1>
    </dataValidation>
    <dataValidation type="list" allowBlank="1" showInputMessage="1" showErrorMessage="1" sqref="D23 D27" xr:uid="{86CC9796-7FA6-48F4-9CEC-BD03159C84EE}">
      <formula1>"per 30 days, per kWh, per kW, per kVA"</formula1>
    </dataValidation>
    <dataValidation type="list" allowBlank="1" showInputMessage="1" showErrorMessage="1" prompt="Select Charge Unit - monthly, per kWh, per kW" sqref="D73 D63 D68" xr:uid="{2E798812-C38E-4B67-96A6-9914999004F3}">
      <formula1>"Monthly, per kWh, per kW"</formula1>
    </dataValidation>
    <dataValidation type="list" allowBlank="1" showInputMessage="1" showErrorMessage="1" sqref="E49:E50 E73 E68 E52:E63 E43:E47 E23:E41" xr:uid="{0202B9F0-3B0F-45F3-B052-41F4823039F0}">
      <formula1>#REF!</formula1>
    </dataValidation>
    <dataValidation type="list" allowBlank="1" showInputMessage="1" showErrorMessage="1" prompt="Select Charge Unit - per 30 days, per kWh, per kW, per kVA." sqref="D49:D50 D52:D62 D24:D26 D43:D47 D28:D41" xr:uid="{95256B96-BA1E-4489-BEA6-3997D33A4610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5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323850</xdr:colOff>
                    <xdr:row>16</xdr:row>
                    <xdr:rowOff>114300</xdr:rowOff>
                  </from>
                  <to>
                    <xdr:col>17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19050</xdr:rowOff>
                  </from>
                  <to>
                    <xdr:col>10</xdr:col>
                    <xdr:colOff>323850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0976-D877-462C-A27F-4B2B1B2A1514}">
  <sheetPr>
    <pageSetUpPr fitToPage="1"/>
  </sheetPr>
  <dimension ref="A1:AY290"/>
  <sheetViews>
    <sheetView topLeftCell="A19" zoomScale="78" zoomScaleNormal="100" workbookViewId="0">
      <pane xSplit="4" topLeftCell="E1" activePane="topRight" state="frozen"/>
      <selection activeCell="M31" sqref="M31"/>
      <selection pane="top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7109375" style="216" bestFit="1" customWidth="1"/>
    <col min="3" max="3" width="1.5703125" style="216" customWidth="1"/>
    <col min="4" max="4" width="15.28515625" style="224" customWidth="1"/>
    <col min="5" max="5" width="1.7109375" style="216" customWidth="1"/>
    <col min="6" max="6" width="1.28515625" style="216" customWidth="1"/>
    <col min="7" max="9" width="12.7109375" style="216" customWidth="1"/>
    <col min="10" max="10" width="1.28515625" style="216" customWidth="1"/>
    <col min="11" max="13" width="12.7109375" style="216" customWidth="1"/>
    <col min="14" max="14" width="1.28515625" style="216" customWidth="1"/>
    <col min="15" max="16" width="12.7109375" style="216" customWidth="1"/>
    <col min="17" max="17" width="1.28515625" style="216" customWidth="1"/>
    <col min="18" max="20" width="12.7109375" style="216" customWidth="1"/>
    <col min="21" max="21" width="1.5703125" style="216" customWidth="1"/>
    <col min="22" max="23" width="12.7109375" style="216" customWidth="1"/>
    <col min="24" max="24" width="1.28515625" style="216" customWidth="1"/>
    <col min="25" max="27" width="12.7109375" style="216" customWidth="1"/>
    <col min="28" max="28" width="2" style="216" customWidth="1"/>
    <col min="29" max="30" width="12.7109375" style="216" customWidth="1"/>
    <col min="31" max="31" width="2" style="216" customWidth="1"/>
    <col min="32" max="34" width="12.7109375" style="216" customWidth="1"/>
    <col min="35" max="35" width="1.7109375" style="216" customWidth="1"/>
    <col min="36" max="37" width="12.7109375" style="216" customWidth="1"/>
    <col min="38" max="38" width="1.5703125" style="216" customWidth="1"/>
    <col min="39" max="41" width="12.7109375" style="216" customWidth="1"/>
    <col min="42" max="42" width="1.28515625" style="216" customWidth="1"/>
    <col min="43" max="49" width="12.7109375" style="216" customWidth="1"/>
    <col min="50" max="51" width="12.28515625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K1" s="234"/>
      <c r="L1" s="447"/>
      <c r="N1" s="216">
        <v>2</v>
      </c>
      <c r="R1" s="234"/>
      <c r="S1" s="447"/>
      <c r="U1" s="216">
        <v>2</v>
      </c>
      <c r="Y1" s="447"/>
      <c r="AA1" s="216">
        <v>2</v>
      </c>
      <c r="AF1" s="234"/>
      <c r="AG1" s="447"/>
      <c r="AI1" s="216">
        <v>2</v>
      </c>
      <c r="AM1" s="234"/>
      <c r="AN1" s="447"/>
      <c r="AP1" s="216">
        <v>2</v>
      </c>
      <c r="AT1" s="234"/>
      <c r="AU1" s="447"/>
      <c r="AW1" s="216">
        <v>2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K2" s="234"/>
      <c r="L2" s="448"/>
      <c r="R2" s="234"/>
      <c r="S2" s="448"/>
      <c r="Y2" s="448"/>
      <c r="AF2" s="234"/>
      <c r="AG2" s="448"/>
      <c r="AM2" s="234"/>
      <c r="AN2" s="448"/>
      <c r="AT2" s="234"/>
      <c r="AU2" s="448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K3" s="234"/>
      <c r="L3" s="448"/>
      <c r="R3" s="234"/>
      <c r="S3" s="448"/>
      <c r="Y3" s="448"/>
      <c r="AF3" s="234"/>
      <c r="AG3" s="448"/>
      <c r="AM3" s="234"/>
      <c r="AN3" s="448"/>
      <c r="AT3" s="234"/>
      <c r="AU3" s="448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K4" s="234"/>
      <c r="L4" s="448"/>
      <c r="R4" s="234"/>
      <c r="S4" s="448"/>
      <c r="Y4" s="448"/>
      <c r="AF4" s="234"/>
      <c r="AG4" s="448"/>
      <c r="AM4" s="234"/>
      <c r="AN4" s="448"/>
      <c r="AT4" s="234"/>
      <c r="AU4" s="448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K5" s="234"/>
      <c r="L5" s="449"/>
      <c r="M5" s="13"/>
      <c r="N5" s="13"/>
      <c r="O5" s="13"/>
      <c r="P5" s="13"/>
      <c r="R5" s="234"/>
      <c r="S5" s="449"/>
      <c r="T5" s="13"/>
      <c r="U5" s="13"/>
      <c r="V5" s="13"/>
      <c r="W5" s="13"/>
      <c r="Y5" s="449"/>
      <c r="Z5" s="13"/>
      <c r="AA5" s="13"/>
      <c r="AB5" s="13"/>
      <c r="AC5" s="13"/>
      <c r="AF5" s="234"/>
      <c r="AG5" s="449"/>
      <c r="AH5" s="13"/>
      <c r="AI5" s="13"/>
      <c r="AJ5" s="13"/>
      <c r="AK5" s="13"/>
      <c r="AM5" s="234"/>
      <c r="AN5" s="449"/>
      <c r="AO5" s="13"/>
      <c r="AP5" s="13"/>
      <c r="AQ5" s="13"/>
      <c r="AR5" s="13"/>
      <c r="AT5" s="234"/>
      <c r="AU5" s="449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K6" s="234"/>
      <c r="L6" s="449"/>
      <c r="M6" s="13"/>
      <c r="N6" s="13"/>
      <c r="O6" s="13"/>
      <c r="P6" s="13"/>
      <c r="R6" s="234"/>
      <c r="S6" s="449"/>
      <c r="T6" s="13"/>
      <c r="U6" s="13"/>
      <c r="V6" s="13"/>
      <c r="W6" s="13"/>
      <c r="Y6" s="449"/>
      <c r="Z6" s="13"/>
      <c r="AA6" s="13"/>
      <c r="AB6" s="13"/>
      <c r="AC6" s="13"/>
      <c r="AF6" s="234"/>
      <c r="AG6" s="449"/>
      <c r="AH6" s="13"/>
      <c r="AI6" s="13"/>
      <c r="AJ6" s="13"/>
      <c r="AK6" s="13"/>
      <c r="AM6" s="234"/>
      <c r="AN6" s="449"/>
      <c r="AO6" s="13"/>
      <c r="AP6" s="13"/>
      <c r="AQ6" s="13"/>
      <c r="AR6" s="13"/>
      <c r="AT6" s="234"/>
      <c r="AU6" s="449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K7" s="234"/>
      <c r="L7" s="449"/>
      <c r="M7" s="13"/>
      <c r="N7" s="13"/>
      <c r="O7" s="13"/>
      <c r="P7" s="13"/>
      <c r="R7" s="234"/>
      <c r="S7" s="449"/>
      <c r="T7" s="13"/>
      <c r="U7" s="13"/>
      <c r="V7" s="13"/>
      <c r="W7" s="13"/>
      <c r="Y7" s="449"/>
      <c r="Z7" s="13"/>
      <c r="AA7" s="13"/>
      <c r="AB7" s="13"/>
      <c r="AC7" s="13"/>
      <c r="AF7" s="234"/>
      <c r="AG7" s="449"/>
      <c r="AH7" s="13"/>
      <c r="AI7" s="13"/>
      <c r="AJ7" s="13"/>
      <c r="AK7" s="13"/>
      <c r="AM7" s="234"/>
      <c r="AN7" s="449"/>
      <c r="AO7" s="13"/>
      <c r="AP7" s="13"/>
      <c r="AQ7" s="13"/>
      <c r="AR7" s="13"/>
      <c r="AT7" s="234"/>
      <c r="AU7" s="449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L8" s="13"/>
      <c r="M8" s="13"/>
      <c r="N8" s="13"/>
      <c r="O8" s="13"/>
      <c r="P8" s="13"/>
      <c r="S8" s="13"/>
      <c r="T8" s="13"/>
      <c r="U8" s="13"/>
      <c r="V8" s="13"/>
      <c r="W8" s="13"/>
      <c r="Y8" s="13"/>
      <c r="Z8" s="13"/>
      <c r="AA8" s="13"/>
      <c r="AB8" s="13"/>
      <c r="AC8" s="13"/>
      <c r="AG8" s="13"/>
      <c r="AH8" s="13"/>
      <c r="AI8" s="13"/>
      <c r="AJ8" s="13"/>
      <c r="AK8" s="13"/>
      <c r="AN8" s="13"/>
      <c r="AO8" s="13"/>
      <c r="AP8" s="13"/>
      <c r="AQ8" s="13"/>
      <c r="AR8" s="13"/>
      <c r="AU8" s="13"/>
      <c r="AV8" s="13"/>
      <c r="AW8" s="13"/>
      <c r="AX8" s="13"/>
      <c r="AY8" s="13"/>
    </row>
    <row r="9" spans="1:51" x14ac:dyDescent="0.25">
      <c r="L9" s="13"/>
      <c r="M9" s="13"/>
      <c r="N9" s="13"/>
      <c r="O9" s="13"/>
      <c r="P9" s="13"/>
      <c r="S9" s="13"/>
      <c r="T9" s="13"/>
      <c r="U9" s="13"/>
      <c r="V9" s="13"/>
      <c r="W9" s="13"/>
      <c r="Y9" s="13"/>
      <c r="Z9" s="13"/>
      <c r="AA9" s="13"/>
      <c r="AB9" s="13"/>
      <c r="AC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L10" s="13"/>
      <c r="M10" s="13"/>
      <c r="N10" s="13"/>
      <c r="O10" s="13"/>
      <c r="P10" s="13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G10" s="13"/>
      <c r="AH10" s="13"/>
      <c r="AI10" s="13"/>
      <c r="AJ10" s="13"/>
      <c r="AK10" s="13"/>
      <c r="AN10" s="13"/>
      <c r="AO10" s="13"/>
      <c r="AP10" s="13"/>
      <c r="AQ10" s="13"/>
      <c r="AR10" s="13"/>
      <c r="AU10" s="13"/>
      <c r="AV10" s="13"/>
      <c r="AW10" s="13"/>
      <c r="AX10" s="13"/>
      <c r="AY10" s="13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L11" s="13"/>
      <c r="M11" s="13"/>
      <c r="N11" s="13"/>
      <c r="S11" s="13"/>
      <c r="T11" s="13"/>
      <c r="U11" s="13"/>
      <c r="Y11" s="13"/>
      <c r="Z11" s="13"/>
      <c r="AA11" s="13"/>
      <c r="AG11" s="13"/>
      <c r="AH11" s="13"/>
      <c r="AI11" s="13"/>
      <c r="AN11" s="13"/>
      <c r="AO11" s="13"/>
      <c r="AP11" s="13"/>
      <c r="AU11" s="13"/>
      <c r="AV11" s="13"/>
      <c r="AW11" s="13"/>
    </row>
    <row r="12" spans="1:51" x14ac:dyDescent="0.25">
      <c r="L12" s="13"/>
      <c r="M12" s="13"/>
      <c r="N12" s="13"/>
      <c r="S12" s="13"/>
      <c r="T12" s="13"/>
      <c r="U12" s="13"/>
      <c r="Y12" s="13"/>
      <c r="Z12" s="13"/>
      <c r="AA12" s="13"/>
      <c r="AG12" s="13"/>
      <c r="AH12" s="13"/>
      <c r="AI12" s="13"/>
      <c r="AN12" s="13"/>
      <c r="AO12" s="13"/>
      <c r="AP12" s="13"/>
      <c r="AU12" s="13"/>
      <c r="AV12" s="13"/>
      <c r="AW12" s="13"/>
    </row>
    <row r="13" spans="1:51" x14ac:dyDescent="0.25">
      <c r="L13" s="13"/>
      <c r="M13" s="13"/>
      <c r="N13" s="13"/>
      <c r="S13" s="13"/>
      <c r="T13" s="13"/>
      <c r="U13" s="13"/>
      <c r="Y13" s="13"/>
      <c r="Z13" s="13"/>
      <c r="AA13" s="13"/>
      <c r="AG13" s="13"/>
      <c r="AH13" s="13"/>
      <c r="AI13" s="13"/>
      <c r="AN13" s="13"/>
      <c r="AO13" s="13"/>
      <c r="AP13" s="13"/>
      <c r="AU13" s="13"/>
      <c r="AV13" s="13"/>
      <c r="AW13" s="13"/>
    </row>
    <row r="14" spans="1:51" ht="15.75" x14ac:dyDescent="0.25">
      <c r="B14" s="225" t="s">
        <v>2</v>
      </c>
      <c r="D14" s="503" t="s">
        <v>85</v>
      </c>
      <c r="E14" s="503"/>
      <c r="F14" s="503"/>
      <c r="G14" s="503"/>
      <c r="H14" s="503"/>
      <c r="I14" s="503"/>
      <c r="J14" s="503"/>
      <c r="K14" s="50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L15" s="13"/>
      <c r="M15" s="450"/>
      <c r="N15" s="13"/>
      <c r="O15" s="13"/>
      <c r="P15" s="13"/>
      <c r="S15" s="13"/>
      <c r="T15" s="450"/>
      <c r="U15" s="13"/>
      <c r="V15" s="13"/>
      <c r="W15" s="13"/>
      <c r="Y15" s="13"/>
      <c r="Z15" s="450"/>
      <c r="AA15" s="13"/>
      <c r="AB15" s="13"/>
      <c r="AC15" s="13"/>
      <c r="AG15" s="13"/>
      <c r="AH15" s="450"/>
      <c r="AI15" s="13"/>
      <c r="AJ15" s="13"/>
      <c r="AK15" s="13"/>
      <c r="AN15" s="13"/>
      <c r="AO15" s="450"/>
      <c r="AP15" s="13"/>
      <c r="AQ15" s="13"/>
      <c r="AR15" s="13"/>
      <c r="AU15" s="13"/>
      <c r="AV15" s="450"/>
      <c r="AW15" s="13"/>
      <c r="AX15" s="13"/>
      <c r="AY15" s="13"/>
    </row>
    <row r="16" spans="1:51" ht="15.75" x14ac:dyDescent="0.25">
      <c r="B16" s="225" t="s">
        <v>4</v>
      </c>
      <c r="D16" s="228" t="s">
        <v>56</v>
      </c>
      <c r="E16" s="227"/>
      <c r="F16" s="227"/>
      <c r="G16" s="426" t="s">
        <v>86</v>
      </c>
      <c r="H16" s="227"/>
      <c r="I16" s="229"/>
      <c r="K16" s="230"/>
      <c r="M16" s="229"/>
      <c r="O16" s="25"/>
      <c r="P16" s="231"/>
      <c r="R16" s="230"/>
      <c r="T16" s="229"/>
      <c r="V16" s="25"/>
      <c r="W16" s="231"/>
      <c r="Z16" s="229"/>
      <c r="AB16" s="25"/>
      <c r="AC16" s="231"/>
      <c r="AF16" s="230"/>
      <c r="AH16" s="229"/>
      <c r="AJ16" s="25"/>
      <c r="AK16" s="231"/>
      <c r="AM16" s="230"/>
      <c r="AO16" s="229"/>
      <c r="AQ16" s="25"/>
      <c r="AR16" s="231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30">
        <v>1700</v>
      </c>
      <c r="H17" s="428" t="s">
        <v>78</v>
      </c>
      <c r="I17" s="227"/>
      <c r="P17" s="236"/>
      <c r="W17" s="236"/>
      <c r="AD17" s="236"/>
      <c r="AK17" s="236"/>
      <c r="AR17" s="236"/>
    </row>
    <row r="18" spans="2:48" x14ac:dyDescent="0.25">
      <c r="B18" s="232"/>
      <c r="D18" s="233"/>
      <c r="E18" s="234"/>
      <c r="G18" s="430">
        <v>1900</v>
      </c>
      <c r="H18" s="234" t="s">
        <v>79</v>
      </c>
    </row>
    <row r="19" spans="2:48" x14ac:dyDescent="0.25">
      <c r="B19" s="429"/>
      <c r="D19" s="233" t="s">
        <v>6</v>
      </c>
      <c r="G19" s="430">
        <v>900000</v>
      </c>
      <c r="H19" s="428" t="s">
        <v>7</v>
      </c>
      <c r="M19" s="236"/>
      <c r="T19" s="236"/>
      <c r="Z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48" x14ac:dyDescent="0.25">
      <c r="B21" s="238"/>
      <c r="D21" s="495" t="s">
        <v>15</v>
      </c>
      <c r="E21" s="233"/>
      <c r="G21" s="239" t="s">
        <v>16</v>
      </c>
      <c r="H21" s="240" t="s">
        <v>17</v>
      </c>
      <c r="I21" s="241" t="s">
        <v>18</v>
      </c>
      <c r="J21" s="241"/>
      <c r="K21" s="239" t="s">
        <v>16</v>
      </c>
      <c r="L21" s="240" t="s">
        <v>17</v>
      </c>
      <c r="M21" s="241" t="s">
        <v>18</v>
      </c>
      <c r="O21" s="492" t="s">
        <v>19</v>
      </c>
      <c r="P21" s="490" t="s">
        <v>20</v>
      </c>
      <c r="R21" s="239" t="s">
        <v>16</v>
      </c>
      <c r="S21" s="240" t="s">
        <v>17</v>
      </c>
      <c r="T21" s="241" t="s">
        <v>18</v>
      </c>
      <c r="V21" s="492" t="s">
        <v>19</v>
      </c>
      <c r="W21" s="490" t="s">
        <v>20</v>
      </c>
      <c r="Y21" s="239" t="s">
        <v>16</v>
      </c>
      <c r="Z21" s="240" t="s">
        <v>17</v>
      </c>
      <c r="AA21" s="241" t="s">
        <v>18</v>
      </c>
      <c r="AC21" s="492" t="s">
        <v>19</v>
      </c>
      <c r="AD21" s="490" t="s">
        <v>20</v>
      </c>
      <c r="AF21" s="239" t="s">
        <v>16</v>
      </c>
      <c r="AG21" s="240" t="s">
        <v>17</v>
      </c>
      <c r="AH21" s="241" t="s">
        <v>18</v>
      </c>
      <c r="AJ21" s="492" t="s">
        <v>19</v>
      </c>
      <c r="AK21" s="490" t="s">
        <v>20</v>
      </c>
      <c r="AM21" s="239" t="s">
        <v>16</v>
      </c>
      <c r="AN21" s="240" t="s">
        <v>17</v>
      </c>
      <c r="AO21" s="241" t="s">
        <v>18</v>
      </c>
      <c r="AQ21" s="492" t="s">
        <v>19</v>
      </c>
      <c r="AR21" s="490" t="s">
        <v>20</v>
      </c>
    </row>
    <row r="22" spans="2:48" x14ac:dyDescent="0.25">
      <c r="B22" s="238"/>
      <c r="D22" s="496"/>
      <c r="E22" s="233"/>
      <c r="G22" s="242" t="s">
        <v>21</v>
      </c>
      <c r="H22" s="243"/>
      <c r="I22" s="243" t="s">
        <v>21</v>
      </c>
      <c r="J22" s="243"/>
      <c r="K22" s="242" t="s">
        <v>21</v>
      </c>
      <c r="L22" s="243"/>
      <c r="M22" s="243" t="s">
        <v>21</v>
      </c>
      <c r="O22" s="493"/>
      <c r="P22" s="491"/>
      <c r="R22" s="242" t="s">
        <v>21</v>
      </c>
      <c r="S22" s="243"/>
      <c r="T22" s="243" t="s">
        <v>21</v>
      </c>
      <c r="V22" s="493"/>
      <c r="W22" s="491"/>
      <c r="Y22" s="242" t="s">
        <v>21</v>
      </c>
      <c r="Z22" s="243"/>
      <c r="AA22" s="243" t="s">
        <v>21</v>
      </c>
      <c r="AC22" s="493"/>
      <c r="AD22" s="491"/>
      <c r="AF22" s="242" t="s">
        <v>21</v>
      </c>
      <c r="AG22" s="243"/>
      <c r="AH22" s="243" t="s">
        <v>21</v>
      </c>
      <c r="AJ22" s="493"/>
      <c r="AK22" s="491"/>
      <c r="AM22" s="242" t="s">
        <v>21</v>
      </c>
      <c r="AN22" s="243"/>
      <c r="AO22" s="243" t="s">
        <v>21</v>
      </c>
      <c r="AQ22" s="493"/>
      <c r="AR22" s="491"/>
    </row>
    <row r="23" spans="2:48" s="22" customFormat="1" x14ac:dyDescent="0.25">
      <c r="B23" s="52" t="s">
        <v>22</v>
      </c>
      <c r="C23" s="53"/>
      <c r="D23" s="54" t="s">
        <v>23</v>
      </c>
      <c r="E23" s="53"/>
      <c r="F23" s="23"/>
      <c r="G23" s="55">
        <v>1094.1500000000001</v>
      </c>
      <c r="H23" s="56">
        <v>1</v>
      </c>
      <c r="I23" s="57">
        <f t="shared" ref="I23:I39" si="0">H23*G23</f>
        <v>1094.1500000000001</v>
      </c>
      <c r="J23" s="57"/>
      <c r="K23" s="55">
        <v>1094.1500000000001</v>
      </c>
      <c r="L23" s="56">
        <v>1</v>
      </c>
      <c r="M23" s="57">
        <f t="shared" ref="M23:M39" si="1">L23*K23</f>
        <v>1094.1500000000001</v>
      </c>
      <c r="N23" s="59"/>
      <c r="O23" s="60">
        <f t="shared" ref="O23:O70" si="2">M23-I23</f>
        <v>0</v>
      </c>
      <c r="P23" s="61">
        <f t="shared" ref="P23:P70" si="3">IF(OR(I23=0,M23=0),"",(O23/I23))</f>
        <v>0</v>
      </c>
      <c r="Q23" s="59"/>
      <c r="R23" s="55">
        <v>1094.1500000000001</v>
      </c>
      <c r="S23" s="56">
        <v>1</v>
      </c>
      <c r="T23" s="57">
        <f t="shared" ref="T23:T39" si="4">S23*R23</f>
        <v>1094.1500000000001</v>
      </c>
      <c r="U23" s="59"/>
      <c r="V23" s="60">
        <f>T23-M23</f>
        <v>0</v>
      </c>
      <c r="W23" s="61">
        <f>IF(OR(M23=0,T23=0),"",(V23/M23))</f>
        <v>0</v>
      </c>
      <c r="Y23" s="55">
        <v>1094.1500000000001</v>
      </c>
      <c r="Z23" s="56">
        <v>1</v>
      </c>
      <c r="AA23" s="57">
        <f t="shared" ref="AA23:AA39" si="5">Z23*Y23</f>
        <v>1094.1500000000001</v>
      </c>
      <c r="AB23" s="59"/>
      <c r="AC23" s="60">
        <f t="shared" ref="AC23:AC70" si="6">AA23-T23</f>
        <v>0</v>
      </c>
      <c r="AD23" s="61">
        <f t="shared" ref="AD23:AD70" si="7">IF(OR(T23=0,AA23=0),"",(AC23/T23))</f>
        <v>0</v>
      </c>
      <c r="AE23" s="59"/>
      <c r="AF23" s="55">
        <v>1094.1500000000001</v>
      </c>
      <c r="AG23" s="56">
        <v>1</v>
      </c>
      <c r="AH23" s="57">
        <f t="shared" ref="AH23:AH39" si="8">AG23*AF23</f>
        <v>1094.1500000000001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1094.1500000000001</v>
      </c>
      <c r="AN23" s="56">
        <v>1</v>
      </c>
      <c r="AO23" s="57">
        <f t="shared" ref="AO23:AO39" si="9">AN23*AM23</f>
        <v>1094.1500000000001</v>
      </c>
      <c r="AP23" s="59"/>
      <c r="AQ23" s="60">
        <f>AO23-AH23</f>
        <v>0</v>
      </c>
      <c r="AR23" s="61">
        <f>IF(OR(AH23=0,AO23=0),"",(AQ23/AH23))</f>
        <v>0</v>
      </c>
    </row>
    <row r="24" spans="2:48" x14ac:dyDescent="0.25">
      <c r="B24" s="67" t="s">
        <v>102</v>
      </c>
      <c r="C24" s="244"/>
      <c r="D24" s="245" t="s">
        <v>80</v>
      </c>
      <c r="E24" s="244"/>
      <c r="F24" s="29"/>
      <c r="G24" s="431">
        <v>-5.9999999999999995E-4</v>
      </c>
      <c r="H24" s="339">
        <f>$G$18</f>
        <v>1900</v>
      </c>
      <c r="I24" s="248">
        <f t="shared" si="0"/>
        <v>-1.1399999999999999</v>
      </c>
      <c r="J24" s="248"/>
      <c r="K24" s="431">
        <v>4.7000000000000002E-3</v>
      </c>
      <c r="L24" s="339">
        <f>$G$18</f>
        <v>1900</v>
      </c>
      <c r="M24" s="248">
        <f t="shared" si="1"/>
        <v>8.93</v>
      </c>
      <c r="N24" s="29"/>
      <c r="O24" s="249">
        <f t="shared" si="2"/>
        <v>10.07</v>
      </c>
      <c r="P24" s="250">
        <f t="shared" si="3"/>
        <v>-8.8333333333333339</v>
      </c>
      <c r="R24" s="431">
        <v>4.7000000000000002E-3</v>
      </c>
      <c r="S24" s="339">
        <f>$G$18</f>
        <v>1900</v>
      </c>
      <c r="T24" s="248">
        <f t="shared" si="4"/>
        <v>8.93</v>
      </c>
      <c r="U24" s="29"/>
      <c r="V24" s="249">
        <f t="shared" ref="V24:V70" si="10">T24-M24</f>
        <v>0</v>
      </c>
      <c r="W24" s="250">
        <f t="shared" ref="W24:W70" si="11">IF(OR(M24=0,T24=0),"",(V24/M24))</f>
        <v>0</v>
      </c>
      <c r="Y24" s="431">
        <v>4.7000000000000002E-3</v>
      </c>
      <c r="Z24" s="339">
        <f>$G$18</f>
        <v>1900</v>
      </c>
      <c r="AA24" s="248">
        <f t="shared" si="5"/>
        <v>8.93</v>
      </c>
      <c r="AB24" s="29"/>
      <c r="AC24" s="249">
        <f t="shared" si="6"/>
        <v>0</v>
      </c>
      <c r="AD24" s="250">
        <f t="shared" si="7"/>
        <v>0</v>
      </c>
      <c r="AF24" s="431">
        <v>4.7000000000000002E-3</v>
      </c>
      <c r="AG24" s="339">
        <f>$G$18</f>
        <v>1900</v>
      </c>
      <c r="AH24" s="248">
        <f t="shared" si="8"/>
        <v>8.93</v>
      </c>
      <c r="AI24" s="29"/>
      <c r="AJ24" s="249">
        <f t="shared" ref="AJ24:AJ70" si="12">AH24-AA24</f>
        <v>0</v>
      </c>
      <c r="AK24" s="250">
        <f t="shared" ref="AK24:AK70" si="13">IF(OR(AA24=0,AH24=0),"",(AJ24/AA24))</f>
        <v>0</v>
      </c>
      <c r="AM24" s="431">
        <v>4.7000000000000002E-3</v>
      </c>
      <c r="AN24" s="339">
        <f>$G$18</f>
        <v>1900</v>
      </c>
      <c r="AO24" s="248">
        <f t="shared" si="9"/>
        <v>8.93</v>
      </c>
      <c r="AP24" s="29"/>
      <c r="AQ24" s="249">
        <f t="shared" ref="AQ24:AQ70" si="14">AO24-AH24</f>
        <v>0</v>
      </c>
      <c r="AR24" s="250">
        <f t="shared" ref="AR24:AR70" si="15">IF(OR(AH24=0,AO24=0),"",(AQ24/AH24))</f>
        <v>0</v>
      </c>
    </row>
    <row r="25" spans="2:48" x14ac:dyDescent="0.25">
      <c r="B25" s="67" t="s">
        <v>25</v>
      </c>
      <c r="C25" s="244"/>
      <c r="D25" s="245" t="s">
        <v>80</v>
      </c>
      <c r="E25" s="244"/>
      <c r="F25" s="29"/>
      <c r="G25" s="431">
        <v>-0.3301</v>
      </c>
      <c r="H25" s="339">
        <f>$G$18</f>
        <v>1900</v>
      </c>
      <c r="I25" s="248">
        <f t="shared" si="0"/>
        <v>-627.19000000000005</v>
      </c>
      <c r="J25" s="248"/>
      <c r="K25" s="431"/>
      <c r="L25" s="339">
        <f>$G$18</f>
        <v>1900</v>
      </c>
      <c r="M25" s="248">
        <f t="shared" si="1"/>
        <v>0</v>
      </c>
      <c r="N25" s="29"/>
      <c r="O25" s="249">
        <f t="shared" si="2"/>
        <v>627.19000000000005</v>
      </c>
      <c r="P25" s="250" t="str">
        <f t="shared" si="3"/>
        <v/>
      </c>
      <c r="R25" s="431"/>
      <c r="S25" s="339">
        <f>$G$18</f>
        <v>1900</v>
      </c>
      <c r="T25" s="248">
        <f t="shared" si="4"/>
        <v>0</v>
      </c>
      <c r="U25" s="29"/>
      <c r="V25" s="249">
        <f t="shared" si="10"/>
        <v>0</v>
      </c>
      <c r="W25" s="250" t="str">
        <f t="shared" si="11"/>
        <v/>
      </c>
      <c r="Y25" s="431"/>
      <c r="Z25" s="339">
        <f>$G$18</f>
        <v>1900</v>
      </c>
      <c r="AA25" s="248">
        <f t="shared" si="5"/>
        <v>0</v>
      </c>
      <c r="AB25" s="29"/>
      <c r="AC25" s="249">
        <f t="shared" si="6"/>
        <v>0</v>
      </c>
      <c r="AD25" s="250" t="str">
        <f t="shared" si="7"/>
        <v/>
      </c>
      <c r="AF25" s="431"/>
      <c r="AG25" s="339">
        <f>$G$18</f>
        <v>1900</v>
      </c>
      <c r="AH25" s="248">
        <f t="shared" si="8"/>
        <v>0</v>
      </c>
      <c r="AI25" s="29"/>
      <c r="AJ25" s="249">
        <f t="shared" si="12"/>
        <v>0</v>
      </c>
      <c r="AK25" s="250" t="str">
        <f t="shared" si="13"/>
        <v/>
      </c>
      <c r="AM25" s="431"/>
      <c r="AN25" s="339">
        <f>$G$18</f>
        <v>1900</v>
      </c>
      <c r="AO25" s="248">
        <f t="shared" si="9"/>
        <v>0</v>
      </c>
      <c r="AP25" s="29"/>
      <c r="AQ25" s="249">
        <f t="shared" si="14"/>
        <v>0</v>
      </c>
      <c r="AR25" s="250" t="str">
        <f t="shared" si="15"/>
        <v/>
      </c>
    </row>
    <row r="26" spans="2:48" x14ac:dyDescent="0.25">
      <c r="B26" s="67" t="s">
        <v>103</v>
      </c>
      <c r="C26" s="244"/>
      <c r="D26" s="245" t="s">
        <v>80</v>
      </c>
      <c r="E26" s="244"/>
      <c r="F26" s="29"/>
      <c r="G26" s="431">
        <v>-4.6800000000000001E-2</v>
      </c>
      <c r="H26" s="339">
        <f>$G$18</f>
        <v>1900</v>
      </c>
      <c r="I26" s="248">
        <f t="shared" si="0"/>
        <v>-88.92</v>
      </c>
      <c r="J26" s="248"/>
      <c r="K26" s="431">
        <v>-1.6899999999999998E-2</v>
      </c>
      <c r="L26" s="339">
        <f>$G$18</f>
        <v>1900</v>
      </c>
      <c r="M26" s="248">
        <f t="shared" si="1"/>
        <v>-32.11</v>
      </c>
      <c r="N26" s="29"/>
      <c r="O26" s="249">
        <f t="shared" si="2"/>
        <v>56.81</v>
      </c>
      <c r="P26" s="250">
        <f t="shared" si="3"/>
        <v>-0.63888888888888895</v>
      </c>
      <c r="R26" s="431">
        <v>0</v>
      </c>
      <c r="S26" s="339">
        <f>$G$18</f>
        <v>1900</v>
      </c>
      <c r="T26" s="248">
        <f t="shared" si="4"/>
        <v>0</v>
      </c>
      <c r="U26" s="29"/>
      <c r="V26" s="249">
        <f t="shared" si="10"/>
        <v>32.11</v>
      </c>
      <c r="W26" s="250" t="str">
        <f t="shared" si="11"/>
        <v/>
      </c>
      <c r="Y26" s="431">
        <v>0</v>
      </c>
      <c r="Z26" s="339">
        <f>$G$18</f>
        <v>1900</v>
      </c>
      <c r="AA26" s="248">
        <f t="shared" si="5"/>
        <v>0</v>
      </c>
      <c r="AB26" s="29"/>
      <c r="AC26" s="249">
        <f t="shared" si="6"/>
        <v>0</v>
      </c>
      <c r="AD26" s="250" t="str">
        <f t="shared" si="7"/>
        <v/>
      </c>
      <c r="AF26" s="431">
        <v>0</v>
      </c>
      <c r="AG26" s="339">
        <f>$G$18</f>
        <v>1900</v>
      </c>
      <c r="AH26" s="248">
        <f t="shared" si="8"/>
        <v>0</v>
      </c>
      <c r="AI26" s="29"/>
      <c r="AJ26" s="249">
        <f t="shared" si="12"/>
        <v>0</v>
      </c>
      <c r="AK26" s="250" t="str">
        <f t="shared" si="13"/>
        <v/>
      </c>
      <c r="AM26" s="431">
        <v>0</v>
      </c>
      <c r="AN26" s="339">
        <f>$G$18</f>
        <v>1900</v>
      </c>
      <c r="AO26" s="248">
        <f t="shared" si="9"/>
        <v>0</v>
      </c>
      <c r="AP26" s="29"/>
      <c r="AQ26" s="249">
        <f t="shared" si="14"/>
        <v>0</v>
      </c>
      <c r="AR26" s="250" t="str">
        <f t="shared" si="15"/>
        <v/>
      </c>
    </row>
    <row r="27" spans="2:48" x14ac:dyDescent="0.25">
      <c r="B27" s="264" t="s">
        <v>115</v>
      </c>
      <c r="C27" s="244"/>
      <c r="D27" s="245" t="s">
        <v>80</v>
      </c>
      <c r="E27" s="244"/>
      <c r="F27" s="29"/>
      <c r="G27" s="431">
        <v>-5.2699999999999997E-2</v>
      </c>
      <c r="H27" s="339">
        <f>$G$18</f>
        <v>1900</v>
      </c>
      <c r="I27" s="248">
        <f t="shared" si="0"/>
        <v>-100.13</v>
      </c>
      <c r="J27" s="248"/>
      <c r="K27" s="431">
        <v>-4.0300000000000002E-2</v>
      </c>
      <c r="L27" s="339">
        <f>$G$18</f>
        <v>1900</v>
      </c>
      <c r="M27" s="248">
        <f t="shared" si="1"/>
        <v>-76.570000000000007</v>
      </c>
      <c r="N27" s="29"/>
      <c r="O27" s="249">
        <f t="shared" si="2"/>
        <v>23.559999999999988</v>
      </c>
      <c r="P27" s="250">
        <f t="shared" si="3"/>
        <v>-0.23529411764705871</v>
      </c>
      <c r="R27" s="431">
        <v>-4.0300000000000002E-2</v>
      </c>
      <c r="S27" s="339">
        <f>$G$18</f>
        <v>1900</v>
      </c>
      <c r="T27" s="248">
        <f t="shared" si="4"/>
        <v>-76.570000000000007</v>
      </c>
      <c r="U27" s="29"/>
      <c r="V27" s="249">
        <f t="shared" si="10"/>
        <v>0</v>
      </c>
      <c r="W27" s="250">
        <f t="shared" si="11"/>
        <v>0</v>
      </c>
      <c r="Y27" s="431">
        <v>-4.0300000000000002E-2</v>
      </c>
      <c r="Z27" s="339">
        <f>$G$18</f>
        <v>1900</v>
      </c>
      <c r="AA27" s="248">
        <f t="shared" si="5"/>
        <v>-76.570000000000007</v>
      </c>
      <c r="AB27" s="29"/>
      <c r="AC27" s="249">
        <f t="shared" si="6"/>
        <v>0</v>
      </c>
      <c r="AD27" s="250">
        <f t="shared" si="7"/>
        <v>0</v>
      </c>
      <c r="AF27" s="431">
        <v>-4.0300000000000002E-2</v>
      </c>
      <c r="AG27" s="339">
        <f>$G$18</f>
        <v>1900</v>
      </c>
      <c r="AH27" s="248">
        <f t="shared" si="8"/>
        <v>-76.570000000000007</v>
      </c>
      <c r="AI27" s="29"/>
      <c r="AJ27" s="249">
        <f t="shared" si="12"/>
        <v>0</v>
      </c>
      <c r="AK27" s="250">
        <f t="shared" si="13"/>
        <v>0</v>
      </c>
      <c r="AM27" s="431">
        <v>-4.0300000000000002E-2</v>
      </c>
      <c r="AN27" s="339">
        <f>$G$18</f>
        <v>1900</v>
      </c>
      <c r="AO27" s="248">
        <f t="shared" si="9"/>
        <v>-76.570000000000007</v>
      </c>
      <c r="AP27" s="29"/>
      <c r="AQ27" s="249">
        <f t="shared" si="14"/>
        <v>0</v>
      </c>
      <c r="AR27" s="250">
        <f t="shared" si="15"/>
        <v>0</v>
      </c>
    </row>
    <row r="28" spans="2:48" x14ac:dyDescent="0.25">
      <c r="B28" s="67" t="s">
        <v>104</v>
      </c>
      <c r="C28" s="244"/>
      <c r="D28" s="245" t="s">
        <v>80</v>
      </c>
      <c r="E28" s="244"/>
      <c r="F28" s="29"/>
      <c r="G28" s="431"/>
      <c r="H28" s="339">
        <f t="shared" ref="H28:H37" si="16">$G$18</f>
        <v>1900</v>
      </c>
      <c r="I28" s="248">
        <f t="shared" si="0"/>
        <v>0</v>
      </c>
      <c r="J28" s="248"/>
      <c r="K28" s="431">
        <v>-0.1191</v>
      </c>
      <c r="L28" s="339">
        <f t="shared" ref="L28:L37" si="17">$G$18</f>
        <v>1900</v>
      </c>
      <c r="M28" s="248">
        <f t="shared" si="1"/>
        <v>-226.29</v>
      </c>
      <c r="N28" s="29"/>
      <c r="O28" s="249">
        <f t="shared" si="2"/>
        <v>-226.29</v>
      </c>
      <c r="P28" s="250" t="str">
        <f t="shared" si="3"/>
        <v/>
      </c>
      <c r="R28" s="431">
        <v>0</v>
      </c>
      <c r="S28" s="339">
        <f t="shared" ref="S28:S37" si="18">$G$18</f>
        <v>1900</v>
      </c>
      <c r="T28" s="248">
        <f t="shared" si="4"/>
        <v>0</v>
      </c>
      <c r="U28" s="29"/>
      <c r="V28" s="249">
        <f t="shared" si="10"/>
        <v>226.29</v>
      </c>
      <c r="W28" s="250" t="str">
        <f t="shared" si="11"/>
        <v/>
      </c>
      <c r="Y28" s="431">
        <v>0</v>
      </c>
      <c r="Z28" s="339">
        <f t="shared" ref="Z28:Z34" si="19">$G$18</f>
        <v>1900</v>
      </c>
      <c r="AA28" s="248">
        <f t="shared" si="5"/>
        <v>0</v>
      </c>
      <c r="AB28" s="29"/>
      <c r="AC28" s="249">
        <f t="shared" si="6"/>
        <v>0</v>
      </c>
      <c r="AD28" s="250" t="str">
        <f t="shared" si="7"/>
        <v/>
      </c>
      <c r="AF28" s="431">
        <v>0</v>
      </c>
      <c r="AG28" s="339">
        <f t="shared" ref="AG28:AG34" si="20">$G$18</f>
        <v>1900</v>
      </c>
      <c r="AH28" s="248">
        <f t="shared" si="8"/>
        <v>0</v>
      </c>
      <c r="AI28" s="29"/>
      <c r="AJ28" s="249">
        <f t="shared" si="12"/>
        <v>0</v>
      </c>
      <c r="AK28" s="250" t="str">
        <f t="shared" si="13"/>
        <v/>
      </c>
      <c r="AM28" s="431">
        <v>0</v>
      </c>
      <c r="AN28" s="339">
        <f t="shared" ref="AN28:AN34" si="21">$G$18</f>
        <v>1900</v>
      </c>
      <c r="AO28" s="248">
        <f t="shared" si="9"/>
        <v>0</v>
      </c>
      <c r="AP28" s="29"/>
      <c r="AQ28" s="249">
        <f t="shared" si="14"/>
        <v>0</v>
      </c>
      <c r="AR28" s="250" t="str">
        <f t="shared" si="15"/>
        <v/>
      </c>
    </row>
    <row r="29" spans="2:48" x14ac:dyDescent="0.25">
      <c r="B29" s="67" t="s">
        <v>105</v>
      </c>
      <c r="C29" s="244"/>
      <c r="D29" s="245" t="s">
        <v>80</v>
      </c>
      <c r="E29" s="244"/>
      <c r="F29" s="29"/>
      <c r="G29" s="431"/>
      <c r="H29" s="339">
        <f t="shared" si="16"/>
        <v>1900</v>
      </c>
      <c r="I29" s="248">
        <f t="shared" si="0"/>
        <v>0</v>
      </c>
      <c r="J29" s="248"/>
      <c r="K29" s="431">
        <v>-0.3251</v>
      </c>
      <c r="L29" s="339">
        <f t="shared" si="17"/>
        <v>1900</v>
      </c>
      <c r="M29" s="248">
        <f t="shared" si="1"/>
        <v>-617.69000000000005</v>
      </c>
      <c r="N29" s="29"/>
      <c r="O29" s="249">
        <f t="shared" si="2"/>
        <v>-617.69000000000005</v>
      </c>
      <c r="P29" s="250" t="str">
        <f t="shared" si="3"/>
        <v/>
      </c>
      <c r="R29" s="431">
        <v>0</v>
      </c>
      <c r="S29" s="339">
        <f t="shared" si="18"/>
        <v>1900</v>
      </c>
      <c r="T29" s="248">
        <f t="shared" si="4"/>
        <v>0</v>
      </c>
      <c r="U29" s="29"/>
      <c r="V29" s="249">
        <f t="shared" si="10"/>
        <v>617.69000000000005</v>
      </c>
      <c r="W29" s="250" t="str">
        <f t="shared" si="11"/>
        <v/>
      </c>
      <c r="Y29" s="431">
        <v>0</v>
      </c>
      <c r="Z29" s="339">
        <f t="shared" si="19"/>
        <v>1900</v>
      </c>
      <c r="AA29" s="248">
        <f t="shared" si="5"/>
        <v>0</v>
      </c>
      <c r="AB29" s="29"/>
      <c r="AC29" s="249">
        <f t="shared" si="6"/>
        <v>0</v>
      </c>
      <c r="AD29" s="250" t="str">
        <f t="shared" si="7"/>
        <v/>
      </c>
      <c r="AF29" s="431">
        <v>0</v>
      </c>
      <c r="AG29" s="339">
        <f t="shared" si="20"/>
        <v>1900</v>
      </c>
      <c r="AH29" s="248">
        <f t="shared" si="8"/>
        <v>0</v>
      </c>
      <c r="AI29" s="29"/>
      <c r="AJ29" s="249">
        <f t="shared" si="12"/>
        <v>0</v>
      </c>
      <c r="AK29" s="250" t="str">
        <f t="shared" si="13"/>
        <v/>
      </c>
      <c r="AM29" s="431">
        <v>0</v>
      </c>
      <c r="AN29" s="339">
        <f t="shared" si="21"/>
        <v>1900</v>
      </c>
      <c r="AO29" s="248">
        <f t="shared" si="9"/>
        <v>0</v>
      </c>
      <c r="AP29" s="29"/>
      <c r="AQ29" s="249">
        <f t="shared" si="14"/>
        <v>0</v>
      </c>
      <c r="AR29" s="250" t="str">
        <f t="shared" si="15"/>
        <v/>
      </c>
    </row>
    <row r="30" spans="2:48" x14ac:dyDescent="0.25">
      <c r="B30" s="67" t="s">
        <v>106</v>
      </c>
      <c r="C30" s="244"/>
      <c r="D30" s="245" t="s">
        <v>80</v>
      </c>
      <c r="E30" s="244"/>
      <c r="F30" s="29"/>
      <c r="G30" s="431"/>
      <c r="H30" s="339">
        <f t="shared" si="16"/>
        <v>1900</v>
      </c>
      <c r="I30" s="248">
        <f t="shared" si="0"/>
        <v>0</v>
      </c>
      <c r="J30" s="248"/>
      <c r="K30" s="431">
        <v>0</v>
      </c>
      <c r="L30" s="339">
        <f t="shared" si="17"/>
        <v>1900</v>
      </c>
      <c r="M30" s="248">
        <f t="shared" si="1"/>
        <v>0</v>
      </c>
      <c r="N30" s="29"/>
      <c r="O30" s="249">
        <f t="shared" si="2"/>
        <v>0</v>
      </c>
      <c r="P30" s="250" t="str">
        <f t="shared" si="3"/>
        <v/>
      </c>
      <c r="R30" s="431">
        <v>0</v>
      </c>
      <c r="S30" s="339">
        <f t="shared" si="18"/>
        <v>1900</v>
      </c>
      <c r="T30" s="248">
        <f t="shared" si="4"/>
        <v>0</v>
      </c>
      <c r="U30" s="29"/>
      <c r="V30" s="249">
        <f t="shared" si="10"/>
        <v>0</v>
      </c>
      <c r="W30" s="250" t="str">
        <f t="shared" si="11"/>
        <v/>
      </c>
      <c r="Y30" s="431">
        <v>2.9899999999999999E-2</v>
      </c>
      <c r="Z30" s="339">
        <f t="shared" si="19"/>
        <v>1900</v>
      </c>
      <c r="AA30" s="248">
        <f t="shared" si="5"/>
        <v>56.81</v>
      </c>
      <c r="AB30" s="29"/>
      <c r="AC30" s="249">
        <f t="shared" si="6"/>
        <v>56.81</v>
      </c>
      <c r="AD30" s="250" t="str">
        <f t="shared" si="7"/>
        <v/>
      </c>
      <c r="AF30" s="431">
        <v>2.9899999999999999E-2</v>
      </c>
      <c r="AG30" s="339">
        <f t="shared" si="20"/>
        <v>1900</v>
      </c>
      <c r="AH30" s="248">
        <f t="shared" si="8"/>
        <v>56.81</v>
      </c>
      <c r="AI30" s="29"/>
      <c r="AJ30" s="249">
        <f t="shared" si="12"/>
        <v>0</v>
      </c>
      <c r="AK30" s="250">
        <f t="shared" si="13"/>
        <v>0</v>
      </c>
      <c r="AM30" s="431">
        <v>2.9899999999999999E-2</v>
      </c>
      <c r="AN30" s="339">
        <f t="shared" si="21"/>
        <v>1900</v>
      </c>
      <c r="AO30" s="248">
        <f t="shared" si="9"/>
        <v>56.81</v>
      </c>
      <c r="AP30" s="29"/>
      <c r="AQ30" s="249">
        <f t="shared" si="14"/>
        <v>0</v>
      </c>
      <c r="AR30" s="250">
        <f t="shared" si="15"/>
        <v>0</v>
      </c>
    </row>
    <row r="31" spans="2:48" x14ac:dyDescent="0.25">
      <c r="B31" s="67" t="s">
        <v>107</v>
      </c>
      <c r="C31" s="244"/>
      <c r="D31" s="245" t="s">
        <v>80</v>
      </c>
      <c r="E31" s="244"/>
      <c r="F31" s="29"/>
      <c r="G31" s="431"/>
      <c r="H31" s="339">
        <f t="shared" si="16"/>
        <v>1900</v>
      </c>
      <c r="I31" s="248">
        <f t="shared" si="0"/>
        <v>0</v>
      </c>
      <c r="J31" s="248"/>
      <c r="K31" s="431">
        <v>-3.8999999999999998E-3</v>
      </c>
      <c r="L31" s="339">
        <f t="shared" si="17"/>
        <v>1900</v>
      </c>
      <c r="M31" s="248">
        <f t="shared" si="1"/>
        <v>-7.4099999999999993</v>
      </c>
      <c r="N31" s="29"/>
      <c r="O31" s="249">
        <f t="shared" si="2"/>
        <v>-7.4099999999999993</v>
      </c>
      <c r="P31" s="250" t="str">
        <f t="shared" si="3"/>
        <v/>
      </c>
      <c r="R31" s="431">
        <v>-3.8999999999999998E-3</v>
      </c>
      <c r="S31" s="339">
        <f t="shared" si="18"/>
        <v>1900</v>
      </c>
      <c r="T31" s="248">
        <f t="shared" si="4"/>
        <v>-7.4099999999999993</v>
      </c>
      <c r="U31" s="29"/>
      <c r="V31" s="249">
        <f t="shared" si="10"/>
        <v>0</v>
      </c>
      <c r="W31" s="250">
        <f t="shared" si="11"/>
        <v>0</v>
      </c>
      <c r="Y31" s="431">
        <v>-3.8999999999999998E-3</v>
      </c>
      <c r="Z31" s="339">
        <f t="shared" si="19"/>
        <v>1900</v>
      </c>
      <c r="AA31" s="248">
        <f t="shared" si="5"/>
        <v>-7.4099999999999993</v>
      </c>
      <c r="AB31" s="29"/>
      <c r="AC31" s="249">
        <f t="shared" si="6"/>
        <v>0</v>
      </c>
      <c r="AD31" s="250">
        <f t="shared" si="7"/>
        <v>0</v>
      </c>
      <c r="AF31" s="431">
        <v>-3.8999999999999998E-3</v>
      </c>
      <c r="AG31" s="339">
        <f t="shared" si="20"/>
        <v>1900</v>
      </c>
      <c r="AH31" s="248">
        <f t="shared" si="8"/>
        <v>-7.4099999999999993</v>
      </c>
      <c r="AI31" s="29"/>
      <c r="AJ31" s="249">
        <f t="shared" si="12"/>
        <v>0</v>
      </c>
      <c r="AK31" s="250">
        <f t="shared" si="13"/>
        <v>0</v>
      </c>
      <c r="AM31" s="431">
        <v>-3.8999999999999998E-3</v>
      </c>
      <c r="AN31" s="339">
        <f t="shared" si="21"/>
        <v>1900</v>
      </c>
      <c r="AO31" s="248">
        <f t="shared" si="9"/>
        <v>-7.4099999999999993</v>
      </c>
      <c r="AP31" s="29"/>
      <c r="AQ31" s="249">
        <f t="shared" si="14"/>
        <v>0</v>
      </c>
      <c r="AR31" s="250">
        <f t="shared" si="15"/>
        <v>0</v>
      </c>
    </row>
    <row r="32" spans="2:48" x14ac:dyDescent="0.25">
      <c r="B32" s="63" t="s">
        <v>108</v>
      </c>
      <c r="C32" s="244"/>
      <c r="D32" s="245" t="s">
        <v>80</v>
      </c>
      <c r="E32" s="244"/>
      <c r="F32" s="29"/>
      <c r="G32" s="431"/>
      <c r="H32" s="339">
        <f t="shared" si="16"/>
        <v>1900</v>
      </c>
      <c r="I32" s="248">
        <f>H32*G32</f>
        <v>0</v>
      </c>
      <c r="J32" s="248"/>
      <c r="K32" s="431">
        <v>-0.25679999999999997</v>
      </c>
      <c r="L32" s="339">
        <f t="shared" si="17"/>
        <v>1900</v>
      </c>
      <c r="M32" s="248">
        <f>L32*K32</f>
        <v>-487.91999999999996</v>
      </c>
      <c r="N32" s="29"/>
      <c r="O32" s="249">
        <f t="shared" si="2"/>
        <v>-487.91999999999996</v>
      </c>
      <c r="P32" s="250" t="str">
        <f t="shared" si="3"/>
        <v/>
      </c>
      <c r="R32" s="431">
        <v>-0.25679999999999997</v>
      </c>
      <c r="S32" s="339">
        <f t="shared" si="18"/>
        <v>1900</v>
      </c>
      <c r="T32" s="248">
        <f>S32*R32</f>
        <v>-487.91999999999996</v>
      </c>
      <c r="U32" s="29"/>
      <c r="V32" s="249">
        <f>T32-M32</f>
        <v>0</v>
      </c>
      <c r="W32" s="250">
        <f>IF(OR(M32=0,T32=0),"",(V32/M32))</f>
        <v>0</v>
      </c>
      <c r="Y32" s="431">
        <v>0</v>
      </c>
      <c r="Z32" s="339">
        <f t="shared" si="19"/>
        <v>1900</v>
      </c>
      <c r="AA32" s="248">
        <f t="shared" si="5"/>
        <v>0</v>
      </c>
      <c r="AB32" s="29"/>
      <c r="AC32" s="249">
        <f t="shared" si="6"/>
        <v>487.91999999999996</v>
      </c>
      <c r="AD32" s="250" t="str">
        <f t="shared" si="7"/>
        <v/>
      </c>
      <c r="AF32" s="431">
        <v>0</v>
      </c>
      <c r="AG32" s="339">
        <f t="shared" si="20"/>
        <v>1900</v>
      </c>
      <c r="AH32" s="248">
        <f t="shared" si="8"/>
        <v>0</v>
      </c>
      <c r="AI32" s="29"/>
      <c r="AJ32" s="249">
        <f t="shared" si="12"/>
        <v>0</v>
      </c>
      <c r="AK32" s="250" t="str">
        <f t="shared" si="13"/>
        <v/>
      </c>
      <c r="AM32" s="431">
        <v>0</v>
      </c>
      <c r="AN32" s="339">
        <f t="shared" si="21"/>
        <v>1900</v>
      </c>
      <c r="AO32" s="248">
        <f t="shared" si="9"/>
        <v>0</v>
      </c>
      <c r="AP32" s="29"/>
      <c r="AQ32" s="249">
        <f t="shared" si="14"/>
        <v>0</v>
      </c>
      <c r="AR32" s="250" t="str">
        <f t="shared" si="15"/>
        <v/>
      </c>
    </row>
    <row r="33" spans="2:44" x14ac:dyDescent="0.25">
      <c r="B33" s="63" t="s">
        <v>109</v>
      </c>
      <c r="C33" s="244"/>
      <c r="D33" s="245" t="s">
        <v>80</v>
      </c>
      <c r="E33" s="244"/>
      <c r="F33" s="29"/>
      <c r="G33" s="431"/>
      <c r="H33" s="339">
        <f t="shared" si="16"/>
        <v>1900</v>
      </c>
      <c r="I33" s="248">
        <f>H33*G33</f>
        <v>0</v>
      </c>
      <c r="J33" s="248"/>
      <c r="K33" s="431">
        <v>-6.2100000000000002E-2</v>
      </c>
      <c r="L33" s="339">
        <f t="shared" si="17"/>
        <v>1900</v>
      </c>
      <c r="M33" s="248">
        <f>L33*K33</f>
        <v>-117.99000000000001</v>
      </c>
      <c r="N33" s="29"/>
      <c r="O33" s="249">
        <f t="shared" si="2"/>
        <v>-117.99000000000001</v>
      </c>
      <c r="P33" s="250" t="str">
        <f t="shared" si="3"/>
        <v/>
      </c>
      <c r="R33" s="431">
        <v>-6.2100000000000002E-2</v>
      </c>
      <c r="S33" s="339">
        <f t="shared" si="18"/>
        <v>1900</v>
      </c>
      <c r="T33" s="248">
        <f>S33*R33</f>
        <v>-117.99000000000001</v>
      </c>
      <c r="U33" s="29"/>
      <c r="V33" s="249">
        <f>T33-M33</f>
        <v>0</v>
      </c>
      <c r="W33" s="250">
        <f>IF(OR(M33=0,T33=0),"",(V33/M33))</f>
        <v>0</v>
      </c>
      <c r="Y33" s="431">
        <v>-6.2100000000000002E-2</v>
      </c>
      <c r="Z33" s="339">
        <f t="shared" si="19"/>
        <v>1900</v>
      </c>
      <c r="AA33" s="248">
        <f t="shared" si="5"/>
        <v>-117.99000000000001</v>
      </c>
      <c r="AB33" s="29"/>
      <c r="AC33" s="249">
        <f t="shared" si="6"/>
        <v>0</v>
      </c>
      <c r="AD33" s="250">
        <f t="shared" si="7"/>
        <v>0</v>
      </c>
      <c r="AF33" s="431">
        <v>-6.2100000000000002E-2</v>
      </c>
      <c r="AG33" s="339">
        <f t="shared" si="20"/>
        <v>1900</v>
      </c>
      <c r="AH33" s="248">
        <f t="shared" si="8"/>
        <v>-117.99000000000001</v>
      </c>
      <c r="AI33" s="29"/>
      <c r="AJ33" s="249">
        <f t="shared" si="12"/>
        <v>0</v>
      </c>
      <c r="AK33" s="250">
        <f t="shared" si="13"/>
        <v>0</v>
      </c>
      <c r="AM33" s="431">
        <v>0</v>
      </c>
      <c r="AN33" s="339">
        <f t="shared" si="21"/>
        <v>1900</v>
      </c>
      <c r="AO33" s="248">
        <f t="shared" si="9"/>
        <v>0</v>
      </c>
      <c r="AP33" s="29"/>
      <c r="AQ33" s="249">
        <f t="shared" si="14"/>
        <v>117.99000000000001</v>
      </c>
      <c r="AR33" s="250" t="str">
        <f t="shared" si="15"/>
        <v/>
      </c>
    </row>
    <row r="34" spans="2:44" x14ac:dyDescent="0.25">
      <c r="B34" s="68" t="s">
        <v>110</v>
      </c>
      <c r="C34" s="244"/>
      <c r="D34" s="245" t="s">
        <v>80</v>
      </c>
      <c r="E34" s="244"/>
      <c r="F34" s="29"/>
      <c r="G34" s="431"/>
      <c r="H34" s="339">
        <f t="shared" si="16"/>
        <v>1900</v>
      </c>
      <c r="I34" s="248">
        <f t="shared" si="0"/>
        <v>0</v>
      </c>
      <c r="J34" s="248"/>
      <c r="K34" s="431">
        <v>0</v>
      </c>
      <c r="L34" s="339">
        <f t="shared" si="17"/>
        <v>1900</v>
      </c>
      <c r="M34" s="248">
        <f t="shared" si="1"/>
        <v>0</v>
      </c>
      <c r="N34" s="29"/>
      <c r="O34" s="249">
        <f t="shared" si="2"/>
        <v>0</v>
      </c>
      <c r="P34" s="250" t="str">
        <f t="shared" si="3"/>
        <v/>
      </c>
      <c r="R34" s="431">
        <v>-0.1802</v>
      </c>
      <c r="S34" s="339">
        <f t="shared" si="18"/>
        <v>1900</v>
      </c>
      <c r="T34" s="248">
        <f t="shared" si="4"/>
        <v>-342.38</v>
      </c>
      <c r="U34" s="29"/>
      <c r="V34" s="249">
        <f t="shared" si="10"/>
        <v>-342.38</v>
      </c>
      <c r="W34" s="250" t="str">
        <f t="shared" si="11"/>
        <v/>
      </c>
      <c r="Y34" s="431">
        <v>-0.1802</v>
      </c>
      <c r="Z34" s="339">
        <f t="shared" si="19"/>
        <v>1900</v>
      </c>
      <c r="AA34" s="248">
        <f t="shared" si="5"/>
        <v>-342.38</v>
      </c>
      <c r="AB34" s="29"/>
      <c r="AC34" s="249">
        <f t="shared" si="6"/>
        <v>0</v>
      </c>
      <c r="AD34" s="250">
        <f t="shared" si="7"/>
        <v>0</v>
      </c>
      <c r="AF34" s="431">
        <v>-0.1802</v>
      </c>
      <c r="AG34" s="339">
        <f t="shared" si="20"/>
        <v>1900</v>
      </c>
      <c r="AH34" s="248">
        <f t="shared" si="8"/>
        <v>-342.38</v>
      </c>
      <c r="AI34" s="29"/>
      <c r="AJ34" s="249">
        <f t="shared" si="12"/>
        <v>0</v>
      </c>
      <c r="AK34" s="250">
        <f t="shared" si="13"/>
        <v>0</v>
      </c>
      <c r="AM34" s="431">
        <v>0</v>
      </c>
      <c r="AN34" s="339">
        <f t="shared" si="21"/>
        <v>1900</v>
      </c>
      <c r="AO34" s="248">
        <f t="shared" si="9"/>
        <v>0</v>
      </c>
      <c r="AP34" s="29"/>
      <c r="AQ34" s="249">
        <f t="shared" si="14"/>
        <v>342.38</v>
      </c>
      <c r="AR34" s="250" t="str">
        <f t="shared" si="15"/>
        <v/>
      </c>
    </row>
    <row r="35" spans="2:44" x14ac:dyDescent="0.25">
      <c r="B35" s="69" t="s">
        <v>111</v>
      </c>
      <c r="C35" s="244"/>
      <c r="D35" s="245" t="s">
        <v>80</v>
      </c>
      <c r="E35" s="244"/>
      <c r="F35" s="29"/>
      <c r="G35" s="340"/>
      <c r="H35" s="339">
        <f t="shared" si="16"/>
        <v>1900</v>
      </c>
      <c r="I35" s="248">
        <f t="shared" si="0"/>
        <v>0</v>
      </c>
      <c r="J35" s="248"/>
      <c r="K35" s="431">
        <v>3.6999999999999998E-2</v>
      </c>
      <c r="L35" s="339">
        <f t="shared" si="17"/>
        <v>1900</v>
      </c>
      <c r="M35" s="248">
        <f t="shared" si="1"/>
        <v>70.3</v>
      </c>
      <c r="N35" s="29"/>
      <c r="O35" s="249">
        <f t="shared" si="2"/>
        <v>70.3</v>
      </c>
      <c r="P35" s="250" t="str">
        <f t="shared" si="3"/>
        <v/>
      </c>
      <c r="R35" s="431">
        <v>0</v>
      </c>
      <c r="S35" s="339">
        <f t="shared" si="18"/>
        <v>1900</v>
      </c>
      <c r="T35" s="248">
        <f t="shared" si="4"/>
        <v>0</v>
      </c>
      <c r="U35" s="29"/>
      <c r="V35" s="249">
        <f t="shared" si="10"/>
        <v>-70.3</v>
      </c>
      <c r="W35" s="250" t="str">
        <f t="shared" si="11"/>
        <v/>
      </c>
      <c r="Y35" s="431">
        <v>0</v>
      </c>
      <c r="Z35" s="339">
        <f>$G$18</f>
        <v>1900</v>
      </c>
      <c r="AA35" s="248">
        <f t="shared" si="5"/>
        <v>0</v>
      </c>
      <c r="AB35" s="29"/>
      <c r="AC35" s="249">
        <f t="shared" si="6"/>
        <v>0</v>
      </c>
      <c r="AD35" s="250" t="str">
        <f t="shared" si="7"/>
        <v/>
      </c>
      <c r="AF35" s="431">
        <v>0</v>
      </c>
      <c r="AG35" s="339">
        <f>$G$18</f>
        <v>1900</v>
      </c>
      <c r="AH35" s="248">
        <f t="shared" si="8"/>
        <v>0</v>
      </c>
      <c r="AI35" s="29"/>
      <c r="AJ35" s="249">
        <f t="shared" si="12"/>
        <v>0</v>
      </c>
      <c r="AK35" s="250" t="str">
        <f t="shared" si="13"/>
        <v/>
      </c>
      <c r="AM35" s="431">
        <v>0</v>
      </c>
      <c r="AN35" s="339">
        <f>$G$18</f>
        <v>1900</v>
      </c>
      <c r="AO35" s="248">
        <f t="shared" si="9"/>
        <v>0</v>
      </c>
      <c r="AP35" s="29"/>
      <c r="AQ35" s="249">
        <f t="shared" si="14"/>
        <v>0</v>
      </c>
      <c r="AR35" s="250" t="str">
        <f t="shared" si="15"/>
        <v/>
      </c>
    </row>
    <row r="36" spans="2:44" x14ac:dyDescent="0.25">
      <c r="B36" s="69" t="s">
        <v>112</v>
      </c>
      <c r="C36" s="244"/>
      <c r="D36" s="245" t="s">
        <v>80</v>
      </c>
      <c r="E36" s="244"/>
      <c r="F36" s="29"/>
      <c r="G36" s="340"/>
      <c r="H36" s="339">
        <f t="shared" si="16"/>
        <v>1900</v>
      </c>
      <c r="I36" s="248">
        <f t="shared" si="0"/>
        <v>0</v>
      </c>
      <c r="J36" s="248"/>
      <c r="K36" s="431">
        <v>0</v>
      </c>
      <c r="L36" s="339">
        <f t="shared" si="17"/>
        <v>1900</v>
      </c>
      <c r="M36" s="248">
        <f t="shared" si="1"/>
        <v>0</v>
      </c>
      <c r="N36" s="29"/>
      <c r="O36" s="249">
        <f t="shared" si="2"/>
        <v>0</v>
      </c>
      <c r="P36" s="250" t="str">
        <f t="shared" si="3"/>
        <v/>
      </c>
      <c r="R36" s="431">
        <v>0</v>
      </c>
      <c r="S36" s="339">
        <f t="shared" si="18"/>
        <v>1900</v>
      </c>
      <c r="T36" s="248">
        <f t="shared" si="4"/>
        <v>0</v>
      </c>
      <c r="U36" s="29"/>
      <c r="V36" s="249">
        <f t="shared" si="10"/>
        <v>0</v>
      </c>
      <c r="W36" s="250" t="str">
        <f t="shared" si="11"/>
        <v/>
      </c>
      <c r="Y36" s="431">
        <v>0</v>
      </c>
      <c r="Z36" s="339">
        <f>$G$18</f>
        <v>1900</v>
      </c>
      <c r="AA36" s="248">
        <f t="shared" si="5"/>
        <v>0</v>
      </c>
      <c r="AB36" s="29"/>
      <c r="AC36" s="249">
        <f t="shared" si="6"/>
        <v>0</v>
      </c>
      <c r="AD36" s="250" t="str">
        <f t="shared" si="7"/>
        <v/>
      </c>
      <c r="AF36" s="431">
        <v>0</v>
      </c>
      <c r="AG36" s="339">
        <f>$G$18</f>
        <v>1900</v>
      </c>
      <c r="AH36" s="248">
        <f t="shared" si="8"/>
        <v>0</v>
      </c>
      <c r="AI36" s="29"/>
      <c r="AJ36" s="249">
        <f t="shared" si="12"/>
        <v>0</v>
      </c>
      <c r="AK36" s="250" t="str">
        <f t="shared" si="13"/>
        <v/>
      </c>
      <c r="AM36" s="431">
        <v>2.87E-2</v>
      </c>
      <c r="AN36" s="339">
        <f>$G$18</f>
        <v>1900</v>
      </c>
      <c r="AO36" s="248">
        <f t="shared" si="9"/>
        <v>54.53</v>
      </c>
      <c r="AP36" s="29"/>
      <c r="AQ36" s="249">
        <f t="shared" si="14"/>
        <v>54.53</v>
      </c>
      <c r="AR36" s="250" t="str">
        <f t="shared" si="15"/>
        <v/>
      </c>
    </row>
    <row r="37" spans="2:44" x14ac:dyDescent="0.25">
      <c r="B37" s="69" t="s">
        <v>113</v>
      </c>
      <c r="C37" s="244"/>
      <c r="D37" s="245" t="s">
        <v>80</v>
      </c>
      <c r="E37" s="244"/>
      <c r="F37" s="29"/>
      <c r="G37" s="340"/>
      <c r="H37" s="339">
        <f t="shared" si="16"/>
        <v>1900</v>
      </c>
      <c r="I37" s="248">
        <f t="shared" si="0"/>
        <v>0</v>
      </c>
      <c r="J37" s="248"/>
      <c r="K37" s="431">
        <v>0</v>
      </c>
      <c r="L37" s="339">
        <f t="shared" si="17"/>
        <v>1900</v>
      </c>
      <c r="M37" s="248">
        <f t="shared" si="1"/>
        <v>0</v>
      </c>
      <c r="N37" s="29"/>
      <c r="O37" s="249">
        <f t="shared" si="2"/>
        <v>0</v>
      </c>
      <c r="P37" s="250" t="str">
        <f t="shared" si="3"/>
        <v/>
      </c>
      <c r="R37" s="431">
        <v>0</v>
      </c>
      <c r="S37" s="339">
        <f t="shared" si="18"/>
        <v>1900</v>
      </c>
      <c r="T37" s="248">
        <f t="shared" si="4"/>
        <v>0</v>
      </c>
      <c r="U37" s="29"/>
      <c r="V37" s="249">
        <f t="shared" si="10"/>
        <v>0</v>
      </c>
      <c r="W37" s="250" t="str">
        <f t="shared" si="11"/>
        <v/>
      </c>
      <c r="Y37" s="431">
        <v>0</v>
      </c>
      <c r="Z37" s="339">
        <f>$G$18</f>
        <v>1900</v>
      </c>
      <c r="AA37" s="248">
        <f t="shared" si="5"/>
        <v>0</v>
      </c>
      <c r="AB37" s="29"/>
      <c r="AC37" s="249">
        <f t="shared" si="6"/>
        <v>0</v>
      </c>
      <c r="AD37" s="250" t="str">
        <f t="shared" si="7"/>
        <v/>
      </c>
      <c r="AF37" s="431">
        <v>0</v>
      </c>
      <c r="AG37" s="339">
        <f>$G$18</f>
        <v>1900</v>
      </c>
      <c r="AH37" s="248">
        <f t="shared" si="8"/>
        <v>0</v>
      </c>
      <c r="AI37" s="29"/>
      <c r="AJ37" s="249">
        <f t="shared" si="12"/>
        <v>0</v>
      </c>
      <c r="AK37" s="250" t="str">
        <f t="shared" si="13"/>
        <v/>
      </c>
      <c r="AM37" s="431">
        <v>2.3400000000000001E-2</v>
      </c>
      <c r="AN37" s="339">
        <f>$G$18</f>
        <v>1900</v>
      </c>
      <c r="AO37" s="248">
        <f t="shared" si="9"/>
        <v>44.46</v>
      </c>
      <c r="AP37" s="29"/>
      <c r="AQ37" s="249">
        <f t="shared" si="14"/>
        <v>44.46</v>
      </c>
      <c r="AR37" s="250" t="str">
        <f t="shared" si="15"/>
        <v/>
      </c>
    </row>
    <row r="38" spans="2:44" x14ac:dyDescent="0.25">
      <c r="B38" s="264" t="s">
        <v>67</v>
      </c>
      <c r="C38" s="244"/>
      <c r="D38" s="245" t="s">
        <v>80</v>
      </c>
      <c r="E38" s="244"/>
      <c r="F38" s="29"/>
      <c r="G38" s="104">
        <v>7.7062999999999997</v>
      </c>
      <c r="H38" s="339">
        <f>$G$18</f>
        <v>1900</v>
      </c>
      <c r="I38" s="248">
        <f t="shared" si="0"/>
        <v>14641.97</v>
      </c>
      <c r="J38" s="248"/>
      <c r="K38" s="104">
        <v>8.4544999999999995</v>
      </c>
      <c r="L38" s="339">
        <f>$G$18</f>
        <v>1900</v>
      </c>
      <c r="M38" s="248">
        <f t="shared" si="1"/>
        <v>16063.55</v>
      </c>
      <c r="N38" s="29"/>
      <c r="O38" s="249">
        <f t="shared" si="2"/>
        <v>1421.58</v>
      </c>
      <c r="P38" s="250">
        <f t="shared" si="3"/>
        <v>9.7089394391601677E-2</v>
      </c>
      <c r="R38" s="104">
        <v>8.7523</v>
      </c>
      <c r="S38" s="339">
        <f>$G$18</f>
        <v>1900</v>
      </c>
      <c r="T38" s="248">
        <f t="shared" si="4"/>
        <v>16629.37</v>
      </c>
      <c r="U38" s="29"/>
      <c r="V38" s="249">
        <f t="shared" si="10"/>
        <v>565.81999999999971</v>
      </c>
      <c r="W38" s="250">
        <f t="shared" si="11"/>
        <v>3.5223845289490789E-2</v>
      </c>
      <c r="Y38" s="104">
        <v>8.9839000000000002</v>
      </c>
      <c r="Z38" s="339">
        <f>$G$18</f>
        <v>1900</v>
      </c>
      <c r="AA38" s="248">
        <f t="shared" si="5"/>
        <v>17069.41</v>
      </c>
      <c r="AB38" s="29"/>
      <c r="AC38" s="249">
        <f t="shared" si="6"/>
        <v>440.04000000000087</v>
      </c>
      <c r="AD38" s="250">
        <f t="shared" si="7"/>
        <v>2.64616158038459E-2</v>
      </c>
      <c r="AF38" s="104">
        <v>9.6095000000000006</v>
      </c>
      <c r="AG38" s="339">
        <f>$G$18</f>
        <v>1900</v>
      </c>
      <c r="AH38" s="248">
        <f t="shared" si="8"/>
        <v>18258.050000000003</v>
      </c>
      <c r="AI38" s="29"/>
      <c r="AJ38" s="249">
        <f t="shared" si="12"/>
        <v>1188.6400000000031</v>
      </c>
      <c r="AK38" s="250">
        <f t="shared" si="13"/>
        <v>6.9635681608210417E-2</v>
      </c>
      <c r="AM38" s="104">
        <v>9.8574999999999999</v>
      </c>
      <c r="AN38" s="339">
        <f>$G$18</f>
        <v>1900</v>
      </c>
      <c r="AO38" s="248">
        <f t="shared" si="9"/>
        <v>18729.25</v>
      </c>
      <c r="AP38" s="29"/>
      <c r="AQ38" s="249">
        <f t="shared" si="14"/>
        <v>471.19999999999709</v>
      </c>
      <c r="AR38" s="250">
        <f t="shared" si="15"/>
        <v>2.5807794370154371E-2</v>
      </c>
    </row>
    <row r="39" spans="2:44" x14ac:dyDescent="0.25">
      <c r="B39" s="82" t="s">
        <v>68</v>
      </c>
      <c r="C39" s="244"/>
      <c r="D39" s="245" t="s">
        <v>80</v>
      </c>
      <c r="E39" s="244"/>
      <c r="F39" s="29"/>
      <c r="G39" s="104">
        <v>0</v>
      </c>
      <c r="H39" s="339">
        <f>$G$18</f>
        <v>1900</v>
      </c>
      <c r="I39" s="248">
        <f t="shared" si="0"/>
        <v>0</v>
      </c>
      <c r="J39" s="248"/>
      <c r="K39" s="104">
        <v>0</v>
      </c>
      <c r="L39" s="339">
        <f>$G$18</f>
        <v>1900</v>
      </c>
      <c r="M39" s="248">
        <f t="shared" si="1"/>
        <v>0</v>
      </c>
      <c r="N39" s="29"/>
      <c r="O39" s="249">
        <f t="shared" si="2"/>
        <v>0</v>
      </c>
      <c r="P39" s="250" t="str">
        <f t="shared" si="3"/>
        <v/>
      </c>
      <c r="R39" s="104">
        <v>0</v>
      </c>
      <c r="S39" s="339">
        <f>$G$18</f>
        <v>1900</v>
      </c>
      <c r="T39" s="248">
        <f t="shared" si="4"/>
        <v>0</v>
      </c>
      <c r="U39" s="29"/>
      <c r="V39" s="249">
        <f t="shared" si="10"/>
        <v>0</v>
      </c>
      <c r="W39" s="250" t="str">
        <f t="shared" si="11"/>
        <v/>
      </c>
      <c r="Y39" s="104">
        <v>0</v>
      </c>
      <c r="Z39" s="339">
        <f>$G$18</f>
        <v>1900</v>
      </c>
      <c r="AA39" s="248">
        <f t="shared" si="5"/>
        <v>0</v>
      </c>
      <c r="AB39" s="29"/>
      <c r="AC39" s="249">
        <f t="shared" si="6"/>
        <v>0</v>
      </c>
      <c r="AD39" s="250" t="str">
        <f t="shared" si="7"/>
        <v/>
      </c>
      <c r="AF39" s="104">
        <v>0</v>
      </c>
      <c r="AG39" s="339">
        <f>$G$18</f>
        <v>1900</v>
      </c>
      <c r="AH39" s="248">
        <f t="shared" si="8"/>
        <v>0</v>
      </c>
      <c r="AI39" s="29"/>
      <c r="AJ39" s="249">
        <f t="shared" si="12"/>
        <v>0</v>
      </c>
      <c r="AK39" s="250" t="str">
        <f t="shared" si="13"/>
        <v/>
      </c>
      <c r="AM39" s="104">
        <v>0</v>
      </c>
      <c r="AN39" s="339">
        <f>$G$18</f>
        <v>1900</v>
      </c>
      <c r="AO39" s="248">
        <f t="shared" si="9"/>
        <v>0</v>
      </c>
      <c r="AP39" s="29"/>
      <c r="AQ39" s="249">
        <f t="shared" si="14"/>
        <v>0</v>
      </c>
      <c r="AR39" s="250" t="str">
        <f t="shared" si="15"/>
        <v/>
      </c>
    </row>
    <row r="40" spans="2:44" x14ac:dyDescent="0.25">
      <c r="B40" s="398" t="s">
        <v>27</v>
      </c>
      <c r="C40" s="399"/>
      <c r="D40" s="400"/>
      <c r="E40" s="399"/>
      <c r="F40" s="401"/>
      <c r="G40" s="402"/>
      <c r="H40" s="403"/>
      <c r="I40" s="404">
        <f>SUM(I23:I39)</f>
        <v>14918.74</v>
      </c>
      <c r="J40" s="404"/>
      <c r="K40" s="402"/>
      <c r="L40" s="403"/>
      <c r="M40" s="404">
        <f>SUM(M23:M39)</f>
        <v>15670.949999999999</v>
      </c>
      <c r="N40" s="401"/>
      <c r="O40" s="405">
        <f t="shared" si="2"/>
        <v>752.20999999999913</v>
      </c>
      <c r="P40" s="406">
        <f t="shared" si="3"/>
        <v>5.0420477868774384E-2</v>
      </c>
      <c r="R40" s="402"/>
      <c r="S40" s="403"/>
      <c r="T40" s="404">
        <f>SUM(T23:T39)</f>
        <v>16700.18</v>
      </c>
      <c r="U40" s="401"/>
      <c r="V40" s="405">
        <f t="shared" si="10"/>
        <v>1029.2300000000014</v>
      </c>
      <c r="W40" s="406">
        <f t="shared" si="11"/>
        <v>6.5677575386304046E-2</v>
      </c>
      <c r="Y40" s="402"/>
      <c r="Z40" s="403"/>
      <c r="AA40" s="404">
        <f>SUM(AA23:AA39)</f>
        <v>17684.95</v>
      </c>
      <c r="AB40" s="401"/>
      <c r="AC40" s="405">
        <f t="shared" si="6"/>
        <v>984.77000000000044</v>
      </c>
      <c r="AD40" s="406">
        <f t="shared" si="7"/>
        <v>5.8967627893831108E-2</v>
      </c>
      <c r="AF40" s="402"/>
      <c r="AG40" s="403"/>
      <c r="AH40" s="404">
        <f>SUM(AH23:AH39)</f>
        <v>18873.590000000004</v>
      </c>
      <c r="AI40" s="401"/>
      <c r="AJ40" s="405">
        <f t="shared" si="12"/>
        <v>1188.6400000000031</v>
      </c>
      <c r="AK40" s="406">
        <f t="shared" si="13"/>
        <v>6.721195140500838E-2</v>
      </c>
      <c r="AM40" s="402"/>
      <c r="AN40" s="403"/>
      <c r="AO40" s="404">
        <f>SUM(AO23:AO39)</f>
        <v>19904.150000000001</v>
      </c>
      <c r="AP40" s="401"/>
      <c r="AQ40" s="405">
        <f t="shared" si="14"/>
        <v>1030.5599999999977</v>
      </c>
      <c r="AR40" s="406">
        <f t="shared" si="15"/>
        <v>5.4603284271831566E-2</v>
      </c>
    </row>
    <row r="41" spans="2:44" ht="15.75" customHeight="1" x14ac:dyDescent="0.25">
      <c r="B41" s="63" t="s">
        <v>28</v>
      </c>
      <c r="C41" s="29"/>
      <c r="D41" s="245" t="s">
        <v>29</v>
      </c>
      <c r="E41" s="29"/>
      <c r="F41" s="29"/>
      <c r="G41" s="261">
        <f>G60</f>
        <v>8.9169999999999999E-2</v>
      </c>
      <c r="H41" s="451">
        <f>$G$19*(1+G73)-$G$19</f>
        <v>26550.000000000116</v>
      </c>
      <c r="I41" s="263">
        <f>H41*G41</f>
        <v>2367.4635000000103</v>
      </c>
      <c r="J41" s="263"/>
      <c r="K41" s="261">
        <f>K60</f>
        <v>8.9169999999999999E-2</v>
      </c>
      <c r="L41" s="451">
        <f>$G$19*(1+K73)-$G$19</f>
        <v>26550.000000000116</v>
      </c>
      <c r="M41" s="263">
        <f>L41*K41</f>
        <v>2367.4635000000103</v>
      </c>
      <c r="N41" s="29"/>
      <c r="O41" s="249">
        <f t="shared" si="2"/>
        <v>0</v>
      </c>
      <c r="P41" s="250">
        <f t="shared" si="3"/>
        <v>0</v>
      </c>
      <c r="R41" s="261">
        <f>R60</f>
        <v>8.9169999999999999E-2</v>
      </c>
      <c r="S41" s="451">
        <f>$G$19*(1+R73)-$G$19</f>
        <v>26550.000000000116</v>
      </c>
      <c r="T41" s="263">
        <f>S41*R41</f>
        <v>2367.4635000000103</v>
      </c>
      <c r="U41" s="29"/>
      <c r="V41" s="249">
        <f t="shared" si="10"/>
        <v>0</v>
      </c>
      <c r="W41" s="250">
        <f t="shared" si="11"/>
        <v>0</v>
      </c>
      <c r="Y41" s="261">
        <f>Y60</f>
        <v>8.9169999999999999E-2</v>
      </c>
      <c r="Z41" s="451">
        <f>$G$19*(1+Y73)-$G$19</f>
        <v>26550.000000000116</v>
      </c>
      <c r="AA41" s="263">
        <f>Z41*Y41</f>
        <v>2367.4635000000103</v>
      </c>
      <c r="AB41" s="29"/>
      <c r="AC41" s="249">
        <f t="shared" si="6"/>
        <v>0</v>
      </c>
      <c r="AD41" s="250">
        <f t="shared" si="7"/>
        <v>0</v>
      </c>
      <c r="AF41" s="261">
        <f>AF60</f>
        <v>8.9169999999999999E-2</v>
      </c>
      <c r="AG41" s="451">
        <f>$G$19*(1+AF73)-$G$19</f>
        <v>26550.000000000116</v>
      </c>
      <c r="AH41" s="263">
        <f>AG41*AF41</f>
        <v>2367.4635000000103</v>
      </c>
      <c r="AI41" s="29"/>
      <c r="AJ41" s="249">
        <f t="shared" si="12"/>
        <v>0</v>
      </c>
      <c r="AK41" s="250">
        <f t="shared" si="13"/>
        <v>0</v>
      </c>
      <c r="AM41" s="261">
        <f>AM60</f>
        <v>8.9169999999999999E-2</v>
      </c>
      <c r="AN41" s="451">
        <f>$G$19*(1+AM73)-$G$19</f>
        <v>26550.000000000116</v>
      </c>
      <c r="AO41" s="263">
        <f>AN41*AM41</f>
        <v>2367.4635000000103</v>
      </c>
      <c r="AP41" s="29"/>
      <c r="AQ41" s="249">
        <f t="shared" si="14"/>
        <v>0</v>
      </c>
      <c r="AR41" s="250">
        <f t="shared" si="15"/>
        <v>0</v>
      </c>
    </row>
    <row r="42" spans="2:44" s="22" customFormat="1" ht="15.75" customHeight="1" x14ac:dyDescent="0.25">
      <c r="B42" s="82" t="str">
        <f>+RESIDENTIAL!$B$41</f>
        <v>Rate Rider for Disposition of Deferral/Variance Accounts - effective until December 31, 2025</v>
      </c>
      <c r="C42" s="53"/>
      <c r="D42" s="54" t="s">
        <v>80</v>
      </c>
      <c r="E42" s="53"/>
      <c r="F42" s="23"/>
      <c r="G42" s="432">
        <v>1.0915999999999999</v>
      </c>
      <c r="H42" s="84">
        <f>$G$18</f>
        <v>1900</v>
      </c>
      <c r="I42" s="263">
        <f>H42*G42</f>
        <v>2074.04</v>
      </c>
      <c r="J42" s="263"/>
      <c r="K42" s="432">
        <v>0.89490000000000003</v>
      </c>
      <c r="L42" s="84">
        <f>$G$18</f>
        <v>1900</v>
      </c>
      <c r="M42" s="263">
        <f>L42*K42</f>
        <v>1700.31</v>
      </c>
      <c r="N42" s="59"/>
      <c r="O42" s="60">
        <f t="shared" si="2"/>
        <v>-373.73</v>
      </c>
      <c r="P42" s="250">
        <f t="shared" si="3"/>
        <v>-0.18019421033345548</v>
      </c>
      <c r="Q42" s="59"/>
      <c r="R42" s="85">
        <v>0</v>
      </c>
      <c r="S42" s="84">
        <f>$G$18</f>
        <v>1900</v>
      </c>
      <c r="T42" s="263">
        <f>S42*R42</f>
        <v>0</v>
      </c>
      <c r="U42" s="59"/>
      <c r="V42" s="60">
        <f t="shared" si="10"/>
        <v>-1700.31</v>
      </c>
      <c r="W42" s="250" t="str">
        <f t="shared" si="11"/>
        <v/>
      </c>
      <c r="Y42" s="85">
        <v>0</v>
      </c>
      <c r="Z42" s="84">
        <f>$G$18</f>
        <v>1900</v>
      </c>
      <c r="AA42" s="263">
        <f>Z42*Y42</f>
        <v>0</v>
      </c>
      <c r="AB42" s="59"/>
      <c r="AC42" s="60">
        <f t="shared" si="6"/>
        <v>0</v>
      </c>
      <c r="AD42" s="250" t="str">
        <f t="shared" si="7"/>
        <v/>
      </c>
      <c r="AE42" s="59"/>
      <c r="AF42" s="85">
        <v>0</v>
      </c>
      <c r="AG42" s="84">
        <f>$G$18</f>
        <v>1900</v>
      </c>
      <c r="AH42" s="263">
        <f>AG42*AF42</f>
        <v>0</v>
      </c>
      <c r="AI42" s="59"/>
      <c r="AJ42" s="60">
        <f t="shared" si="12"/>
        <v>0</v>
      </c>
      <c r="AK42" s="250" t="str">
        <f t="shared" si="13"/>
        <v/>
      </c>
      <c r="AL42" s="59"/>
      <c r="AM42" s="85">
        <v>0</v>
      </c>
      <c r="AN42" s="84">
        <f>$G$18</f>
        <v>1900</v>
      </c>
      <c r="AO42" s="263">
        <f>AN42*AM42</f>
        <v>0</v>
      </c>
      <c r="AP42" s="59"/>
      <c r="AQ42" s="60">
        <f t="shared" si="14"/>
        <v>0</v>
      </c>
      <c r="AR42" s="250" t="str">
        <f t="shared" si="15"/>
        <v/>
      </c>
    </row>
    <row r="43" spans="2:44" s="22" customFormat="1" ht="15.75" customHeight="1" x14ac:dyDescent="0.25">
      <c r="B43" s="82" t="str">
        <f>+'GS 50-999 kW'!$B$45</f>
        <v>Rate Rider for Disposition of Deferral/Variance Accounts for Non -Wholesale Market Participants -effective until December 31, 2025</v>
      </c>
      <c r="C43" s="53"/>
      <c r="D43" s="54" t="s">
        <v>80</v>
      </c>
      <c r="E43" s="53"/>
      <c r="F43" s="23"/>
      <c r="G43" s="432">
        <v>1.0737000000000001</v>
      </c>
      <c r="H43" s="84">
        <f>$G$18</f>
        <v>1900</v>
      </c>
      <c r="I43" s="263">
        <f>H43*G43</f>
        <v>2040.0300000000002</v>
      </c>
      <c r="J43" s="263"/>
      <c r="K43" s="432">
        <v>0.27179999999999999</v>
      </c>
      <c r="L43" s="84">
        <f>$G$18</f>
        <v>1900</v>
      </c>
      <c r="M43" s="263">
        <f>L43*K43</f>
        <v>516.41999999999996</v>
      </c>
      <c r="N43" s="59"/>
      <c r="O43" s="60">
        <f t="shared" si="2"/>
        <v>-1523.6100000000001</v>
      </c>
      <c r="P43" s="250">
        <f t="shared" si="3"/>
        <v>-0.74685666387259009</v>
      </c>
      <c r="Q43" s="59"/>
      <c r="R43" s="85">
        <v>0</v>
      </c>
      <c r="S43" s="84">
        <f>$G$18</f>
        <v>1900</v>
      </c>
      <c r="T43" s="263">
        <f>S43*R43</f>
        <v>0</v>
      </c>
      <c r="U43" s="59"/>
      <c r="V43" s="60">
        <f t="shared" si="10"/>
        <v>-516.41999999999996</v>
      </c>
      <c r="W43" s="250" t="str">
        <f t="shared" si="11"/>
        <v/>
      </c>
      <c r="Y43" s="85">
        <v>0</v>
      </c>
      <c r="Z43" s="84">
        <f>$G$18</f>
        <v>1900</v>
      </c>
      <c r="AA43" s="263">
        <f>Z43*Y43</f>
        <v>0</v>
      </c>
      <c r="AB43" s="59"/>
      <c r="AC43" s="60">
        <f t="shared" si="6"/>
        <v>0</v>
      </c>
      <c r="AD43" s="250" t="str">
        <f t="shared" si="7"/>
        <v/>
      </c>
      <c r="AE43" s="59"/>
      <c r="AF43" s="85">
        <v>0</v>
      </c>
      <c r="AG43" s="84">
        <f>$G$18</f>
        <v>1900</v>
      </c>
      <c r="AH43" s="263">
        <f>AG43*AF43</f>
        <v>0</v>
      </c>
      <c r="AI43" s="59"/>
      <c r="AJ43" s="60">
        <f t="shared" si="12"/>
        <v>0</v>
      </c>
      <c r="AK43" s="250" t="str">
        <f t="shared" si="13"/>
        <v/>
      </c>
      <c r="AL43" s="59"/>
      <c r="AM43" s="85">
        <v>0</v>
      </c>
      <c r="AN43" s="84">
        <f>$G$18</f>
        <v>1900</v>
      </c>
      <c r="AO43" s="263">
        <f>AN43*AM43</f>
        <v>0</v>
      </c>
      <c r="AP43" s="59"/>
      <c r="AQ43" s="60">
        <f t="shared" si="14"/>
        <v>0</v>
      </c>
      <c r="AR43" s="250" t="str">
        <f t="shared" si="15"/>
        <v/>
      </c>
    </row>
    <row r="44" spans="2:44" s="22" customFormat="1" ht="15.75" customHeight="1" x14ac:dyDescent="0.25">
      <c r="B44" s="82" t="str">
        <f>+RESIDENTIAL!$B$42</f>
        <v>Rate Rider for Disposition of Capacity Based Recovery Account - Applicable only for Class B Customers - effective until December 31, 2025</v>
      </c>
      <c r="C44" s="53"/>
      <c r="D44" s="54" t="s">
        <v>80</v>
      </c>
      <c r="E44" s="53"/>
      <c r="F44" s="23"/>
      <c r="G44" s="432">
        <v>-5.9200000000000003E-2</v>
      </c>
      <c r="H44" s="452"/>
      <c r="I44" s="263">
        <f>H44*G44</f>
        <v>0</v>
      </c>
      <c r="J44" s="263"/>
      <c r="K44" s="432">
        <v>8.3500000000000005E-2</v>
      </c>
      <c r="L44" s="452"/>
      <c r="M44" s="263">
        <f>L44*K44</f>
        <v>0</v>
      </c>
      <c r="N44" s="59"/>
      <c r="O44" s="60">
        <f t="shared" si="2"/>
        <v>0</v>
      </c>
      <c r="P44" s="250" t="str">
        <f t="shared" si="3"/>
        <v/>
      </c>
      <c r="Q44" s="59"/>
      <c r="R44" s="85">
        <v>0</v>
      </c>
      <c r="S44" s="452"/>
      <c r="T44" s="263">
        <f>S44*R44</f>
        <v>0</v>
      </c>
      <c r="U44" s="59"/>
      <c r="V44" s="60">
        <f t="shared" si="10"/>
        <v>0</v>
      </c>
      <c r="W44" s="250" t="str">
        <f t="shared" si="11"/>
        <v/>
      </c>
      <c r="Y44" s="85">
        <v>0</v>
      </c>
      <c r="Z44" s="452"/>
      <c r="AA44" s="263">
        <f>Z44*Y44</f>
        <v>0</v>
      </c>
      <c r="AB44" s="59"/>
      <c r="AC44" s="60">
        <f t="shared" si="6"/>
        <v>0</v>
      </c>
      <c r="AD44" s="250" t="str">
        <f t="shared" si="7"/>
        <v/>
      </c>
      <c r="AE44" s="59"/>
      <c r="AF44" s="85">
        <v>0</v>
      </c>
      <c r="AG44" s="452"/>
      <c r="AH44" s="263">
        <f>AG44*AF44</f>
        <v>0</v>
      </c>
      <c r="AI44" s="59"/>
      <c r="AJ44" s="60">
        <f t="shared" si="12"/>
        <v>0</v>
      </c>
      <c r="AK44" s="250" t="str">
        <f t="shared" si="13"/>
        <v/>
      </c>
      <c r="AL44" s="59"/>
      <c r="AM44" s="85">
        <v>0</v>
      </c>
      <c r="AN44" s="452"/>
      <c r="AO44" s="263">
        <f>AN44*AM44</f>
        <v>0</v>
      </c>
      <c r="AP44" s="59"/>
      <c r="AQ44" s="60">
        <f t="shared" si="14"/>
        <v>0</v>
      </c>
      <c r="AR44" s="250" t="str">
        <f t="shared" si="15"/>
        <v/>
      </c>
    </row>
    <row r="45" spans="2:44" s="22" customFormat="1" ht="15.75" customHeight="1" x14ac:dyDescent="0.25">
      <c r="B45" s="82" t="str">
        <f>+RESIDENTIAL!$B$43</f>
        <v>Rate Rider for Disposition of Global Adjustment Account - Applicable only for Non-RPP Customers - effective until December 31, 2025</v>
      </c>
      <c r="C45" s="53"/>
      <c r="D45" s="54" t="s">
        <v>29</v>
      </c>
      <c r="E45" s="53"/>
      <c r="F45" s="23"/>
      <c r="G45" s="85">
        <v>0</v>
      </c>
      <c r="H45" s="452"/>
      <c r="I45" s="263">
        <f>H45*G45</f>
        <v>0</v>
      </c>
      <c r="J45" s="263"/>
      <c r="K45" s="85">
        <v>1.24E-3</v>
      </c>
      <c r="L45" s="452"/>
      <c r="M45" s="263">
        <f>L45*K45</f>
        <v>0</v>
      </c>
      <c r="N45" s="59"/>
      <c r="O45" s="60">
        <f t="shared" si="2"/>
        <v>0</v>
      </c>
      <c r="P45" s="250" t="str">
        <f t="shared" si="3"/>
        <v/>
      </c>
      <c r="Q45" s="59"/>
      <c r="R45" s="85">
        <v>0</v>
      </c>
      <c r="S45" s="452"/>
      <c r="T45" s="263">
        <f>S45*R45</f>
        <v>0</v>
      </c>
      <c r="U45" s="59"/>
      <c r="V45" s="60">
        <f t="shared" si="10"/>
        <v>0</v>
      </c>
      <c r="W45" s="250" t="str">
        <f t="shared" si="11"/>
        <v/>
      </c>
      <c r="Y45" s="85">
        <v>0</v>
      </c>
      <c r="Z45" s="452"/>
      <c r="AA45" s="263">
        <f>Z45*Y45</f>
        <v>0</v>
      </c>
      <c r="AB45" s="59"/>
      <c r="AC45" s="60">
        <f t="shared" si="6"/>
        <v>0</v>
      </c>
      <c r="AD45" s="250" t="str">
        <f t="shared" si="7"/>
        <v/>
      </c>
      <c r="AE45" s="59"/>
      <c r="AF45" s="85">
        <v>0</v>
      </c>
      <c r="AG45" s="452"/>
      <c r="AH45" s="263">
        <f>AG45*AF45</f>
        <v>0</v>
      </c>
      <c r="AI45" s="59"/>
      <c r="AJ45" s="60">
        <f t="shared" si="12"/>
        <v>0</v>
      </c>
      <c r="AK45" s="250" t="str">
        <f t="shared" si="13"/>
        <v/>
      </c>
      <c r="AL45" s="59"/>
      <c r="AM45" s="85">
        <v>0</v>
      </c>
      <c r="AN45" s="452"/>
      <c r="AO45" s="263">
        <f>AN45*AM45</f>
        <v>0</v>
      </c>
      <c r="AP45" s="59"/>
      <c r="AQ45" s="60">
        <f t="shared" si="14"/>
        <v>0</v>
      </c>
      <c r="AR45" s="250" t="str">
        <f t="shared" si="15"/>
        <v/>
      </c>
    </row>
    <row r="46" spans="2:44" x14ac:dyDescent="0.25">
      <c r="B46" s="408" t="s">
        <v>34</v>
      </c>
      <c r="C46" s="409"/>
      <c r="D46" s="410"/>
      <c r="E46" s="409"/>
      <c r="F46" s="401"/>
      <c r="G46" s="411"/>
      <c r="H46" s="412"/>
      <c r="I46" s="413">
        <f>SUM(I41:I45)+I40</f>
        <v>21400.27350000001</v>
      </c>
      <c r="J46" s="413"/>
      <c r="K46" s="411"/>
      <c r="L46" s="412"/>
      <c r="M46" s="413">
        <f>SUM(M41:M45)+M40</f>
        <v>20255.143500000009</v>
      </c>
      <c r="N46" s="401"/>
      <c r="O46" s="405">
        <f t="shared" si="2"/>
        <v>-1145.130000000001</v>
      </c>
      <c r="P46" s="406">
        <f t="shared" si="3"/>
        <v>-5.3510063784932491E-2</v>
      </c>
      <c r="R46" s="411"/>
      <c r="S46" s="412"/>
      <c r="T46" s="413">
        <f>SUM(T41:T45)+T40</f>
        <v>19067.643500000009</v>
      </c>
      <c r="U46" s="401"/>
      <c r="V46" s="405">
        <f t="shared" si="10"/>
        <v>-1187.5</v>
      </c>
      <c r="W46" s="406">
        <f t="shared" si="11"/>
        <v>-5.8627084029298504E-2</v>
      </c>
      <c r="Y46" s="411"/>
      <c r="Z46" s="412"/>
      <c r="AA46" s="413">
        <f>SUM(AA41:AA45)+AA40</f>
        <v>20052.41350000001</v>
      </c>
      <c r="AB46" s="401"/>
      <c r="AC46" s="405">
        <f t="shared" si="6"/>
        <v>984.77000000000044</v>
      </c>
      <c r="AD46" s="406">
        <f t="shared" si="7"/>
        <v>5.1646130262504641E-2</v>
      </c>
      <c r="AF46" s="411"/>
      <c r="AG46" s="412"/>
      <c r="AH46" s="413">
        <f>SUM(AH41:AH45)+AH40</f>
        <v>21241.053500000013</v>
      </c>
      <c r="AI46" s="401"/>
      <c r="AJ46" s="405">
        <f t="shared" si="12"/>
        <v>1188.6400000000031</v>
      </c>
      <c r="AK46" s="406">
        <f t="shared" si="13"/>
        <v>5.9276655151760282E-2</v>
      </c>
      <c r="AM46" s="411"/>
      <c r="AN46" s="412"/>
      <c r="AO46" s="413">
        <f>SUM(AO41:AO45)+AO40</f>
        <v>22271.61350000001</v>
      </c>
      <c r="AP46" s="401"/>
      <c r="AQ46" s="405">
        <f t="shared" si="14"/>
        <v>1030.5599999999977</v>
      </c>
      <c r="AR46" s="406">
        <f t="shared" si="15"/>
        <v>4.8517367559005348E-2</v>
      </c>
    </row>
    <row r="47" spans="2:44" x14ac:dyDescent="0.25">
      <c r="B47" s="272" t="s">
        <v>35</v>
      </c>
      <c r="C47" s="29"/>
      <c r="D47" s="245" t="s">
        <v>81</v>
      </c>
      <c r="E47" s="29"/>
      <c r="F47" s="29"/>
      <c r="G47" s="104">
        <v>3.6297999999999999</v>
      </c>
      <c r="H47" s="451">
        <f>$G$17</f>
        <v>1700</v>
      </c>
      <c r="I47" s="263">
        <f>H47*G47</f>
        <v>6170.66</v>
      </c>
      <c r="J47" s="263"/>
      <c r="K47" s="104">
        <v>4.1180000000000003</v>
      </c>
      <c r="L47" s="451">
        <f>$G$17</f>
        <v>1700</v>
      </c>
      <c r="M47" s="263">
        <f>L47*K47</f>
        <v>7000.6</v>
      </c>
      <c r="N47" s="29"/>
      <c r="O47" s="249">
        <f t="shared" si="2"/>
        <v>829.94000000000051</v>
      </c>
      <c r="P47" s="250">
        <f t="shared" si="3"/>
        <v>0.13449776847209222</v>
      </c>
      <c r="R47" s="104">
        <v>4.1180000000000003</v>
      </c>
      <c r="S47" s="451">
        <f>$G$17</f>
        <v>1700</v>
      </c>
      <c r="T47" s="263">
        <f>S47*R47</f>
        <v>7000.6</v>
      </c>
      <c r="U47" s="29"/>
      <c r="V47" s="249">
        <f t="shared" si="10"/>
        <v>0</v>
      </c>
      <c r="W47" s="250">
        <f t="shared" si="11"/>
        <v>0</v>
      </c>
      <c r="Y47" s="104">
        <v>4.1180000000000003</v>
      </c>
      <c r="Z47" s="451">
        <f>$G$17</f>
        <v>1700</v>
      </c>
      <c r="AA47" s="263">
        <f>Z47*Y47</f>
        <v>7000.6</v>
      </c>
      <c r="AB47" s="29"/>
      <c r="AC47" s="249">
        <f t="shared" si="6"/>
        <v>0</v>
      </c>
      <c r="AD47" s="250">
        <f t="shared" si="7"/>
        <v>0</v>
      </c>
      <c r="AF47" s="104">
        <v>4.1180000000000003</v>
      </c>
      <c r="AG47" s="451">
        <f>$G$17</f>
        <v>1700</v>
      </c>
      <c r="AH47" s="263">
        <f>AG47*AF47</f>
        <v>7000.6</v>
      </c>
      <c r="AI47" s="29"/>
      <c r="AJ47" s="249">
        <f t="shared" si="12"/>
        <v>0</v>
      </c>
      <c r="AK47" s="250">
        <f t="shared" si="13"/>
        <v>0</v>
      </c>
      <c r="AM47" s="104">
        <v>4.1180000000000003</v>
      </c>
      <c r="AN47" s="451">
        <f>$G$17</f>
        <v>1700</v>
      </c>
      <c r="AO47" s="263">
        <f>AN47*AM47</f>
        <v>7000.6</v>
      </c>
      <c r="AP47" s="29"/>
      <c r="AQ47" s="249">
        <f t="shared" si="14"/>
        <v>0</v>
      </c>
      <c r="AR47" s="250">
        <f t="shared" si="15"/>
        <v>0</v>
      </c>
    </row>
    <row r="48" spans="2:44" x14ac:dyDescent="0.25">
      <c r="B48" s="274" t="s">
        <v>36</v>
      </c>
      <c r="C48" s="29"/>
      <c r="D48" s="245" t="s">
        <v>81</v>
      </c>
      <c r="E48" s="29"/>
      <c r="F48" s="29"/>
      <c r="G48" s="104">
        <v>2.5173000000000001</v>
      </c>
      <c r="H48" s="451">
        <f>$G$17</f>
        <v>1700</v>
      </c>
      <c r="I48" s="263">
        <f>H48*G48</f>
        <v>4279.41</v>
      </c>
      <c r="J48" s="263"/>
      <c r="K48" s="104">
        <v>2.9232</v>
      </c>
      <c r="L48" s="451">
        <f>$G$17</f>
        <v>1700</v>
      </c>
      <c r="M48" s="263">
        <f>L48*K48</f>
        <v>4969.4399999999996</v>
      </c>
      <c r="N48" s="29"/>
      <c r="O48" s="249">
        <f t="shared" si="2"/>
        <v>690.02999999999975</v>
      </c>
      <c r="P48" s="250">
        <f t="shared" si="3"/>
        <v>0.16124419020378972</v>
      </c>
      <c r="R48" s="104">
        <v>2.9232</v>
      </c>
      <c r="S48" s="451">
        <f>$G$17</f>
        <v>1700</v>
      </c>
      <c r="T48" s="263">
        <f>S48*R48</f>
        <v>4969.4399999999996</v>
      </c>
      <c r="U48" s="29"/>
      <c r="V48" s="249">
        <f t="shared" si="10"/>
        <v>0</v>
      </c>
      <c r="W48" s="250">
        <f t="shared" si="11"/>
        <v>0</v>
      </c>
      <c r="Y48" s="104">
        <v>2.9232</v>
      </c>
      <c r="Z48" s="451">
        <f>$G$17</f>
        <v>1700</v>
      </c>
      <c r="AA48" s="263">
        <f>Z48*Y48</f>
        <v>4969.4399999999996</v>
      </c>
      <c r="AB48" s="29"/>
      <c r="AC48" s="249">
        <f t="shared" si="6"/>
        <v>0</v>
      </c>
      <c r="AD48" s="250">
        <f t="shared" si="7"/>
        <v>0</v>
      </c>
      <c r="AF48" s="104">
        <v>2.9232</v>
      </c>
      <c r="AG48" s="451">
        <f>$G$17</f>
        <v>1700</v>
      </c>
      <c r="AH48" s="263">
        <f>AG48*AF48</f>
        <v>4969.4399999999996</v>
      </c>
      <c r="AI48" s="29"/>
      <c r="AJ48" s="249">
        <f t="shared" si="12"/>
        <v>0</v>
      </c>
      <c r="AK48" s="250">
        <f t="shared" si="13"/>
        <v>0</v>
      </c>
      <c r="AM48" s="104">
        <v>2.9232</v>
      </c>
      <c r="AN48" s="451">
        <f>$G$17</f>
        <v>1700</v>
      </c>
      <c r="AO48" s="263">
        <f>AN48*AM48</f>
        <v>4969.4399999999996</v>
      </c>
      <c r="AP48" s="29"/>
      <c r="AQ48" s="249">
        <f t="shared" si="14"/>
        <v>0</v>
      </c>
      <c r="AR48" s="250">
        <f t="shared" si="15"/>
        <v>0</v>
      </c>
    </row>
    <row r="49" spans="2:44" x14ac:dyDescent="0.25">
      <c r="B49" s="408" t="s">
        <v>37</v>
      </c>
      <c r="C49" s="399"/>
      <c r="D49" s="414"/>
      <c r="E49" s="399"/>
      <c r="F49" s="415"/>
      <c r="G49" s="416"/>
      <c r="H49" s="435"/>
      <c r="I49" s="413">
        <f>SUM(I46:I48)</f>
        <v>31850.34350000001</v>
      </c>
      <c r="J49" s="413"/>
      <c r="K49" s="416"/>
      <c r="L49" s="435"/>
      <c r="M49" s="413">
        <f>SUM(M46:M48)</f>
        <v>32225.18350000001</v>
      </c>
      <c r="N49" s="415"/>
      <c r="O49" s="405">
        <f t="shared" si="2"/>
        <v>374.84000000000015</v>
      </c>
      <c r="P49" s="406">
        <f t="shared" si="3"/>
        <v>1.1768789871920848E-2</v>
      </c>
      <c r="R49" s="416"/>
      <c r="S49" s="435"/>
      <c r="T49" s="413">
        <f>SUM(T46:T48)</f>
        <v>31037.68350000001</v>
      </c>
      <c r="U49" s="415"/>
      <c r="V49" s="405">
        <f t="shared" si="10"/>
        <v>-1187.5</v>
      </c>
      <c r="W49" s="406">
        <f t="shared" si="11"/>
        <v>-3.6850061691658005E-2</v>
      </c>
      <c r="Y49" s="416"/>
      <c r="Z49" s="435"/>
      <c r="AA49" s="413">
        <f>SUM(AA46:AA48)</f>
        <v>32022.453500000007</v>
      </c>
      <c r="AB49" s="415"/>
      <c r="AC49" s="405">
        <f t="shared" si="6"/>
        <v>984.7699999999968</v>
      </c>
      <c r="AD49" s="406">
        <f t="shared" si="7"/>
        <v>3.1728205489304523E-2</v>
      </c>
      <c r="AF49" s="416"/>
      <c r="AG49" s="435"/>
      <c r="AH49" s="413">
        <f>SUM(AH46:AH48)</f>
        <v>33211.093500000017</v>
      </c>
      <c r="AI49" s="415"/>
      <c r="AJ49" s="405">
        <f t="shared" si="12"/>
        <v>1188.6400000000103</v>
      </c>
      <c r="AK49" s="406">
        <f t="shared" si="13"/>
        <v>3.7118954673476534E-2</v>
      </c>
      <c r="AM49" s="416"/>
      <c r="AN49" s="435"/>
      <c r="AO49" s="413">
        <f>SUM(AO46:AO48)</f>
        <v>34241.653500000015</v>
      </c>
      <c r="AP49" s="415"/>
      <c r="AQ49" s="405">
        <f t="shared" si="14"/>
        <v>1030.5599999999977</v>
      </c>
      <c r="AR49" s="406">
        <f t="shared" si="15"/>
        <v>3.1030595243724726E-2</v>
      </c>
    </row>
    <row r="50" spans="2:44" x14ac:dyDescent="0.25">
      <c r="B50" s="264" t="s">
        <v>70</v>
      </c>
      <c r="C50" s="244"/>
      <c r="D50" s="245" t="s">
        <v>29</v>
      </c>
      <c r="E50" s="244"/>
      <c r="F50" s="29"/>
      <c r="G50" s="104">
        <v>4.1000000000000003E-3</v>
      </c>
      <c r="H50" s="453">
        <f>+$G$19*(1+G73)</f>
        <v>926550.00000000012</v>
      </c>
      <c r="I50" s="248">
        <f t="shared" ref="I50:I60" si="22">H50*G50</f>
        <v>3798.8550000000009</v>
      </c>
      <c r="J50" s="248"/>
      <c r="K50" s="104">
        <v>4.1000000000000003E-3</v>
      </c>
      <c r="L50" s="453">
        <f>+$G$19*(1+K73)</f>
        <v>926550.00000000012</v>
      </c>
      <c r="M50" s="248">
        <f t="shared" ref="M50:M60" si="23">L50*K50</f>
        <v>3798.8550000000009</v>
      </c>
      <c r="N50" s="29"/>
      <c r="O50" s="249">
        <f t="shared" si="2"/>
        <v>0</v>
      </c>
      <c r="P50" s="250">
        <f t="shared" si="3"/>
        <v>0</v>
      </c>
      <c r="R50" s="104">
        <v>4.1000000000000003E-3</v>
      </c>
      <c r="S50" s="453">
        <f>+$G$19*(1+R73)</f>
        <v>926550.00000000012</v>
      </c>
      <c r="T50" s="248">
        <f t="shared" ref="T50:T60" si="24">S50*R50</f>
        <v>3798.8550000000009</v>
      </c>
      <c r="U50" s="29"/>
      <c r="V50" s="249">
        <f t="shared" si="10"/>
        <v>0</v>
      </c>
      <c r="W50" s="250">
        <f t="shared" si="11"/>
        <v>0</v>
      </c>
      <c r="Y50" s="104">
        <v>4.1000000000000003E-3</v>
      </c>
      <c r="Z50" s="453">
        <f>+$G$19*(1+Y73)</f>
        <v>926550.00000000012</v>
      </c>
      <c r="AA50" s="248">
        <f t="shared" ref="AA50:AA60" si="25">Z50*Y50</f>
        <v>3798.8550000000009</v>
      </c>
      <c r="AB50" s="29"/>
      <c r="AC50" s="249">
        <f t="shared" si="6"/>
        <v>0</v>
      </c>
      <c r="AD50" s="250">
        <f t="shared" si="7"/>
        <v>0</v>
      </c>
      <c r="AF50" s="104">
        <v>4.1000000000000003E-3</v>
      </c>
      <c r="AG50" s="453">
        <f>+$G$19*(1+AF73)</f>
        <v>926550.00000000012</v>
      </c>
      <c r="AH50" s="248">
        <f t="shared" ref="AH50:AH60" si="26">AG50*AF50</f>
        <v>3798.8550000000009</v>
      </c>
      <c r="AI50" s="29"/>
      <c r="AJ50" s="249">
        <f t="shared" si="12"/>
        <v>0</v>
      </c>
      <c r="AK50" s="250">
        <f t="shared" si="13"/>
        <v>0</v>
      </c>
      <c r="AM50" s="104">
        <v>4.1000000000000003E-3</v>
      </c>
      <c r="AN50" s="453">
        <f>+$G$19*(1+AM73)</f>
        <v>926550.00000000012</v>
      </c>
      <c r="AO50" s="248">
        <f t="shared" ref="AO50:AO60" si="27">AN50*AM50</f>
        <v>3798.8550000000009</v>
      </c>
      <c r="AP50" s="29"/>
      <c r="AQ50" s="249">
        <f t="shared" si="14"/>
        <v>0</v>
      </c>
      <c r="AR50" s="250">
        <f t="shared" si="15"/>
        <v>0</v>
      </c>
    </row>
    <row r="51" spans="2:44" x14ac:dyDescent="0.25">
      <c r="B51" s="264" t="s">
        <v>71</v>
      </c>
      <c r="C51" s="244"/>
      <c r="D51" s="245" t="s">
        <v>29</v>
      </c>
      <c r="E51" s="244"/>
      <c r="F51" s="29"/>
      <c r="G51" s="104">
        <v>1.4E-3</v>
      </c>
      <c r="H51" s="453">
        <f>+H50</f>
        <v>926550.00000000012</v>
      </c>
      <c r="I51" s="248">
        <f t="shared" si="22"/>
        <v>1297.17</v>
      </c>
      <c r="J51" s="248"/>
      <c r="K51" s="104">
        <v>1.4E-3</v>
      </c>
      <c r="L51" s="453">
        <f>+L50</f>
        <v>926550.00000000012</v>
      </c>
      <c r="M51" s="248">
        <f t="shared" si="23"/>
        <v>1297.17</v>
      </c>
      <c r="N51" s="29"/>
      <c r="O51" s="249">
        <f t="shared" si="2"/>
        <v>0</v>
      </c>
      <c r="P51" s="250">
        <f t="shared" si="3"/>
        <v>0</v>
      </c>
      <c r="R51" s="104">
        <v>1.4E-3</v>
      </c>
      <c r="S51" s="453">
        <f>+S50</f>
        <v>926550.00000000012</v>
      </c>
      <c r="T51" s="248">
        <f t="shared" si="24"/>
        <v>1297.17</v>
      </c>
      <c r="U51" s="29"/>
      <c r="V51" s="249">
        <f t="shared" si="10"/>
        <v>0</v>
      </c>
      <c r="W51" s="250">
        <f t="shared" si="11"/>
        <v>0</v>
      </c>
      <c r="Y51" s="104">
        <v>1.4E-3</v>
      </c>
      <c r="Z51" s="453">
        <f>+Z50</f>
        <v>926550.00000000012</v>
      </c>
      <c r="AA51" s="248">
        <f t="shared" si="25"/>
        <v>1297.17</v>
      </c>
      <c r="AB51" s="29"/>
      <c r="AC51" s="249">
        <f t="shared" si="6"/>
        <v>0</v>
      </c>
      <c r="AD51" s="250">
        <f t="shared" si="7"/>
        <v>0</v>
      </c>
      <c r="AF51" s="104">
        <v>1.4E-3</v>
      </c>
      <c r="AG51" s="453">
        <f>+AG50</f>
        <v>926550.00000000012</v>
      </c>
      <c r="AH51" s="248">
        <f t="shared" si="26"/>
        <v>1297.17</v>
      </c>
      <c r="AI51" s="29"/>
      <c r="AJ51" s="249">
        <f t="shared" si="12"/>
        <v>0</v>
      </c>
      <c r="AK51" s="250">
        <f t="shared" si="13"/>
        <v>0</v>
      </c>
      <c r="AM51" s="104">
        <v>1.4E-3</v>
      </c>
      <c r="AN51" s="453">
        <f>+AN50</f>
        <v>926550.00000000012</v>
      </c>
      <c r="AO51" s="248">
        <f t="shared" si="27"/>
        <v>1297.17</v>
      </c>
      <c r="AP51" s="29"/>
      <c r="AQ51" s="249">
        <f t="shared" si="14"/>
        <v>0</v>
      </c>
      <c r="AR51" s="250">
        <f t="shared" si="15"/>
        <v>0</v>
      </c>
    </row>
    <row r="52" spans="2:44" x14ac:dyDescent="0.25">
      <c r="B52" s="264" t="s">
        <v>40</v>
      </c>
      <c r="C52" s="244"/>
      <c r="D52" s="245" t="s">
        <v>29</v>
      </c>
      <c r="E52" s="244"/>
      <c r="F52" s="29"/>
      <c r="G52" s="104">
        <v>4.0000000000000002E-4</v>
      </c>
      <c r="H52" s="453"/>
      <c r="I52" s="248">
        <f t="shared" si="22"/>
        <v>0</v>
      </c>
      <c r="J52" s="248"/>
      <c r="K52" s="104">
        <v>4.0000000000000002E-4</v>
      </c>
      <c r="L52" s="453"/>
      <c r="M52" s="248">
        <f t="shared" si="23"/>
        <v>0</v>
      </c>
      <c r="N52" s="29"/>
      <c r="O52" s="249">
        <f t="shared" si="2"/>
        <v>0</v>
      </c>
      <c r="P52" s="250" t="str">
        <f t="shared" si="3"/>
        <v/>
      </c>
      <c r="R52" s="104">
        <v>4.0000000000000002E-4</v>
      </c>
      <c r="S52" s="453"/>
      <c r="T52" s="248">
        <f t="shared" si="24"/>
        <v>0</v>
      </c>
      <c r="U52" s="29"/>
      <c r="V52" s="249">
        <f t="shared" si="10"/>
        <v>0</v>
      </c>
      <c r="W52" s="250" t="str">
        <f t="shared" si="11"/>
        <v/>
      </c>
      <c r="Y52" s="104">
        <v>4.0000000000000002E-4</v>
      </c>
      <c r="Z52" s="453"/>
      <c r="AA52" s="248">
        <f t="shared" si="25"/>
        <v>0</v>
      </c>
      <c r="AB52" s="29"/>
      <c r="AC52" s="249">
        <f t="shared" si="6"/>
        <v>0</v>
      </c>
      <c r="AD52" s="250" t="str">
        <f t="shared" si="7"/>
        <v/>
      </c>
      <c r="AF52" s="104">
        <v>4.0000000000000002E-4</v>
      </c>
      <c r="AG52" s="453"/>
      <c r="AH52" s="248">
        <f t="shared" si="26"/>
        <v>0</v>
      </c>
      <c r="AI52" s="29"/>
      <c r="AJ52" s="249">
        <f t="shared" si="12"/>
        <v>0</v>
      </c>
      <c r="AK52" s="250" t="str">
        <f t="shared" si="13"/>
        <v/>
      </c>
      <c r="AM52" s="104">
        <v>4.0000000000000002E-4</v>
      </c>
      <c r="AN52" s="453"/>
      <c r="AO52" s="248">
        <f t="shared" si="27"/>
        <v>0</v>
      </c>
      <c r="AP52" s="29"/>
      <c r="AQ52" s="249">
        <f t="shared" si="14"/>
        <v>0</v>
      </c>
      <c r="AR52" s="250" t="str">
        <f t="shared" si="15"/>
        <v/>
      </c>
    </row>
    <row r="53" spans="2:44" x14ac:dyDescent="0.25">
      <c r="B53" s="264" t="s">
        <v>72</v>
      </c>
      <c r="C53" s="244"/>
      <c r="D53" s="245" t="s">
        <v>23</v>
      </c>
      <c r="E53" s="244"/>
      <c r="F53" s="29"/>
      <c r="G53" s="105">
        <v>0.25</v>
      </c>
      <c r="H53" s="247">
        <v>1</v>
      </c>
      <c r="I53" s="263">
        <f t="shared" si="22"/>
        <v>0.25</v>
      </c>
      <c r="J53" s="263"/>
      <c r="K53" s="105">
        <v>0.25</v>
      </c>
      <c r="L53" s="247">
        <v>1</v>
      </c>
      <c r="M53" s="263">
        <f t="shared" si="23"/>
        <v>0.25</v>
      </c>
      <c r="N53" s="29"/>
      <c r="O53" s="249">
        <f t="shared" si="2"/>
        <v>0</v>
      </c>
      <c r="P53" s="250">
        <f t="shared" si="3"/>
        <v>0</v>
      </c>
      <c r="R53" s="105">
        <v>0.25</v>
      </c>
      <c r="S53" s="247">
        <v>1</v>
      </c>
      <c r="T53" s="263">
        <f t="shared" si="24"/>
        <v>0.25</v>
      </c>
      <c r="U53" s="29"/>
      <c r="V53" s="249">
        <f t="shared" si="10"/>
        <v>0</v>
      </c>
      <c r="W53" s="250">
        <f t="shared" si="11"/>
        <v>0</v>
      </c>
      <c r="Y53" s="105">
        <v>0.25</v>
      </c>
      <c r="Z53" s="247">
        <v>1</v>
      </c>
      <c r="AA53" s="263">
        <f t="shared" si="25"/>
        <v>0.25</v>
      </c>
      <c r="AB53" s="29"/>
      <c r="AC53" s="249">
        <f t="shared" si="6"/>
        <v>0</v>
      </c>
      <c r="AD53" s="250">
        <f t="shared" si="7"/>
        <v>0</v>
      </c>
      <c r="AF53" s="105">
        <v>0.25</v>
      </c>
      <c r="AG53" s="247">
        <v>1</v>
      </c>
      <c r="AH53" s="263">
        <f t="shared" si="26"/>
        <v>0.25</v>
      </c>
      <c r="AI53" s="29"/>
      <c r="AJ53" s="249">
        <f t="shared" si="12"/>
        <v>0</v>
      </c>
      <c r="AK53" s="250">
        <f t="shared" si="13"/>
        <v>0</v>
      </c>
      <c r="AM53" s="105">
        <v>0.25</v>
      </c>
      <c r="AN53" s="247">
        <v>1</v>
      </c>
      <c r="AO53" s="263">
        <f t="shared" si="27"/>
        <v>0.25</v>
      </c>
      <c r="AP53" s="29"/>
      <c r="AQ53" s="249">
        <f t="shared" si="14"/>
        <v>0</v>
      </c>
      <c r="AR53" s="250">
        <f t="shared" si="15"/>
        <v>0</v>
      </c>
    </row>
    <row r="54" spans="2:44" s="22" customFormat="1" x14ac:dyDescent="0.25">
      <c r="B54" s="53" t="s">
        <v>42</v>
      </c>
      <c r="C54" s="53"/>
      <c r="D54" s="54" t="s">
        <v>29</v>
      </c>
      <c r="E54" s="53"/>
      <c r="F54" s="23"/>
      <c r="G54" s="104">
        <v>8.6999999999999994E-2</v>
      </c>
      <c r="H54" s="86">
        <f>$D$142*$G$19</f>
        <v>567000</v>
      </c>
      <c r="I54" s="65">
        <f t="shared" si="22"/>
        <v>49329</v>
      </c>
      <c r="J54" s="65"/>
      <c r="K54" s="104">
        <v>8.6999999999999994E-2</v>
      </c>
      <c r="L54" s="86">
        <f>$D$142*$G$19</f>
        <v>567000</v>
      </c>
      <c r="M54" s="65">
        <f t="shared" si="23"/>
        <v>49329</v>
      </c>
      <c r="N54" s="59"/>
      <c r="O54" s="60">
        <f t="shared" si="2"/>
        <v>0</v>
      </c>
      <c r="P54" s="61">
        <f t="shared" si="3"/>
        <v>0</v>
      </c>
      <c r="Q54" s="59"/>
      <c r="R54" s="104">
        <v>8.6999999999999994E-2</v>
      </c>
      <c r="S54" s="86">
        <f>$D$142*$G$19</f>
        <v>567000</v>
      </c>
      <c r="T54" s="65">
        <f t="shared" si="24"/>
        <v>49329</v>
      </c>
      <c r="U54" s="59"/>
      <c r="V54" s="60">
        <f t="shared" si="10"/>
        <v>0</v>
      </c>
      <c r="W54" s="61">
        <f t="shared" si="11"/>
        <v>0</v>
      </c>
      <c r="Y54" s="104">
        <v>8.6999999999999994E-2</v>
      </c>
      <c r="Z54" s="86">
        <f>$D$142*$G$19</f>
        <v>567000</v>
      </c>
      <c r="AA54" s="65">
        <f t="shared" si="25"/>
        <v>49329</v>
      </c>
      <c r="AB54" s="59"/>
      <c r="AC54" s="60">
        <f t="shared" si="6"/>
        <v>0</v>
      </c>
      <c r="AD54" s="61">
        <f t="shared" si="7"/>
        <v>0</v>
      </c>
      <c r="AE54" s="59"/>
      <c r="AF54" s="104">
        <v>8.6999999999999994E-2</v>
      </c>
      <c r="AG54" s="86">
        <f>$D$142*$G$19</f>
        <v>567000</v>
      </c>
      <c r="AH54" s="65">
        <f t="shared" si="26"/>
        <v>49329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8.6999999999999994E-2</v>
      </c>
      <c r="AN54" s="86">
        <f>$D$142*$G$19</f>
        <v>567000</v>
      </c>
      <c r="AO54" s="65">
        <f t="shared" si="27"/>
        <v>49329</v>
      </c>
      <c r="AP54" s="59"/>
      <c r="AQ54" s="60">
        <f t="shared" si="14"/>
        <v>0</v>
      </c>
      <c r="AR54" s="61">
        <f t="shared" si="15"/>
        <v>0</v>
      </c>
    </row>
    <row r="55" spans="2:44" s="22" customFormat="1" x14ac:dyDescent="0.25">
      <c r="B55" s="53" t="s">
        <v>43</v>
      </c>
      <c r="C55" s="53"/>
      <c r="D55" s="54" t="s">
        <v>29</v>
      </c>
      <c r="E55" s="53"/>
      <c r="F55" s="23"/>
      <c r="G55" s="104">
        <v>0.122</v>
      </c>
      <c r="H55" s="86">
        <f>$D$143*$G$19</f>
        <v>162000</v>
      </c>
      <c r="I55" s="65">
        <f t="shared" si="22"/>
        <v>19764</v>
      </c>
      <c r="J55" s="65"/>
      <c r="K55" s="104">
        <v>0.122</v>
      </c>
      <c r="L55" s="86">
        <f>$D$143*$G$19</f>
        <v>162000</v>
      </c>
      <c r="M55" s="65">
        <f t="shared" si="23"/>
        <v>19764</v>
      </c>
      <c r="N55" s="59"/>
      <c r="O55" s="60">
        <f t="shared" si="2"/>
        <v>0</v>
      </c>
      <c r="P55" s="61">
        <f t="shared" si="3"/>
        <v>0</v>
      </c>
      <c r="Q55" s="59"/>
      <c r="R55" s="104">
        <v>0.122</v>
      </c>
      <c r="S55" s="86">
        <f>$D$143*$G$19</f>
        <v>162000</v>
      </c>
      <c r="T55" s="65">
        <f t="shared" si="24"/>
        <v>19764</v>
      </c>
      <c r="U55" s="59"/>
      <c r="V55" s="60">
        <f t="shared" si="10"/>
        <v>0</v>
      </c>
      <c r="W55" s="61">
        <f t="shared" si="11"/>
        <v>0</v>
      </c>
      <c r="Y55" s="104">
        <v>0.122</v>
      </c>
      <c r="Z55" s="86">
        <f>$D$143*$G$19</f>
        <v>162000</v>
      </c>
      <c r="AA55" s="65">
        <f t="shared" si="25"/>
        <v>19764</v>
      </c>
      <c r="AB55" s="59"/>
      <c r="AC55" s="60">
        <f t="shared" si="6"/>
        <v>0</v>
      </c>
      <c r="AD55" s="61">
        <f t="shared" si="7"/>
        <v>0</v>
      </c>
      <c r="AE55" s="59"/>
      <c r="AF55" s="104">
        <v>0.122</v>
      </c>
      <c r="AG55" s="86">
        <f>$D$143*$G$19</f>
        <v>162000</v>
      </c>
      <c r="AH55" s="65">
        <f t="shared" si="26"/>
        <v>19764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0.122</v>
      </c>
      <c r="AN55" s="86">
        <f>$D$143*$G$19</f>
        <v>162000</v>
      </c>
      <c r="AO55" s="65">
        <f t="shared" si="27"/>
        <v>19764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53" t="s">
        <v>44</v>
      </c>
      <c r="C56" s="53"/>
      <c r="D56" s="54" t="s">
        <v>29</v>
      </c>
      <c r="E56" s="53"/>
      <c r="F56" s="23"/>
      <c r="G56" s="104">
        <v>0.182</v>
      </c>
      <c r="H56" s="86">
        <f>$D$144*$G$19</f>
        <v>171000</v>
      </c>
      <c r="I56" s="65">
        <f t="shared" si="22"/>
        <v>31122</v>
      </c>
      <c r="J56" s="65"/>
      <c r="K56" s="104">
        <v>0.182</v>
      </c>
      <c r="L56" s="86">
        <f>$D$144*$G$19</f>
        <v>171000</v>
      </c>
      <c r="M56" s="65">
        <f t="shared" si="23"/>
        <v>31122</v>
      </c>
      <c r="N56" s="59"/>
      <c r="O56" s="60">
        <f t="shared" si="2"/>
        <v>0</v>
      </c>
      <c r="P56" s="61">
        <f t="shared" si="3"/>
        <v>0</v>
      </c>
      <c r="Q56" s="59"/>
      <c r="R56" s="104">
        <v>0.182</v>
      </c>
      <c r="S56" s="86">
        <f>$D$144*$G$19</f>
        <v>171000</v>
      </c>
      <c r="T56" s="65">
        <f t="shared" si="24"/>
        <v>31122</v>
      </c>
      <c r="U56" s="59"/>
      <c r="V56" s="60">
        <f t="shared" si="10"/>
        <v>0</v>
      </c>
      <c r="W56" s="61">
        <f t="shared" si="11"/>
        <v>0</v>
      </c>
      <c r="Y56" s="104">
        <v>0.182</v>
      </c>
      <c r="Z56" s="86">
        <f>$D$144*$G$19</f>
        <v>171000</v>
      </c>
      <c r="AA56" s="65">
        <f t="shared" si="25"/>
        <v>31122</v>
      </c>
      <c r="AB56" s="59"/>
      <c r="AC56" s="60">
        <f t="shared" si="6"/>
        <v>0</v>
      </c>
      <c r="AD56" s="61">
        <f t="shared" si="7"/>
        <v>0</v>
      </c>
      <c r="AE56" s="59"/>
      <c r="AF56" s="104">
        <v>0.182</v>
      </c>
      <c r="AG56" s="86">
        <f>$D$144*$G$19</f>
        <v>171000</v>
      </c>
      <c r="AH56" s="65">
        <f t="shared" si="26"/>
        <v>31122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0.182</v>
      </c>
      <c r="AN56" s="86">
        <f>$D$144*$G$19</f>
        <v>171000</v>
      </c>
      <c r="AO56" s="65">
        <f t="shared" si="27"/>
        <v>31122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53" t="s">
        <v>45</v>
      </c>
      <c r="C57" s="53"/>
      <c r="D57" s="54" t="s">
        <v>29</v>
      </c>
      <c r="E57" s="53"/>
      <c r="F57" s="23"/>
      <c r="G57" s="104">
        <v>0.10299999999999999</v>
      </c>
      <c r="H57" s="86">
        <f>IF(AND($N$1=1, $G$19&gt;=750), 750, IF(AND($N$1=1, AND($G$19&lt;750, $G$19&gt;=0)), $G$19, IF(AND($N$1=2, $G$19&gt;=750), 750, IF(AND($N$1=2, AND($G$19&lt;750, $G$19&gt;=0)), $G$19))))</f>
        <v>750</v>
      </c>
      <c r="I57" s="65">
        <f t="shared" si="22"/>
        <v>77.25</v>
      </c>
      <c r="J57" s="65"/>
      <c r="K57" s="104">
        <v>0.10299999999999999</v>
      </c>
      <c r="L57" s="86">
        <f>IF(AND($N$1=1, $G$19&gt;=750), 750, IF(AND($N$1=1, AND($G$19&lt;750, $G$19&gt;=0)), $G$19, IF(AND($N$1=2, $G$19&gt;=750), 750, IF(AND($N$1=2, AND($G$19&lt;750, $G$19&gt;=0)), $G$19))))</f>
        <v>750</v>
      </c>
      <c r="M57" s="65">
        <f t="shared" si="23"/>
        <v>77.25</v>
      </c>
      <c r="N57" s="59"/>
      <c r="O57" s="60">
        <f t="shared" si="2"/>
        <v>0</v>
      </c>
      <c r="P57" s="61">
        <f t="shared" si="3"/>
        <v>0</v>
      </c>
      <c r="Q57" s="59"/>
      <c r="R57" s="104">
        <v>0.10299999999999999</v>
      </c>
      <c r="S57" s="86">
        <f>IF(AND($N$1=1, $G$19&gt;=750), 750, IF(AND($N$1=1, AND($G$19&lt;750, $G$19&gt;=0)), $G$19, IF(AND($N$1=2, $G$19&gt;=750), 750, IF(AND($N$1=2, AND($G$19&lt;750, $G$19&gt;=0)), $G$19))))</f>
        <v>750</v>
      </c>
      <c r="T57" s="65">
        <f t="shared" si="24"/>
        <v>77.25</v>
      </c>
      <c r="U57" s="59"/>
      <c r="V57" s="60">
        <f t="shared" si="10"/>
        <v>0</v>
      </c>
      <c r="W57" s="61">
        <f t="shared" si="11"/>
        <v>0</v>
      </c>
      <c r="Y57" s="104">
        <v>0.10299999999999999</v>
      </c>
      <c r="Z57" s="86">
        <f>IF(AND($N$1=1, $G$19&gt;=750), 750, IF(AND($N$1=1, AND($G$19&lt;750, $G$19&gt;=0)), $G$19, IF(AND($N$1=2, $G$19&gt;=750), 750, IF(AND($N$1=2, AND($G$19&lt;750, $G$19&gt;=0)), $G$19))))</f>
        <v>750</v>
      </c>
      <c r="AA57" s="65">
        <f t="shared" si="25"/>
        <v>77.25</v>
      </c>
      <c r="AB57" s="59"/>
      <c r="AC57" s="60">
        <f t="shared" si="6"/>
        <v>0</v>
      </c>
      <c r="AD57" s="61">
        <f t="shared" si="7"/>
        <v>0</v>
      </c>
      <c r="AE57" s="59"/>
      <c r="AF57" s="104">
        <v>0.10299999999999999</v>
      </c>
      <c r="AG57" s="86">
        <f>IF(AND($N$1=1, $G$19&gt;=750), 750, IF(AND($N$1=1, AND($G$19&lt;750, $G$19&gt;=0)), $G$19, IF(AND($N$1=2, $G$19&gt;=750), 750, IF(AND($N$1=2, AND($G$19&lt;750, $G$19&gt;=0)), $G$19))))</f>
        <v>750</v>
      </c>
      <c r="AH57" s="65">
        <f t="shared" si="26"/>
        <v>77.25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0.10299999999999999</v>
      </c>
      <c r="AN57" s="86">
        <f>IF(AND($N$1=1, $G$19&gt;=750), 750, IF(AND($N$1=1, AND($G$19&lt;750, $G$19&gt;=0)), $G$19, IF(AND($N$1=2, $G$19&gt;=750), 750, IF(AND($N$1=2, AND($G$19&lt;750, $G$19&gt;=0)), $G$19))))</f>
        <v>750</v>
      </c>
      <c r="AO57" s="65">
        <f t="shared" si="27"/>
        <v>77.25</v>
      </c>
      <c r="AP57" s="59"/>
      <c r="AQ57" s="60">
        <f t="shared" si="14"/>
        <v>0</v>
      </c>
      <c r="AR57" s="61">
        <f t="shared" si="15"/>
        <v>0</v>
      </c>
    </row>
    <row r="58" spans="2:44" s="22" customFormat="1" x14ac:dyDescent="0.25">
      <c r="B58" s="53" t="s">
        <v>46</v>
      </c>
      <c r="C58" s="53"/>
      <c r="D58" s="54" t="s">
        <v>29</v>
      </c>
      <c r="E58" s="53"/>
      <c r="F58" s="23"/>
      <c r="G58" s="104">
        <v>0.125</v>
      </c>
      <c r="H58" s="86">
        <f>IF(AND($N$1=1, $G$19&gt;=750), $G$19-750, IF(AND($N$1=1, AND($G$19&lt;750, $G$19&gt;=0)), 0, IF(AND($N$1=2, $G$19&gt;=750), $G$19-750, IF(AND($N$1=2, AND($G$19&lt;750, $G$19&gt;=0)), 0))))</f>
        <v>899250</v>
      </c>
      <c r="I58" s="65">
        <f t="shared" si="22"/>
        <v>112406.25</v>
      </c>
      <c r="J58" s="65"/>
      <c r="K58" s="104">
        <v>0.125</v>
      </c>
      <c r="L58" s="86">
        <f>IF(AND($N$1=1, $G$19&gt;=750), $G$19-750, IF(AND($N$1=1, AND($G$19&lt;750, $G$19&gt;=0)), 0, IF(AND($N$1=2, $G$19&gt;=750), $G$19-750, IF(AND($N$1=2, AND($G$19&lt;750, $G$19&gt;=0)), 0))))</f>
        <v>899250</v>
      </c>
      <c r="M58" s="65">
        <f t="shared" si="23"/>
        <v>112406.25</v>
      </c>
      <c r="N58" s="59"/>
      <c r="O58" s="60">
        <f t="shared" si="2"/>
        <v>0</v>
      </c>
      <c r="P58" s="61">
        <f t="shared" si="3"/>
        <v>0</v>
      </c>
      <c r="Q58" s="59"/>
      <c r="R58" s="104">
        <v>0.125</v>
      </c>
      <c r="S58" s="86">
        <f>IF(AND($N$1=1, $G$19&gt;=750), $G$19-750, IF(AND($N$1=1, AND($G$19&lt;750, $G$19&gt;=0)), 0, IF(AND($N$1=2, $G$19&gt;=750), $G$19-750, IF(AND($N$1=2, AND($G$19&lt;750, $G$19&gt;=0)), 0))))</f>
        <v>899250</v>
      </c>
      <c r="T58" s="65">
        <f t="shared" si="24"/>
        <v>112406.25</v>
      </c>
      <c r="U58" s="59"/>
      <c r="V58" s="60">
        <f t="shared" si="10"/>
        <v>0</v>
      </c>
      <c r="W58" s="61">
        <f t="shared" si="11"/>
        <v>0</v>
      </c>
      <c r="Y58" s="104">
        <v>0.125</v>
      </c>
      <c r="Z58" s="86">
        <f>IF(AND($N$1=1, $G$19&gt;=750), $G$19-750, IF(AND($N$1=1, AND($G$19&lt;750, $G$19&gt;=0)), 0, IF(AND($N$1=2, $G$19&gt;=750), $G$19-750, IF(AND($N$1=2, AND($G$19&lt;750, $G$19&gt;=0)), 0))))</f>
        <v>899250</v>
      </c>
      <c r="AA58" s="65">
        <f t="shared" si="25"/>
        <v>112406.25</v>
      </c>
      <c r="AB58" s="59"/>
      <c r="AC58" s="60">
        <f t="shared" si="6"/>
        <v>0</v>
      </c>
      <c r="AD58" s="61">
        <f t="shared" si="7"/>
        <v>0</v>
      </c>
      <c r="AE58" s="59"/>
      <c r="AF58" s="104">
        <v>0.125</v>
      </c>
      <c r="AG58" s="86">
        <f>IF(AND($N$1=1, $G$19&gt;=750), $G$19-750, IF(AND($N$1=1, AND($G$19&lt;750, $G$19&gt;=0)), 0, IF(AND($N$1=2, $G$19&gt;=750), $G$19-750, IF(AND($N$1=2, AND($G$19&lt;750, $G$19&gt;=0)), 0))))</f>
        <v>899250</v>
      </c>
      <c r="AH58" s="65">
        <f t="shared" si="26"/>
        <v>112406.25</v>
      </c>
      <c r="AI58" s="59"/>
      <c r="AJ58" s="60">
        <f t="shared" si="12"/>
        <v>0</v>
      </c>
      <c r="AK58" s="61">
        <f t="shared" si="13"/>
        <v>0</v>
      </c>
      <c r="AL58" s="59"/>
      <c r="AM58" s="104">
        <v>0.125</v>
      </c>
      <c r="AN58" s="86">
        <f>IF(AND($N$1=1, $G$19&gt;=750), $G$19-750, IF(AND($N$1=1, AND($G$19&lt;750, $G$19&gt;=0)), 0, IF(AND($N$1=2, $G$19&gt;=750), $G$19-750, IF(AND($N$1=2, AND($G$19&lt;750, $G$19&gt;=0)), 0))))</f>
        <v>899250</v>
      </c>
      <c r="AO58" s="65">
        <f t="shared" si="27"/>
        <v>112406.25</v>
      </c>
      <c r="AP58" s="59"/>
      <c r="AQ58" s="60">
        <f t="shared" si="14"/>
        <v>0</v>
      </c>
      <c r="AR58" s="61">
        <f t="shared" si="15"/>
        <v>0</v>
      </c>
    </row>
    <row r="59" spans="2:44" s="22" customFormat="1" x14ac:dyDescent="0.25">
      <c r="B59" s="53" t="s">
        <v>47</v>
      </c>
      <c r="C59" s="53"/>
      <c r="D59" s="54" t="s">
        <v>29</v>
      </c>
      <c r="E59" s="53"/>
      <c r="F59" s="23"/>
      <c r="G59" s="104">
        <v>8.9169999999999999E-2</v>
      </c>
      <c r="H59" s="86">
        <v>0</v>
      </c>
      <c r="I59" s="65">
        <f t="shared" si="22"/>
        <v>0</v>
      </c>
      <c r="J59" s="65"/>
      <c r="K59" s="104">
        <v>8.9169999999999999E-2</v>
      </c>
      <c r="L59" s="86">
        <v>0</v>
      </c>
      <c r="M59" s="65">
        <f t="shared" si="23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v>8.9169999999999999E-2</v>
      </c>
      <c r="S59" s="86">
        <v>0</v>
      </c>
      <c r="T59" s="65">
        <f t="shared" si="24"/>
        <v>0</v>
      </c>
      <c r="U59" s="59"/>
      <c r="V59" s="60">
        <f t="shared" si="10"/>
        <v>0</v>
      </c>
      <c r="W59" s="61" t="str">
        <f t="shared" si="11"/>
        <v/>
      </c>
      <c r="Y59" s="104">
        <v>8.9169999999999999E-2</v>
      </c>
      <c r="Z59" s="86">
        <v>0</v>
      </c>
      <c r="AA59" s="65">
        <f t="shared" si="25"/>
        <v>0</v>
      </c>
      <c r="AB59" s="59"/>
      <c r="AC59" s="60">
        <f t="shared" si="6"/>
        <v>0</v>
      </c>
      <c r="AD59" s="61" t="str">
        <f t="shared" si="7"/>
        <v/>
      </c>
      <c r="AE59" s="59"/>
      <c r="AF59" s="104">
        <v>8.9169999999999999E-2</v>
      </c>
      <c r="AG59" s="86">
        <v>0</v>
      </c>
      <c r="AH59" s="65">
        <f t="shared" si="26"/>
        <v>0</v>
      </c>
      <c r="AI59" s="59"/>
      <c r="AJ59" s="60">
        <f t="shared" si="12"/>
        <v>0</v>
      </c>
      <c r="AK59" s="61" t="str">
        <f t="shared" si="13"/>
        <v/>
      </c>
      <c r="AL59" s="59"/>
      <c r="AM59" s="104">
        <v>8.9169999999999999E-2</v>
      </c>
      <c r="AN59" s="86">
        <v>0</v>
      </c>
      <c r="AO59" s="65">
        <f t="shared" si="27"/>
        <v>0</v>
      </c>
      <c r="AP59" s="59"/>
      <c r="AQ59" s="60">
        <f t="shared" si="14"/>
        <v>0</v>
      </c>
      <c r="AR59" s="61" t="str">
        <f t="shared" si="15"/>
        <v/>
      </c>
    </row>
    <row r="60" spans="2:44" s="22" customFormat="1" ht="15.75" thickBot="1" x14ac:dyDescent="0.3">
      <c r="B60" s="53" t="s">
        <v>48</v>
      </c>
      <c r="C60" s="53"/>
      <c r="D60" s="54" t="s">
        <v>29</v>
      </c>
      <c r="E60" s="53"/>
      <c r="F60" s="23"/>
      <c r="G60" s="104">
        <f>G59</f>
        <v>8.9169999999999999E-2</v>
      </c>
      <c r="H60" s="86">
        <f>+$G$19</f>
        <v>900000</v>
      </c>
      <c r="I60" s="65">
        <f t="shared" si="22"/>
        <v>80253</v>
      </c>
      <c r="J60" s="65"/>
      <c r="K60" s="104">
        <f>K59</f>
        <v>8.9169999999999999E-2</v>
      </c>
      <c r="L60" s="86">
        <f>+$G$19</f>
        <v>900000</v>
      </c>
      <c r="M60" s="65">
        <f t="shared" si="23"/>
        <v>80253</v>
      </c>
      <c r="N60" s="59"/>
      <c r="O60" s="60">
        <f t="shared" si="2"/>
        <v>0</v>
      </c>
      <c r="P60" s="61">
        <f t="shared" si="3"/>
        <v>0</v>
      </c>
      <c r="Q60" s="59"/>
      <c r="R60" s="104">
        <f>R59</f>
        <v>8.9169999999999999E-2</v>
      </c>
      <c r="S60" s="86">
        <f>+$G$19</f>
        <v>900000</v>
      </c>
      <c r="T60" s="65">
        <f t="shared" si="24"/>
        <v>80253</v>
      </c>
      <c r="U60" s="59"/>
      <c r="V60" s="60">
        <f t="shared" si="10"/>
        <v>0</v>
      </c>
      <c r="W60" s="61">
        <f t="shared" si="11"/>
        <v>0</v>
      </c>
      <c r="Y60" s="104">
        <f>Y59</f>
        <v>8.9169999999999999E-2</v>
      </c>
      <c r="Z60" s="86">
        <f>+$G$19</f>
        <v>900000</v>
      </c>
      <c r="AA60" s="65">
        <f t="shared" si="25"/>
        <v>80253</v>
      </c>
      <c r="AB60" s="59"/>
      <c r="AC60" s="60">
        <f t="shared" si="6"/>
        <v>0</v>
      </c>
      <c r="AD60" s="61">
        <f t="shared" si="7"/>
        <v>0</v>
      </c>
      <c r="AE60" s="59"/>
      <c r="AF60" s="104">
        <f>AF59</f>
        <v>8.9169999999999999E-2</v>
      </c>
      <c r="AG60" s="86">
        <f>+$G$19</f>
        <v>900000</v>
      </c>
      <c r="AH60" s="65">
        <f t="shared" si="26"/>
        <v>80253</v>
      </c>
      <c r="AI60" s="59"/>
      <c r="AJ60" s="60">
        <f t="shared" si="12"/>
        <v>0</v>
      </c>
      <c r="AK60" s="61">
        <f t="shared" si="13"/>
        <v>0</v>
      </c>
      <c r="AL60" s="59"/>
      <c r="AM60" s="104">
        <f>AM59</f>
        <v>8.9169999999999999E-2</v>
      </c>
      <c r="AN60" s="86">
        <f>+$G$19</f>
        <v>900000</v>
      </c>
      <c r="AO60" s="65">
        <f t="shared" si="27"/>
        <v>80253</v>
      </c>
      <c r="AP60" s="59"/>
      <c r="AQ60" s="60">
        <f t="shared" si="14"/>
        <v>0</v>
      </c>
      <c r="AR60" s="61">
        <f t="shared" si="15"/>
        <v>0</v>
      </c>
    </row>
    <row r="61" spans="2:44" ht="15.75" thickBot="1" x14ac:dyDescent="0.3">
      <c r="B61" s="281"/>
      <c r="C61" s="282"/>
      <c r="D61" s="283"/>
      <c r="E61" s="282"/>
      <c r="F61" s="284"/>
      <c r="G61" s="285"/>
      <c r="H61" s="286"/>
      <c r="I61" s="287"/>
      <c r="J61" s="287"/>
      <c r="K61" s="285"/>
      <c r="L61" s="286"/>
      <c r="M61" s="287"/>
      <c r="N61" s="284"/>
      <c r="O61" s="288">
        <f t="shared" si="2"/>
        <v>0</v>
      </c>
      <c r="P61" s="289" t="str">
        <f t="shared" si="3"/>
        <v/>
      </c>
      <c r="R61" s="285"/>
      <c r="S61" s="286"/>
      <c r="T61" s="287"/>
      <c r="U61" s="284"/>
      <c r="V61" s="288">
        <f t="shared" si="10"/>
        <v>0</v>
      </c>
      <c r="W61" s="289" t="str">
        <f t="shared" si="11"/>
        <v/>
      </c>
      <c r="Y61" s="285"/>
      <c r="Z61" s="286"/>
      <c r="AA61" s="287"/>
      <c r="AB61" s="284"/>
      <c r="AC61" s="288">
        <f t="shared" si="6"/>
        <v>0</v>
      </c>
      <c r="AD61" s="289" t="str">
        <f t="shared" si="7"/>
        <v/>
      </c>
      <c r="AF61" s="285"/>
      <c r="AG61" s="286"/>
      <c r="AH61" s="287"/>
      <c r="AI61" s="284"/>
      <c r="AJ61" s="288">
        <f t="shared" si="12"/>
        <v>0</v>
      </c>
      <c r="AK61" s="289" t="str">
        <f t="shared" si="13"/>
        <v/>
      </c>
      <c r="AM61" s="285"/>
      <c r="AN61" s="286"/>
      <c r="AO61" s="287"/>
      <c r="AP61" s="284"/>
      <c r="AQ61" s="288">
        <f t="shared" si="14"/>
        <v>0</v>
      </c>
      <c r="AR61" s="289" t="str">
        <f t="shared" si="15"/>
        <v/>
      </c>
    </row>
    <row r="62" spans="2:44" x14ac:dyDescent="0.25">
      <c r="B62" s="290" t="s">
        <v>82</v>
      </c>
      <c r="C62" s="244"/>
      <c r="D62" s="291"/>
      <c r="E62" s="244"/>
      <c r="F62" s="292"/>
      <c r="G62" s="293"/>
      <c r="H62" s="293"/>
      <c r="I62" s="294">
        <f>SUM(I49:I53,I60)</f>
        <v>117199.61850000001</v>
      </c>
      <c r="J62" s="295"/>
      <c r="K62" s="293"/>
      <c r="L62" s="293"/>
      <c r="M62" s="294">
        <f>SUM(M49:M53,M60)</f>
        <v>117574.45850000001</v>
      </c>
      <c r="N62" s="296"/>
      <c r="O62" s="295">
        <f t="shared" si="2"/>
        <v>374.83999999999651</v>
      </c>
      <c r="P62" s="297">
        <f t="shared" si="3"/>
        <v>3.1983039262196613E-3</v>
      </c>
      <c r="R62" s="293"/>
      <c r="S62" s="293"/>
      <c r="T62" s="294">
        <f>SUM(T49:T53,T60)</f>
        <v>116386.95850000001</v>
      </c>
      <c r="U62" s="296"/>
      <c r="V62" s="295">
        <f t="shared" si="10"/>
        <v>-1187.5</v>
      </c>
      <c r="W62" s="297">
        <f t="shared" si="11"/>
        <v>-1.0099982727115856E-2</v>
      </c>
      <c r="Y62" s="293"/>
      <c r="Z62" s="293"/>
      <c r="AA62" s="294">
        <f>SUM(AA49:AA53,AA60)</f>
        <v>117371.7285</v>
      </c>
      <c r="AB62" s="296"/>
      <c r="AC62" s="295">
        <f t="shared" si="6"/>
        <v>984.76999999998952</v>
      </c>
      <c r="AD62" s="297">
        <f t="shared" si="7"/>
        <v>8.4611713605351191E-3</v>
      </c>
      <c r="AF62" s="293"/>
      <c r="AG62" s="293"/>
      <c r="AH62" s="294">
        <f>SUM(AH49:AH53,AH60)</f>
        <v>118560.36850000001</v>
      </c>
      <c r="AI62" s="296"/>
      <c r="AJ62" s="295">
        <f t="shared" si="12"/>
        <v>1188.640000000014</v>
      </c>
      <c r="AK62" s="297">
        <f t="shared" si="13"/>
        <v>1.0127140625691766E-2</v>
      </c>
      <c r="AM62" s="293"/>
      <c r="AN62" s="293"/>
      <c r="AO62" s="294">
        <f>SUM(AO49:AO53,AO60)</f>
        <v>119590.92850000001</v>
      </c>
      <c r="AP62" s="296"/>
      <c r="AQ62" s="295">
        <f t="shared" si="14"/>
        <v>1030.5599999999977</v>
      </c>
      <c r="AR62" s="297">
        <f t="shared" si="15"/>
        <v>8.6922806755614767E-3</v>
      </c>
    </row>
    <row r="63" spans="2:44" x14ac:dyDescent="0.25">
      <c r="B63" s="290" t="s">
        <v>50</v>
      </c>
      <c r="C63" s="244"/>
      <c r="D63" s="291"/>
      <c r="E63" s="244"/>
      <c r="F63" s="292"/>
      <c r="G63" s="131">
        <v>-0.193</v>
      </c>
      <c r="H63" s="299"/>
      <c r="I63" s="249"/>
      <c r="J63" s="249"/>
      <c r="K63" s="131">
        <v>-0.193</v>
      </c>
      <c r="L63" s="299"/>
      <c r="M63" s="249"/>
      <c r="N63" s="296"/>
      <c r="O63" s="249">
        <f t="shared" si="2"/>
        <v>0</v>
      </c>
      <c r="P63" s="250" t="str">
        <f t="shared" si="3"/>
        <v/>
      </c>
      <c r="R63" s="131">
        <v>-0.193</v>
      </c>
      <c r="S63" s="299"/>
      <c r="T63" s="249"/>
      <c r="U63" s="296"/>
      <c r="V63" s="249">
        <f t="shared" si="10"/>
        <v>0</v>
      </c>
      <c r="W63" s="250" t="str">
        <f t="shared" si="11"/>
        <v/>
      </c>
      <c r="Y63" s="131">
        <v>-0.193</v>
      </c>
      <c r="Z63" s="299"/>
      <c r="AA63" s="249"/>
      <c r="AB63" s="296"/>
      <c r="AC63" s="249">
        <f t="shared" si="6"/>
        <v>0</v>
      </c>
      <c r="AD63" s="250" t="str">
        <f t="shared" si="7"/>
        <v/>
      </c>
      <c r="AF63" s="131">
        <v>-0.193</v>
      </c>
      <c r="AG63" s="299"/>
      <c r="AH63" s="249"/>
      <c r="AI63" s="296"/>
      <c r="AJ63" s="249">
        <f t="shared" si="12"/>
        <v>0</v>
      </c>
      <c r="AK63" s="250" t="str">
        <f t="shared" si="13"/>
        <v/>
      </c>
      <c r="AM63" s="131">
        <v>-0.193</v>
      </c>
      <c r="AN63" s="299"/>
      <c r="AO63" s="249"/>
      <c r="AP63" s="296"/>
      <c r="AQ63" s="249">
        <f t="shared" si="14"/>
        <v>0</v>
      </c>
      <c r="AR63" s="250" t="str">
        <f t="shared" si="15"/>
        <v/>
      </c>
    </row>
    <row r="64" spans="2:44" x14ac:dyDescent="0.25">
      <c r="B64" s="244" t="s">
        <v>51</v>
      </c>
      <c r="C64" s="244"/>
      <c r="D64" s="291"/>
      <c r="E64" s="244"/>
      <c r="F64" s="251"/>
      <c r="G64" s="301">
        <v>0.13</v>
      </c>
      <c r="H64" s="251"/>
      <c r="I64" s="249">
        <f>I62*G64</f>
        <v>15235.950405000001</v>
      </c>
      <c r="J64" s="249"/>
      <c r="K64" s="301">
        <v>0.13</v>
      </c>
      <c r="L64" s="251"/>
      <c r="M64" s="249">
        <f>M62*K64</f>
        <v>15284.679605000001</v>
      </c>
      <c r="N64" s="29"/>
      <c r="O64" s="249">
        <f t="shared" si="2"/>
        <v>48.729199999999764</v>
      </c>
      <c r="P64" s="250">
        <f t="shared" si="3"/>
        <v>3.1983039262196756E-3</v>
      </c>
      <c r="R64" s="301">
        <v>0.13</v>
      </c>
      <c r="S64" s="251"/>
      <c r="T64" s="249">
        <f>T62*R64</f>
        <v>15130.304605000001</v>
      </c>
      <c r="U64" s="29"/>
      <c r="V64" s="249">
        <f t="shared" si="10"/>
        <v>-154.375</v>
      </c>
      <c r="W64" s="250">
        <f t="shared" si="11"/>
        <v>-1.0099982727115856E-2</v>
      </c>
      <c r="Y64" s="301">
        <v>0.13</v>
      </c>
      <c r="Z64" s="251"/>
      <c r="AA64" s="249">
        <f>AA62*Y64</f>
        <v>15258.324705000001</v>
      </c>
      <c r="AB64" s="29"/>
      <c r="AC64" s="249">
        <f t="shared" si="6"/>
        <v>128.02009999999973</v>
      </c>
      <c r="AD64" s="250">
        <f t="shared" si="7"/>
        <v>8.4611713605351919E-3</v>
      </c>
      <c r="AF64" s="301">
        <v>0.13</v>
      </c>
      <c r="AG64" s="251"/>
      <c r="AH64" s="249">
        <f>AH62*AF64</f>
        <v>15412.847905000002</v>
      </c>
      <c r="AI64" s="29"/>
      <c r="AJ64" s="249">
        <f t="shared" si="12"/>
        <v>154.52320000000145</v>
      </c>
      <c r="AK64" s="250">
        <f t="shared" si="13"/>
        <v>1.0127140625691741E-2</v>
      </c>
      <c r="AM64" s="301">
        <v>0.13</v>
      </c>
      <c r="AN64" s="251"/>
      <c r="AO64" s="249">
        <f>AO62*AM64</f>
        <v>15546.820705000002</v>
      </c>
      <c r="AP64" s="29"/>
      <c r="AQ64" s="249">
        <f t="shared" si="14"/>
        <v>133.97279999999955</v>
      </c>
      <c r="AR64" s="250">
        <f t="shared" si="15"/>
        <v>8.6922806755614663E-3</v>
      </c>
    </row>
    <row r="65" spans="2:51" ht="15.75" thickBot="1" x14ac:dyDescent="0.3">
      <c r="B65" s="494" t="s">
        <v>83</v>
      </c>
      <c r="C65" s="494"/>
      <c r="D65" s="494"/>
      <c r="E65" s="302"/>
      <c r="F65" s="303"/>
      <c r="G65" s="303"/>
      <c r="H65" s="303"/>
      <c r="I65" s="385">
        <f>SUM(I62:I64)</f>
        <v>132435.56890500002</v>
      </c>
      <c r="J65" s="306"/>
      <c r="K65" s="303"/>
      <c r="L65" s="303"/>
      <c r="M65" s="385">
        <f>SUM(M62:M64)</f>
        <v>132859.13810500002</v>
      </c>
      <c r="N65" s="305"/>
      <c r="O65" s="361">
        <f t="shared" si="2"/>
        <v>423.56919999999809</v>
      </c>
      <c r="P65" s="362">
        <f t="shared" si="3"/>
        <v>3.1983039262196765E-3</v>
      </c>
      <c r="R65" s="303"/>
      <c r="S65" s="303"/>
      <c r="T65" s="385">
        <f>SUM(T62:T64)</f>
        <v>131517.26310500002</v>
      </c>
      <c r="U65" s="305"/>
      <c r="V65" s="361">
        <f t="shared" si="10"/>
        <v>-1341.875</v>
      </c>
      <c r="W65" s="362">
        <f t="shared" si="11"/>
        <v>-1.0099982727115854E-2</v>
      </c>
      <c r="Y65" s="303"/>
      <c r="Z65" s="303"/>
      <c r="AA65" s="385">
        <f>SUM(AA62:AA64)</f>
        <v>132630.053205</v>
      </c>
      <c r="AB65" s="305"/>
      <c r="AC65" s="361">
        <f t="shared" si="6"/>
        <v>1112.7900999999838</v>
      </c>
      <c r="AD65" s="362">
        <f t="shared" si="7"/>
        <v>8.4611713605350861E-3</v>
      </c>
      <c r="AF65" s="303"/>
      <c r="AG65" s="303"/>
      <c r="AH65" s="385">
        <f>SUM(AH62:AH64)</f>
        <v>133973.21640500001</v>
      </c>
      <c r="AI65" s="305"/>
      <c r="AJ65" s="361">
        <f t="shared" si="12"/>
        <v>1343.16320000001</v>
      </c>
      <c r="AK65" s="362">
        <f t="shared" si="13"/>
        <v>1.012714062569172E-2</v>
      </c>
      <c r="AM65" s="303"/>
      <c r="AN65" s="303"/>
      <c r="AO65" s="385">
        <f>SUM(AO62:AO64)</f>
        <v>135137.749205</v>
      </c>
      <c r="AP65" s="305"/>
      <c r="AQ65" s="361">
        <f t="shared" si="14"/>
        <v>1164.5327999999863</v>
      </c>
      <c r="AR65" s="362">
        <f t="shared" si="15"/>
        <v>8.6922806755613934E-3</v>
      </c>
    </row>
    <row r="66" spans="2:51" ht="15.75" thickBot="1" x14ac:dyDescent="0.3">
      <c r="B66" s="363"/>
      <c r="C66" s="364"/>
      <c r="D66" s="365"/>
      <c r="E66" s="364"/>
      <c r="F66" s="366"/>
      <c r="G66" s="285"/>
      <c r="H66" s="367"/>
      <c r="I66" s="368"/>
      <c r="J66" s="369"/>
      <c r="K66" s="285"/>
      <c r="L66" s="367"/>
      <c r="M66" s="368"/>
      <c r="N66" s="366"/>
      <c r="O66" s="370">
        <f t="shared" si="2"/>
        <v>0</v>
      </c>
      <c r="P66" s="289" t="str">
        <f t="shared" si="3"/>
        <v/>
      </c>
      <c r="R66" s="285"/>
      <c r="S66" s="367"/>
      <c r="T66" s="368"/>
      <c r="U66" s="366"/>
      <c r="V66" s="370">
        <f t="shared" si="10"/>
        <v>0</v>
      </c>
      <c r="W66" s="289" t="str">
        <f t="shared" si="11"/>
        <v/>
      </c>
      <c r="Y66" s="285"/>
      <c r="Z66" s="367"/>
      <c r="AA66" s="368"/>
      <c r="AB66" s="366"/>
      <c r="AC66" s="370">
        <f t="shared" si="6"/>
        <v>0</v>
      </c>
      <c r="AD66" s="289" t="str">
        <f t="shared" si="7"/>
        <v/>
      </c>
      <c r="AF66" s="285"/>
      <c r="AG66" s="367"/>
      <c r="AH66" s="368"/>
      <c r="AI66" s="366"/>
      <c r="AJ66" s="370">
        <f t="shared" si="12"/>
        <v>0</v>
      </c>
      <c r="AK66" s="289" t="str">
        <f t="shared" si="13"/>
        <v/>
      </c>
      <c r="AM66" s="285"/>
      <c r="AN66" s="367"/>
      <c r="AO66" s="368"/>
      <c r="AP66" s="366"/>
      <c r="AQ66" s="370">
        <f t="shared" si="14"/>
        <v>0</v>
      </c>
      <c r="AR66" s="289" t="str">
        <f t="shared" si="15"/>
        <v/>
      </c>
    </row>
    <row r="67" spans="2:51" x14ac:dyDescent="0.25">
      <c r="B67" s="372" t="s">
        <v>73</v>
      </c>
      <c r="C67" s="372"/>
      <c r="D67" s="373"/>
      <c r="E67" s="372"/>
      <c r="F67" s="379"/>
      <c r="G67" s="381"/>
      <c r="H67" s="381"/>
      <c r="I67" s="419">
        <f>SUM(I57:I58,I49,I50:I53)</f>
        <v>149430.11850000004</v>
      </c>
      <c r="J67" s="382"/>
      <c r="K67" s="381"/>
      <c r="L67" s="381"/>
      <c r="M67" s="419">
        <f>SUM(M57:M58,M49,M50:M53)</f>
        <v>149804.95850000004</v>
      </c>
      <c r="N67" s="383"/>
      <c r="O67" s="249">
        <f t="shared" si="2"/>
        <v>374.83999999999651</v>
      </c>
      <c r="P67" s="250">
        <f t="shared" si="3"/>
        <v>2.508463512996521E-3</v>
      </c>
      <c r="R67" s="381"/>
      <c r="S67" s="381"/>
      <c r="T67" s="419">
        <f>SUM(T57:T58,T49,T50:T53)</f>
        <v>148617.45850000004</v>
      </c>
      <c r="U67" s="383"/>
      <c r="V67" s="249">
        <f t="shared" si="10"/>
        <v>-1187.5</v>
      </c>
      <c r="W67" s="250">
        <f t="shared" si="11"/>
        <v>-7.9269739258997877E-3</v>
      </c>
      <c r="Y67" s="381"/>
      <c r="Z67" s="381"/>
      <c r="AA67" s="419">
        <f>SUM(AA57:AA58,AA49,AA50:AA53)</f>
        <v>149602.22850000003</v>
      </c>
      <c r="AB67" s="383"/>
      <c r="AC67" s="249">
        <f t="shared" si="6"/>
        <v>984.76999999998952</v>
      </c>
      <c r="AD67" s="250">
        <f t="shared" si="7"/>
        <v>6.6262067050486487E-3</v>
      </c>
      <c r="AF67" s="381"/>
      <c r="AG67" s="381"/>
      <c r="AH67" s="419">
        <f>SUM(AH57:AH58,AH49,AH50:AH53)</f>
        <v>150790.86850000004</v>
      </c>
      <c r="AI67" s="383"/>
      <c r="AJ67" s="249">
        <f t="shared" si="12"/>
        <v>1188.640000000014</v>
      </c>
      <c r="AK67" s="250">
        <f t="shared" si="13"/>
        <v>7.9453361886251163E-3</v>
      </c>
      <c r="AM67" s="381"/>
      <c r="AN67" s="381"/>
      <c r="AO67" s="419">
        <f>SUM(AO57:AO58,AO49,AO50:AO53)</f>
        <v>151821.42850000004</v>
      </c>
      <c r="AP67" s="383"/>
      <c r="AQ67" s="249">
        <f t="shared" si="14"/>
        <v>1030.5599999999977</v>
      </c>
      <c r="AR67" s="250">
        <f t="shared" si="15"/>
        <v>6.8343661008889106E-3</v>
      </c>
    </row>
    <row r="68" spans="2:51" x14ac:dyDescent="0.25">
      <c r="B68" s="244" t="s">
        <v>50</v>
      </c>
      <c r="C68" s="244"/>
      <c r="D68" s="291"/>
      <c r="E68" s="244"/>
      <c r="F68" s="251"/>
      <c r="G68" s="131">
        <v>-0.193</v>
      </c>
      <c r="H68" s="299"/>
      <c r="I68" s="249"/>
      <c r="J68" s="249"/>
      <c r="K68" s="131">
        <v>-0.193</v>
      </c>
      <c r="L68" s="299"/>
      <c r="M68" s="249"/>
      <c r="N68" s="29"/>
      <c r="O68" s="249">
        <f t="shared" si="2"/>
        <v>0</v>
      </c>
      <c r="P68" s="250" t="str">
        <f t="shared" si="3"/>
        <v/>
      </c>
      <c r="R68" s="131">
        <v>-0.193</v>
      </c>
      <c r="S68" s="299"/>
      <c r="T68" s="249"/>
      <c r="U68" s="29"/>
      <c r="V68" s="249">
        <f t="shared" si="10"/>
        <v>0</v>
      </c>
      <c r="W68" s="250" t="str">
        <f t="shared" si="11"/>
        <v/>
      </c>
      <c r="Y68" s="131">
        <v>-0.193</v>
      </c>
      <c r="Z68" s="299"/>
      <c r="AA68" s="249"/>
      <c r="AB68" s="29"/>
      <c r="AC68" s="249">
        <f t="shared" si="6"/>
        <v>0</v>
      </c>
      <c r="AD68" s="250" t="str">
        <f t="shared" si="7"/>
        <v/>
      </c>
      <c r="AF68" s="131">
        <v>-0.193</v>
      </c>
      <c r="AG68" s="299"/>
      <c r="AH68" s="249"/>
      <c r="AI68" s="29"/>
      <c r="AJ68" s="249">
        <f t="shared" si="12"/>
        <v>0</v>
      </c>
      <c r="AK68" s="250" t="str">
        <f t="shared" si="13"/>
        <v/>
      </c>
      <c r="AM68" s="131">
        <v>-0.193</v>
      </c>
      <c r="AN68" s="299"/>
      <c r="AO68" s="249"/>
      <c r="AP68" s="29"/>
      <c r="AQ68" s="249">
        <f t="shared" si="14"/>
        <v>0</v>
      </c>
      <c r="AR68" s="250" t="str">
        <f t="shared" si="15"/>
        <v/>
      </c>
    </row>
    <row r="69" spans="2:51" x14ac:dyDescent="0.25">
      <c r="B69" s="439" t="s">
        <v>51</v>
      </c>
      <c r="C69" s="372"/>
      <c r="D69" s="373"/>
      <c r="E69" s="372"/>
      <c r="F69" s="379"/>
      <c r="G69" s="380">
        <v>0.13</v>
      </c>
      <c r="H69" s="381"/>
      <c r="I69" s="382">
        <f>I67*G69</f>
        <v>19425.915405000007</v>
      </c>
      <c r="J69" s="382"/>
      <c r="K69" s="380">
        <v>0.13</v>
      </c>
      <c r="L69" s="381"/>
      <c r="M69" s="382">
        <f>M67*K69</f>
        <v>19474.644605000005</v>
      </c>
      <c r="N69" s="383"/>
      <c r="O69" s="249">
        <f t="shared" si="2"/>
        <v>48.729199999997945</v>
      </c>
      <c r="P69" s="250">
        <f t="shared" si="3"/>
        <v>2.5084635129964381E-3</v>
      </c>
      <c r="R69" s="380">
        <v>0.13</v>
      </c>
      <c r="S69" s="381"/>
      <c r="T69" s="382">
        <f>T67*R69</f>
        <v>19320.269605000005</v>
      </c>
      <c r="U69" s="383"/>
      <c r="V69" s="249">
        <f t="shared" si="10"/>
        <v>-154.375</v>
      </c>
      <c r="W69" s="250">
        <f t="shared" si="11"/>
        <v>-7.9269739258997877E-3</v>
      </c>
      <c r="Y69" s="380">
        <v>0.13</v>
      </c>
      <c r="Z69" s="381"/>
      <c r="AA69" s="382">
        <f>AA67*Y69</f>
        <v>19448.289705000003</v>
      </c>
      <c r="AB69" s="383"/>
      <c r="AC69" s="249">
        <f t="shared" si="6"/>
        <v>128.02009999999791</v>
      </c>
      <c r="AD69" s="250">
        <f t="shared" si="7"/>
        <v>6.6262067050486106E-3</v>
      </c>
      <c r="AF69" s="380">
        <v>0.13</v>
      </c>
      <c r="AG69" s="381"/>
      <c r="AH69" s="382">
        <f>AH67*AF69</f>
        <v>19602.812905000006</v>
      </c>
      <c r="AI69" s="383"/>
      <c r="AJ69" s="249">
        <f t="shared" si="12"/>
        <v>154.52320000000327</v>
      </c>
      <c r="AK69" s="250">
        <f t="shared" si="13"/>
        <v>7.9453361886251909E-3</v>
      </c>
      <c r="AM69" s="380">
        <v>0.13</v>
      </c>
      <c r="AN69" s="381"/>
      <c r="AO69" s="382">
        <f>AO67*AM69</f>
        <v>19736.785705000006</v>
      </c>
      <c r="AP69" s="383"/>
      <c r="AQ69" s="249">
        <f t="shared" si="14"/>
        <v>133.97279999999955</v>
      </c>
      <c r="AR69" s="250">
        <f t="shared" si="15"/>
        <v>6.8343661008889028E-3</v>
      </c>
    </row>
    <row r="70" spans="2:51" ht="15.75" thickBot="1" x14ac:dyDescent="0.3">
      <c r="B70" s="508" t="s">
        <v>84</v>
      </c>
      <c r="C70" s="508"/>
      <c r="D70" s="508"/>
      <c r="E70" s="244"/>
      <c r="F70" s="440"/>
      <c r="G70" s="440"/>
      <c r="H70" s="440"/>
      <c r="I70" s="441">
        <f>SUM(I67:I69)</f>
        <v>168856.03390500005</v>
      </c>
      <c r="J70" s="249"/>
      <c r="K70" s="440"/>
      <c r="L70" s="440"/>
      <c r="M70" s="441">
        <f>SUM(M67:M69)</f>
        <v>169279.60310500005</v>
      </c>
      <c r="N70" s="442"/>
      <c r="O70" s="249">
        <f t="shared" si="2"/>
        <v>423.56919999999809</v>
      </c>
      <c r="P70" s="250">
        <f t="shared" si="3"/>
        <v>2.5084635129965331E-3</v>
      </c>
      <c r="R70" s="440"/>
      <c r="S70" s="440"/>
      <c r="T70" s="441">
        <f>SUM(T67:T69)</f>
        <v>167937.72810500005</v>
      </c>
      <c r="U70" s="442"/>
      <c r="V70" s="249">
        <f t="shared" si="10"/>
        <v>-1341.875</v>
      </c>
      <c r="W70" s="250">
        <f t="shared" si="11"/>
        <v>-7.9269739258997877E-3</v>
      </c>
      <c r="Y70" s="440"/>
      <c r="Z70" s="440"/>
      <c r="AA70" s="441">
        <f>SUM(AA67:AA69)</f>
        <v>169050.51820500003</v>
      </c>
      <c r="AB70" s="442"/>
      <c r="AC70" s="249">
        <f t="shared" si="6"/>
        <v>1112.7900999999838</v>
      </c>
      <c r="AD70" s="250">
        <f t="shared" si="7"/>
        <v>6.6262067050486227E-3</v>
      </c>
      <c r="AF70" s="440"/>
      <c r="AG70" s="440"/>
      <c r="AH70" s="441">
        <f>SUM(AH67:AH69)</f>
        <v>170393.68140500004</v>
      </c>
      <c r="AI70" s="442"/>
      <c r="AJ70" s="249">
        <f t="shared" si="12"/>
        <v>1343.16320000001</v>
      </c>
      <c r="AK70" s="250">
        <f t="shared" si="13"/>
        <v>7.9453361886250816E-3</v>
      </c>
      <c r="AM70" s="440"/>
      <c r="AN70" s="440"/>
      <c r="AO70" s="441">
        <f>SUM(AO67:AO69)</f>
        <v>171558.21420500005</v>
      </c>
      <c r="AP70" s="442"/>
      <c r="AQ70" s="249">
        <f t="shared" si="14"/>
        <v>1164.5328000000154</v>
      </c>
      <c r="AR70" s="250">
        <f t="shared" si="15"/>
        <v>6.8343661008890165E-3</v>
      </c>
    </row>
    <row r="71" spans="2:51" ht="15.75" thickBot="1" x14ac:dyDescent="0.3">
      <c r="B71" s="309"/>
      <c r="C71" s="310"/>
      <c r="D71" s="311"/>
      <c r="E71" s="310"/>
      <c r="F71" s="443"/>
      <c r="G71" s="444"/>
      <c r="H71" s="445"/>
      <c r="I71" s="316"/>
      <c r="J71" s="316"/>
      <c r="K71" s="444"/>
      <c r="L71" s="445"/>
      <c r="M71" s="316"/>
      <c r="N71" s="312"/>
      <c r="O71" s="317"/>
      <c r="P71" s="446"/>
      <c r="R71" s="444"/>
      <c r="S71" s="445"/>
      <c r="T71" s="316"/>
      <c r="U71" s="312"/>
      <c r="V71" s="317"/>
      <c r="W71" s="446"/>
      <c r="Y71" s="444"/>
      <c r="Z71" s="445"/>
      <c r="AA71" s="316"/>
      <c r="AB71" s="312"/>
      <c r="AC71" s="317"/>
      <c r="AD71" s="446"/>
      <c r="AF71" s="444"/>
      <c r="AG71" s="445"/>
      <c r="AH71" s="316"/>
      <c r="AI71" s="312"/>
      <c r="AJ71" s="317"/>
      <c r="AK71" s="446"/>
      <c r="AM71" s="444"/>
      <c r="AN71" s="445"/>
      <c r="AO71" s="316"/>
      <c r="AP71" s="312"/>
      <c r="AQ71" s="317"/>
      <c r="AR71" s="446"/>
    </row>
    <row r="72" spans="2:51" x14ac:dyDescent="0.25">
      <c r="I72" s="236"/>
      <c r="J72" s="236"/>
      <c r="M72" s="236"/>
      <c r="P72" s="454"/>
      <c r="T72" s="236"/>
      <c r="W72" s="454"/>
      <c r="AA72" s="236"/>
      <c r="AD72" s="454"/>
      <c r="AH72" s="236"/>
      <c r="AK72" s="454"/>
      <c r="AO72" s="236"/>
      <c r="AR72" s="454"/>
    </row>
    <row r="73" spans="2:51" x14ac:dyDescent="0.25">
      <c r="B73" s="234" t="s">
        <v>54</v>
      </c>
      <c r="G73" s="158">
        <v>2.9499999999999998E-2</v>
      </c>
      <c r="K73" s="158">
        <v>2.9499999999999998E-2</v>
      </c>
      <c r="P73" s="454"/>
      <c r="R73" s="158">
        <v>2.9499999999999998E-2</v>
      </c>
      <c r="W73" s="454"/>
      <c r="Y73" s="158">
        <v>2.9499999999999998E-2</v>
      </c>
      <c r="AD73" s="454"/>
      <c r="AF73" s="158">
        <v>2.9499999999999998E-2</v>
      </c>
      <c r="AK73" s="454"/>
      <c r="AM73" s="158">
        <v>2.9499999999999998E-2</v>
      </c>
      <c r="AR73" s="454"/>
    </row>
    <row r="74" spans="2:51" x14ac:dyDescent="0.25">
      <c r="P74" s="454"/>
      <c r="W74" s="454"/>
      <c r="AC74" s="454"/>
      <c r="AK74" s="454"/>
      <c r="AR74" s="454"/>
      <c r="AY74" s="454"/>
    </row>
    <row r="75" spans="2:51" ht="18" x14ac:dyDescent="0.25">
      <c r="B75" s="501" t="s">
        <v>0</v>
      </c>
      <c r="C75" s="501"/>
      <c r="D75" s="501"/>
      <c r="E75" s="501"/>
      <c r="F75" s="501"/>
      <c r="G75" s="501"/>
      <c r="H75" s="501"/>
      <c r="I75" s="501"/>
    </row>
    <row r="76" spans="2:51" ht="18" x14ac:dyDescent="0.25">
      <c r="B76" s="501" t="s">
        <v>1</v>
      </c>
      <c r="C76" s="501"/>
      <c r="D76" s="501"/>
      <c r="E76" s="501"/>
      <c r="F76" s="501"/>
      <c r="G76" s="501"/>
      <c r="H76" s="501"/>
      <c r="I76" s="501"/>
    </row>
    <row r="79" spans="2:51" ht="15.75" x14ac:dyDescent="0.25">
      <c r="B79" s="225" t="s">
        <v>2</v>
      </c>
      <c r="D79" s="390" t="s">
        <v>85</v>
      </c>
      <c r="E79" s="321"/>
      <c r="F79" s="321"/>
      <c r="G79" s="321"/>
      <c r="H79" s="321"/>
      <c r="I79" s="321"/>
    </row>
    <row r="80" spans="2:51" ht="15.75" x14ac:dyDescent="0.25">
      <c r="B80" s="226"/>
      <c r="D80" s="227"/>
      <c r="E80" s="227"/>
      <c r="F80" s="227"/>
      <c r="G80" s="227"/>
      <c r="H80" s="227"/>
      <c r="I80" s="227"/>
      <c r="M80" s="227"/>
      <c r="T80" s="227"/>
      <c r="Z80" s="227"/>
      <c r="AH80" s="227"/>
      <c r="AO80" s="227"/>
      <c r="AV80" s="227"/>
    </row>
    <row r="81" spans="2:51" ht="15.75" x14ac:dyDescent="0.25">
      <c r="B81" s="225" t="s">
        <v>4</v>
      </c>
      <c r="D81" s="228" t="s">
        <v>56</v>
      </c>
      <c r="E81" s="227"/>
      <c r="F81" s="227"/>
      <c r="G81" s="426" t="s">
        <v>87</v>
      </c>
      <c r="H81" s="227"/>
      <c r="I81" s="229"/>
      <c r="J81" s="236"/>
      <c r="K81" s="230"/>
      <c r="M81" s="229"/>
      <c r="O81" s="25"/>
      <c r="P81" s="231"/>
      <c r="R81" s="230"/>
      <c r="T81" s="229"/>
      <c r="V81" s="25"/>
      <c r="W81" s="231"/>
      <c r="Z81" s="229"/>
      <c r="AB81" s="25"/>
      <c r="AC81" s="231"/>
      <c r="AF81" s="230"/>
      <c r="AH81" s="229"/>
      <c r="AJ81" s="25"/>
      <c r="AK81" s="231"/>
      <c r="AM81" s="230"/>
      <c r="AO81" s="229"/>
      <c r="AQ81" s="25"/>
      <c r="AR81" s="231"/>
      <c r="AT81" s="230"/>
      <c r="AV81" s="229"/>
      <c r="AX81" s="25"/>
      <c r="AY81" s="231"/>
    </row>
    <row r="82" spans="2:51" ht="15.75" x14ac:dyDescent="0.25">
      <c r="B82" s="226"/>
      <c r="D82" s="227"/>
      <c r="E82" s="227"/>
      <c r="F82" s="227"/>
      <c r="G82" s="430">
        <v>1700</v>
      </c>
      <c r="H82" s="428" t="s">
        <v>78</v>
      </c>
      <c r="I82" s="227"/>
    </row>
    <row r="83" spans="2:51" x14ac:dyDescent="0.25">
      <c r="B83" s="232"/>
      <c r="D83" s="233"/>
      <c r="E83" s="234"/>
      <c r="G83" s="430">
        <v>1900</v>
      </c>
      <c r="H83" s="234" t="s">
        <v>79</v>
      </c>
    </row>
    <row r="84" spans="2:51" x14ac:dyDescent="0.25">
      <c r="B84" s="429"/>
      <c r="D84" s="233" t="s">
        <v>6</v>
      </c>
      <c r="G84" s="430">
        <v>900000</v>
      </c>
      <c r="H84" s="428" t="s">
        <v>7</v>
      </c>
      <c r="M84" s="236"/>
      <c r="T84" s="236"/>
      <c r="Z84" s="236"/>
      <c r="AH84" s="236"/>
      <c r="AO84" s="236"/>
      <c r="AV84" s="236"/>
    </row>
    <row r="85" spans="2:51" s="22" customFormat="1" x14ac:dyDescent="0.25">
      <c r="B85" s="40"/>
      <c r="D85" s="45"/>
      <c r="E85" s="42"/>
      <c r="G85" s="497" t="s">
        <v>8</v>
      </c>
      <c r="H85" s="498"/>
      <c r="I85" s="499"/>
      <c r="J85" s="237"/>
      <c r="K85" s="497" t="s">
        <v>9</v>
      </c>
      <c r="L85" s="498"/>
      <c r="M85" s="499"/>
      <c r="O85" s="497" t="s">
        <v>10</v>
      </c>
      <c r="P85" s="499"/>
      <c r="R85" s="497" t="s">
        <v>11</v>
      </c>
      <c r="S85" s="498"/>
      <c r="T85" s="499"/>
      <c r="V85" s="497" t="s">
        <v>10</v>
      </c>
      <c r="W85" s="499"/>
      <c r="Y85" s="497" t="s">
        <v>12</v>
      </c>
      <c r="Z85" s="498"/>
      <c r="AA85" s="499"/>
      <c r="AC85" s="497" t="s">
        <v>10</v>
      </c>
      <c r="AD85" s="499"/>
      <c r="AF85" s="497" t="s">
        <v>13</v>
      </c>
      <c r="AG85" s="498"/>
      <c r="AH85" s="499"/>
      <c r="AJ85" s="497" t="s">
        <v>10</v>
      </c>
      <c r="AK85" s="499"/>
      <c r="AM85" s="497" t="s">
        <v>14</v>
      </c>
      <c r="AN85" s="498"/>
      <c r="AO85" s="499"/>
      <c r="AQ85" s="497" t="s">
        <v>10</v>
      </c>
      <c r="AR85" s="499"/>
    </row>
    <row r="86" spans="2:51" x14ac:dyDescent="0.25">
      <c r="B86" s="238"/>
      <c r="D86" s="495" t="s">
        <v>15</v>
      </c>
      <c r="E86" s="233"/>
      <c r="G86" s="239" t="s">
        <v>16</v>
      </c>
      <c r="H86" s="240" t="s">
        <v>17</v>
      </c>
      <c r="I86" s="241" t="s">
        <v>18</v>
      </c>
      <c r="J86" s="241"/>
      <c r="K86" s="239" t="s">
        <v>16</v>
      </c>
      <c r="L86" s="240" t="s">
        <v>17</v>
      </c>
      <c r="M86" s="241" t="s">
        <v>18</v>
      </c>
      <c r="O86" s="492" t="s">
        <v>19</v>
      </c>
      <c r="P86" s="490" t="s">
        <v>20</v>
      </c>
      <c r="R86" s="239" t="s">
        <v>16</v>
      </c>
      <c r="S86" s="240" t="s">
        <v>17</v>
      </c>
      <c r="T86" s="241" t="s">
        <v>18</v>
      </c>
      <c r="V86" s="492" t="s">
        <v>19</v>
      </c>
      <c r="W86" s="490" t="s">
        <v>20</v>
      </c>
      <c r="Y86" s="239" t="s">
        <v>16</v>
      </c>
      <c r="Z86" s="240" t="s">
        <v>17</v>
      </c>
      <c r="AA86" s="241" t="s">
        <v>18</v>
      </c>
      <c r="AC86" s="492" t="s">
        <v>19</v>
      </c>
      <c r="AD86" s="490" t="s">
        <v>20</v>
      </c>
      <c r="AF86" s="239" t="s">
        <v>16</v>
      </c>
      <c r="AG86" s="240" t="s">
        <v>17</v>
      </c>
      <c r="AH86" s="241" t="s">
        <v>18</v>
      </c>
      <c r="AJ86" s="492" t="s">
        <v>19</v>
      </c>
      <c r="AK86" s="490" t="s">
        <v>20</v>
      </c>
      <c r="AM86" s="239" t="s">
        <v>16</v>
      </c>
      <c r="AN86" s="240" t="s">
        <v>17</v>
      </c>
      <c r="AO86" s="241" t="s">
        <v>18</v>
      </c>
      <c r="AQ86" s="492" t="s">
        <v>19</v>
      </c>
      <c r="AR86" s="490" t="s">
        <v>20</v>
      </c>
    </row>
    <row r="87" spans="2:51" x14ac:dyDescent="0.25">
      <c r="B87" s="238"/>
      <c r="D87" s="496"/>
      <c r="E87" s="233"/>
      <c r="G87" s="242" t="s">
        <v>21</v>
      </c>
      <c r="H87" s="243"/>
      <c r="I87" s="243" t="s">
        <v>21</v>
      </c>
      <c r="J87" s="243"/>
      <c r="K87" s="242" t="s">
        <v>21</v>
      </c>
      <c r="L87" s="243"/>
      <c r="M87" s="243" t="s">
        <v>21</v>
      </c>
      <c r="O87" s="493"/>
      <c r="P87" s="491"/>
      <c r="R87" s="242" t="s">
        <v>21</v>
      </c>
      <c r="S87" s="243"/>
      <c r="T87" s="243" t="s">
        <v>21</v>
      </c>
      <c r="V87" s="493"/>
      <c r="W87" s="491"/>
      <c r="Y87" s="242" t="s">
        <v>21</v>
      </c>
      <c r="Z87" s="243"/>
      <c r="AA87" s="243" t="s">
        <v>21</v>
      </c>
      <c r="AC87" s="493"/>
      <c r="AD87" s="491"/>
      <c r="AF87" s="242" t="s">
        <v>21</v>
      </c>
      <c r="AG87" s="243"/>
      <c r="AH87" s="243" t="s">
        <v>21</v>
      </c>
      <c r="AJ87" s="493"/>
      <c r="AK87" s="491"/>
      <c r="AM87" s="242" t="s">
        <v>21</v>
      </c>
      <c r="AN87" s="243"/>
      <c r="AO87" s="243" t="s">
        <v>21</v>
      </c>
      <c r="AQ87" s="493"/>
      <c r="AR87" s="491"/>
    </row>
    <row r="88" spans="2:51" s="22" customFormat="1" x14ac:dyDescent="0.25">
      <c r="B88" s="52" t="s">
        <v>22</v>
      </c>
      <c r="C88" s="53"/>
      <c r="D88" s="54" t="s">
        <v>23</v>
      </c>
      <c r="E88" s="53"/>
      <c r="F88" s="23"/>
      <c r="G88" s="55">
        <v>1094.1500000000001</v>
      </c>
      <c r="H88" s="56">
        <v>1</v>
      </c>
      <c r="I88" s="57">
        <f t="shared" ref="I88:I104" si="28">H88*G88</f>
        <v>1094.1500000000001</v>
      </c>
      <c r="J88" s="57"/>
      <c r="K88" s="55">
        <v>1094.1500000000001</v>
      </c>
      <c r="L88" s="56">
        <v>1</v>
      </c>
      <c r="M88" s="57">
        <f t="shared" ref="M88:M104" si="29">L88*K88</f>
        <v>1094.1500000000001</v>
      </c>
      <c r="N88" s="59"/>
      <c r="O88" s="60">
        <f t="shared" ref="O88:O135" si="30">M88-I88</f>
        <v>0</v>
      </c>
      <c r="P88" s="61">
        <f t="shared" ref="P88:P135" si="31">IF(OR(I88=0,M88=0),"",(O88/I88))</f>
        <v>0</v>
      </c>
      <c r="Q88" s="59"/>
      <c r="R88" s="55">
        <v>1094.1500000000001</v>
      </c>
      <c r="S88" s="56">
        <v>1</v>
      </c>
      <c r="T88" s="57">
        <f t="shared" ref="T88:T104" si="32">S88*R88</f>
        <v>1094.1500000000001</v>
      </c>
      <c r="U88" s="59"/>
      <c r="V88" s="60">
        <f t="shared" ref="V88:V135" si="33">T88-M88</f>
        <v>0</v>
      </c>
      <c r="W88" s="61">
        <f t="shared" ref="W88:W135" si="34">IF(OR(M88=0,T88=0),"",(V88/M88))</f>
        <v>0</v>
      </c>
      <c r="Y88" s="55">
        <v>1094.1500000000001</v>
      </c>
      <c r="Z88" s="56">
        <v>1</v>
      </c>
      <c r="AA88" s="57">
        <f t="shared" ref="AA88:AA104" si="35">Z88*Y88</f>
        <v>1094.1500000000001</v>
      </c>
      <c r="AB88" s="59"/>
      <c r="AC88" s="60">
        <f t="shared" ref="AC88:AC135" si="36">AA88-T88</f>
        <v>0</v>
      </c>
      <c r="AD88" s="61">
        <f t="shared" ref="AD88:AD135" si="37">IF(OR(T88=0,AA88=0),"",(AC88/T88))</f>
        <v>0</v>
      </c>
      <c r="AE88" s="59"/>
      <c r="AF88" s="55">
        <v>1094.1500000000001</v>
      </c>
      <c r="AG88" s="56">
        <v>1</v>
      </c>
      <c r="AH88" s="57">
        <f t="shared" ref="AH88:AH104" si="38">AG88*AF88</f>
        <v>1094.1500000000001</v>
      </c>
      <c r="AI88" s="59"/>
      <c r="AJ88" s="60">
        <f t="shared" ref="AJ88:AJ135" si="39">AH88-AA88</f>
        <v>0</v>
      </c>
      <c r="AK88" s="61">
        <f t="shared" ref="AK88:AK135" si="40">IF(OR(AA88=0,AH88=0),"",(AJ88/AA88))</f>
        <v>0</v>
      </c>
      <c r="AL88" s="59"/>
      <c r="AM88" s="55">
        <v>1094.1500000000001</v>
      </c>
      <c r="AN88" s="56">
        <v>1</v>
      </c>
      <c r="AO88" s="57">
        <f t="shared" ref="AO88:AO104" si="41">AN88*AM88</f>
        <v>1094.1500000000001</v>
      </c>
      <c r="AP88" s="59"/>
      <c r="AQ88" s="60">
        <f t="shared" ref="AQ88:AQ135" si="42">AO88-AH88</f>
        <v>0</v>
      </c>
      <c r="AR88" s="61">
        <f t="shared" ref="AR88:AR135" si="43">IF(OR(AH88=0,AO88=0),"",(AQ88/AH88))</f>
        <v>0</v>
      </c>
    </row>
    <row r="89" spans="2:51" x14ac:dyDescent="0.25">
      <c r="B89" s="67" t="s">
        <v>102</v>
      </c>
      <c r="C89" s="244"/>
      <c r="D89" s="245" t="s">
        <v>80</v>
      </c>
      <c r="E89" s="244"/>
      <c r="F89" s="29"/>
      <c r="G89" s="431">
        <v>-5.9999999999999995E-4</v>
      </c>
      <c r="H89" s="339">
        <f t="shared" ref="H89:H104" si="44">$G$83</f>
        <v>1900</v>
      </c>
      <c r="I89" s="248">
        <f t="shared" si="28"/>
        <v>-1.1399999999999999</v>
      </c>
      <c r="J89" s="248"/>
      <c r="K89" s="431">
        <v>4.7000000000000002E-3</v>
      </c>
      <c r="L89" s="339">
        <f t="shared" ref="L89:L104" si="45">$G$83</f>
        <v>1900</v>
      </c>
      <c r="M89" s="248">
        <f t="shared" si="29"/>
        <v>8.93</v>
      </c>
      <c r="N89" s="29"/>
      <c r="O89" s="249">
        <f t="shared" si="30"/>
        <v>10.07</v>
      </c>
      <c r="P89" s="250">
        <f t="shared" si="31"/>
        <v>-8.8333333333333339</v>
      </c>
      <c r="R89" s="431">
        <v>4.7000000000000002E-3</v>
      </c>
      <c r="S89" s="339">
        <f t="shared" ref="S89:S104" si="46">$G$83</f>
        <v>1900</v>
      </c>
      <c r="T89" s="248">
        <f t="shared" si="32"/>
        <v>8.93</v>
      </c>
      <c r="U89" s="29"/>
      <c r="V89" s="249">
        <f t="shared" si="33"/>
        <v>0</v>
      </c>
      <c r="W89" s="250">
        <f t="shared" si="34"/>
        <v>0</v>
      </c>
      <c r="Y89" s="431">
        <v>4.7000000000000002E-3</v>
      </c>
      <c r="Z89" s="339">
        <f t="shared" ref="Z89:Z104" si="47">$G$83</f>
        <v>1900</v>
      </c>
      <c r="AA89" s="248">
        <f t="shared" si="35"/>
        <v>8.93</v>
      </c>
      <c r="AB89" s="29"/>
      <c r="AC89" s="249">
        <f t="shared" si="36"/>
        <v>0</v>
      </c>
      <c r="AD89" s="250">
        <f t="shared" si="37"/>
        <v>0</v>
      </c>
      <c r="AF89" s="431">
        <v>4.7000000000000002E-3</v>
      </c>
      <c r="AG89" s="339">
        <f t="shared" ref="AG89:AG104" si="48">$G$83</f>
        <v>1900</v>
      </c>
      <c r="AH89" s="248">
        <f t="shared" si="38"/>
        <v>8.93</v>
      </c>
      <c r="AI89" s="29"/>
      <c r="AJ89" s="249">
        <f t="shared" si="39"/>
        <v>0</v>
      </c>
      <c r="AK89" s="250">
        <f t="shared" si="40"/>
        <v>0</v>
      </c>
      <c r="AM89" s="431">
        <v>4.7000000000000002E-3</v>
      </c>
      <c r="AN89" s="339">
        <f t="shared" ref="AN89:AN104" si="49">$G$83</f>
        <v>1900</v>
      </c>
      <c r="AO89" s="248">
        <f t="shared" si="41"/>
        <v>8.93</v>
      </c>
      <c r="AP89" s="29"/>
      <c r="AQ89" s="249">
        <f t="shared" si="42"/>
        <v>0</v>
      </c>
      <c r="AR89" s="250">
        <f t="shared" si="43"/>
        <v>0</v>
      </c>
    </row>
    <row r="90" spans="2:51" x14ac:dyDescent="0.25">
      <c r="B90" s="67" t="s">
        <v>25</v>
      </c>
      <c r="C90" s="244"/>
      <c r="D90" s="245" t="s">
        <v>80</v>
      </c>
      <c r="E90" s="244"/>
      <c r="F90" s="29"/>
      <c r="G90" s="431">
        <v>-0.3301</v>
      </c>
      <c r="H90" s="339">
        <f t="shared" si="44"/>
        <v>1900</v>
      </c>
      <c r="I90" s="248">
        <f t="shared" si="28"/>
        <v>-627.19000000000005</v>
      </c>
      <c r="J90" s="248"/>
      <c r="K90" s="431"/>
      <c r="L90" s="339">
        <f t="shared" si="45"/>
        <v>1900</v>
      </c>
      <c r="M90" s="248">
        <f t="shared" si="29"/>
        <v>0</v>
      </c>
      <c r="N90" s="29"/>
      <c r="O90" s="249">
        <f t="shared" si="30"/>
        <v>627.19000000000005</v>
      </c>
      <c r="P90" s="250" t="str">
        <f t="shared" si="31"/>
        <v/>
      </c>
      <c r="R90" s="431"/>
      <c r="S90" s="339">
        <f t="shared" si="46"/>
        <v>1900</v>
      </c>
      <c r="T90" s="248">
        <f t="shared" si="32"/>
        <v>0</v>
      </c>
      <c r="U90" s="29"/>
      <c r="V90" s="249">
        <f t="shared" si="33"/>
        <v>0</v>
      </c>
      <c r="W90" s="250" t="str">
        <f t="shared" si="34"/>
        <v/>
      </c>
      <c r="Y90" s="431"/>
      <c r="Z90" s="339">
        <f t="shared" si="47"/>
        <v>1900</v>
      </c>
      <c r="AA90" s="248">
        <f t="shared" si="35"/>
        <v>0</v>
      </c>
      <c r="AB90" s="29"/>
      <c r="AC90" s="249">
        <f t="shared" si="36"/>
        <v>0</v>
      </c>
      <c r="AD90" s="250" t="str">
        <f t="shared" si="37"/>
        <v/>
      </c>
      <c r="AF90" s="431"/>
      <c r="AG90" s="339">
        <f t="shared" si="48"/>
        <v>1900</v>
      </c>
      <c r="AH90" s="248">
        <f t="shared" si="38"/>
        <v>0</v>
      </c>
      <c r="AI90" s="29"/>
      <c r="AJ90" s="249">
        <f t="shared" si="39"/>
        <v>0</v>
      </c>
      <c r="AK90" s="250" t="str">
        <f t="shared" si="40"/>
        <v/>
      </c>
      <c r="AM90" s="431"/>
      <c r="AN90" s="339">
        <f t="shared" si="49"/>
        <v>1900</v>
      </c>
      <c r="AO90" s="248">
        <f t="shared" si="41"/>
        <v>0</v>
      </c>
      <c r="AP90" s="29"/>
      <c r="AQ90" s="249">
        <f t="shared" si="42"/>
        <v>0</v>
      </c>
      <c r="AR90" s="250" t="str">
        <f t="shared" si="43"/>
        <v/>
      </c>
    </row>
    <row r="91" spans="2:51" x14ac:dyDescent="0.25">
      <c r="B91" s="67" t="s">
        <v>103</v>
      </c>
      <c r="C91" s="244"/>
      <c r="D91" s="245" t="s">
        <v>80</v>
      </c>
      <c r="E91" s="244"/>
      <c r="F91" s="29"/>
      <c r="G91" s="431">
        <v>-4.6800000000000001E-2</v>
      </c>
      <c r="H91" s="339">
        <f t="shared" si="44"/>
        <v>1900</v>
      </c>
      <c r="I91" s="248">
        <f t="shared" si="28"/>
        <v>-88.92</v>
      </c>
      <c r="J91" s="248"/>
      <c r="K91" s="431">
        <v>-1.6899999999999998E-2</v>
      </c>
      <c r="L91" s="339">
        <f t="shared" si="45"/>
        <v>1900</v>
      </c>
      <c r="M91" s="248">
        <f t="shared" si="29"/>
        <v>-32.11</v>
      </c>
      <c r="N91" s="29"/>
      <c r="O91" s="249">
        <f t="shared" si="30"/>
        <v>56.81</v>
      </c>
      <c r="P91" s="250">
        <f t="shared" si="31"/>
        <v>-0.63888888888888895</v>
      </c>
      <c r="R91" s="431">
        <v>0</v>
      </c>
      <c r="S91" s="339">
        <f t="shared" si="46"/>
        <v>1900</v>
      </c>
      <c r="T91" s="248">
        <f t="shared" si="32"/>
        <v>0</v>
      </c>
      <c r="U91" s="29"/>
      <c r="V91" s="249">
        <f t="shared" si="33"/>
        <v>32.11</v>
      </c>
      <c r="W91" s="250" t="str">
        <f t="shared" si="34"/>
        <v/>
      </c>
      <c r="Y91" s="431">
        <v>0</v>
      </c>
      <c r="Z91" s="339">
        <f t="shared" si="47"/>
        <v>1900</v>
      </c>
      <c r="AA91" s="248">
        <f t="shared" si="35"/>
        <v>0</v>
      </c>
      <c r="AB91" s="29"/>
      <c r="AC91" s="249">
        <f t="shared" si="36"/>
        <v>0</v>
      </c>
      <c r="AD91" s="250" t="str">
        <f t="shared" si="37"/>
        <v/>
      </c>
      <c r="AF91" s="431">
        <v>0</v>
      </c>
      <c r="AG91" s="339">
        <f t="shared" si="48"/>
        <v>1900</v>
      </c>
      <c r="AH91" s="248">
        <f t="shared" si="38"/>
        <v>0</v>
      </c>
      <c r="AI91" s="29"/>
      <c r="AJ91" s="249">
        <f t="shared" si="39"/>
        <v>0</v>
      </c>
      <c r="AK91" s="250" t="str">
        <f t="shared" si="40"/>
        <v/>
      </c>
      <c r="AM91" s="431">
        <v>0</v>
      </c>
      <c r="AN91" s="339">
        <f t="shared" si="49"/>
        <v>1900</v>
      </c>
      <c r="AO91" s="248">
        <f t="shared" si="41"/>
        <v>0</v>
      </c>
      <c r="AP91" s="29"/>
      <c r="AQ91" s="249">
        <f t="shared" si="42"/>
        <v>0</v>
      </c>
      <c r="AR91" s="250" t="str">
        <f t="shared" si="43"/>
        <v/>
      </c>
    </row>
    <row r="92" spans="2:51" x14ac:dyDescent="0.25">
      <c r="B92" s="264" t="s">
        <v>115</v>
      </c>
      <c r="C92" s="244"/>
      <c r="D92" s="245" t="s">
        <v>80</v>
      </c>
      <c r="E92" s="244"/>
      <c r="F92" s="29"/>
      <c r="G92" s="431">
        <v>-5.2699999999999997E-2</v>
      </c>
      <c r="H92" s="339">
        <f t="shared" si="44"/>
        <v>1900</v>
      </c>
      <c r="I92" s="248">
        <f t="shared" si="28"/>
        <v>-100.13</v>
      </c>
      <c r="J92" s="248"/>
      <c r="K92" s="431">
        <v>-4.0300000000000002E-2</v>
      </c>
      <c r="L92" s="339">
        <f t="shared" si="45"/>
        <v>1900</v>
      </c>
      <c r="M92" s="248">
        <f t="shared" si="29"/>
        <v>-76.570000000000007</v>
      </c>
      <c r="N92" s="29"/>
      <c r="O92" s="249">
        <f t="shared" si="30"/>
        <v>23.559999999999988</v>
      </c>
      <c r="P92" s="250">
        <f t="shared" si="31"/>
        <v>-0.23529411764705871</v>
      </c>
      <c r="R92" s="431">
        <v>-4.0300000000000002E-2</v>
      </c>
      <c r="S92" s="339">
        <f t="shared" si="46"/>
        <v>1900</v>
      </c>
      <c r="T92" s="248">
        <f t="shared" si="32"/>
        <v>-76.570000000000007</v>
      </c>
      <c r="U92" s="29"/>
      <c r="V92" s="249">
        <f t="shared" si="33"/>
        <v>0</v>
      </c>
      <c r="W92" s="250">
        <f t="shared" si="34"/>
        <v>0</v>
      </c>
      <c r="Y92" s="431">
        <v>-4.0300000000000002E-2</v>
      </c>
      <c r="Z92" s="339">
        <f t="shared" si="47"/>
        <v>1900</v>
      </c>
      <c r="AA92" s="248">
        <f t="shared" si="35"/>
        <v>-76.570000000000007</v>
      </c>
      <c r="AB92" s="29"/>
      <c r="AC92" s="249">
        <f t="shared" si="36"/>
        <v>0</v>
      </c>
      <c r="AD92" s="250">
        <f t="shared" si="37"/>
        <v>0</v>
      </c>
      <c r="AF92" s="431">
        <v>-4.0300000000000002E-2</v>
      </c>
      <c r="AG92" s="339">
        <f t="shared" si="48"/>
        <v>1900</v>
      </c>
      <c r="AH92" s="248">
        <f t="shared" si="38"/>
        <v>-76.570000000000007</v>
      </c>
      <c r="AI92" s="29"/>
      <c r="AJ92" s="249">
        <f t="shared" si="39"/>
        <v>0</v>
      </c>
      <c r="AK92" s="250">
        <f t="shared" si="40"/>
        <v>0</v>
      </c>
      <c r="AM92" s="431">
        <v>-4.0300000000000002E-2</v>
      </c>
      <c r="AN92" s="339">
        <f t="shared" si="49"/>
        <v>1900</v>
      </c>
      <c r="AO92" s="248">
        <f t="shared" si="41"/>
        <v>-76.570000000000007</v>
      </c>
      <c r="AP92" s="29"/>
      <c r="AQ92" s="249">
        <f t="shared" si="42"/>
        <v>0</v>
      </c>
      <c r="AR92" s="250">
        <f t="shared" si="43"/>
        <v>0</v>
      </c>
    </row>
    <row r="93" spans="2:51" x14ac:dyDescent="0.25">
      <c r="B93" s="67" t="s">
        <v>104</v>
      </c>
      <c r="C93" s="244"/>
      <c r="D93" s="245" t="s">
        <v>80</v>
      </c>
      <c r="E93" s="244"/>
      <c r="F93" s="29"/>
      <c r="G93" s="431"/>
      <c r="H93" s="339">
        <f t="shared" si="44"/>
        <v>1900</v>
      </c>
      <c r="I93" s="248">
        <f t="shared" si="28"/>
        <v>0</v>
      </c>
      <c r="J93" s="248"/>
      <c r="K93" s="431">
        <v>-0.1191</v>
      </c>
      <c r="L93" s="339">
        <f t="shared" si="45"/>
        <v>1900</v>
      </c>
      <c r="M93" s="248">
        <f t="shared" si="29"/>
        <v>-226.29</v>
      </c>
      <c r="N93" s="29"/>
      <c r="O93" s="249">
        <f t="shared" si="30"/>
        <v>-226.29</v>
      </c>
      <c r="P93" s="250" t="str">
        <f t="shared" si="31"/>
        <v/>
      </c>
      <c r="R93" s="431">
        <v>0</v>
      </c>
      <c r="S93" s="339">
        <f t="shared" si="46"/>
        <v>1900</v>
      </c>
      <c r="T93" s="248">
        <f t="shared" si="32"/>
        <v>0</v>
      </c>
      <c r="U93" s="29"/>
      <c r="V93" s="249">
        <f t="shared" si="33"/>
        <v>226.29</v>
      </c>
      <c r="W93" s="250" t="str">
        <f t="shared" si="34"/>
        <v/>
      </c>
      <c r="Y93" s="431">
        <v>0</v>
      </c>
      <c r="Z93" s="339">
        <f t="shared" si="47"/>
        <v>1900</v>
      </c>
      <c r="AA93" s="248">
        <f t="shared" si="35"/>
        <v>0</v>
      </c>
      <c r="AB93" s="29"/>
      <c r="AC93" s="249">
        <f t="shared" si="36"/>
        <v>0</v>
      </c>
      <c r="AD93" s="250" t="str">
        <f t="shared" si="37"/>
        <v/>
      </c>
      <c r="AF93" s="431">
        <v>0</v>
      </c>
      <c r="AG93" s="339">
        <f t="shared" si="48"/>
        <v>1900</v>
      </c>
      <c r="AH93" s="248">
        <f t="shared" si="38"/>
        <v>0</v>
      </c>
      <c r="AI93" s="29"/>
      <c r="AJ93" s="249">
        <f t="shared" si="39"/>
        <v>0</v>
      </c>
      <c r="AK93" s="250" t="str">
        <f t="shared" si="40"/>
        <v/>
      </c>
      <c r="AM93" s="431">
        <v>0</v>
      </c>
      <c r="AN93" s="339">
        <f t="shared" si="49"/>
        <v>1900</v>
      </c>
      <c r="AO93" s="248">
        <f t="shared" si="41"/>
        <v>0</v>
      </c>
      <c r="AP93" s="29"/>
      <c r="AQ93" s="249">
        <f t="shared" si="42"/>
        <v>0</v>
      </c>
      <c r="AR93" s="250" t="str">
        <f t="shared" si="43"/>
        <v/>
      </c>
    </row>
    <row r="94" spans="2:51" x14ac:dyDescent="0.25">
      <c r="B94" s="67" t="s">
        <v>105</v>
      </c>
      <c r="C94" s="244"/>
      <c r="D94" s="245" t="s">
        <v>80</v>
      </c>
      <c r="E94" s="244"/>
      <c r="F94" s="29"/>
      <c r="G94" s="431"/>
      <c r="H94" s="339">
        <f t="shared" si="44"/>
        <v>1900</v>
      </c>
      <c r="I94" s="248">
        <f t="shared" si="28"/>
        <v>0</v>
      </c>
      <c r="J94" s="248"/>
      <c r="K94" s="431">
        <v>-0.3251</v>
      </c>
      <c r="L94" s="339">
        <f t="shared" si="45"/>
        <v>1900</v>
      </c>
      <c r="M94" s="248">
        <f t="shared" si="29"/>
        <v>-617.69000000000005</v>
      </c>
      <c r="N94" s="29"/>
      <c r="O94" s="249">
        <f t="shared" si="30"/>
        <v>-617.69000000000005</v>
      </c>
      <c r="P94" s="250" t="str">
        <f t="shared" si="31"/>
        <v/>
      </c>
      <c r="R94" s="431">
        <v>0</v>
      </c>
      <c r="S94" s="339">
        <f t="shared" si="46"/>
        <v>1900</v>
      </c>
      <c r="T94" s="248">
        <f t="shared" si="32"/>
        <v>0</v>
      </c>
      <c r="U94" s="29"/>
      <c r="V94" s="249">
        <f t="shared" si="33"/>
        <v>617.69000000000005</v>
      </c>
      <c r="W94" s="250" t="str">
        <f t="shared" si="34"/>
        <v/>
      </c>
      <c r="Y94" s="431">
        <v>0</v>
      </c>
      <c r="Z94" s="339">
        <f t="shared" si="47"/>
        <v>1900</v>
      </c>
      <c r="AA94" s="248">
        <f t="shared" si="35"/>
        <v>0</v>
      </c>
      <c r="AB94" s="29"/>
      <c r="AC94" s="249">
        <f t="shared" si="36"/>
        <v>0</v>
      </c>
      <c r="AD94" s="250" t="str">
        <f t="shared" si="37"/>
        <v/>
      </c>
      <c r="AF94" s="431">
        <v>0</v>
      </c>
      <c r="AG94" s="339">
        <f t="shared" si="48"/>
        <v>1900</v>
      </c>
      <c r="AH94" s="248">
        <f t="shared" si="38"/>
        <v>0</v>
      </c>
      <c r="AI94" s="29"/>
      <c r="AJ94" s="249">
        <f t="shared" si="39"/>
        <v>0</v>
      </c>
      <c r="AK94" s="250" t="str">
        <f t="shared" si="40"/>
        <v/>
      </c>
      <c r="AM94" s="431">
        <v>0</v>
      </c>
      <c r="AN94" s="339">
        <f t="shared" si="49"/>
        <v>1900</v>
      </c>
      <c r="AO94" s="248">
        <f t="shared" si="41"/>
        <v>0</v>
      </c>
      <c r="AP94" s="29"/>
      <c r="AQ94" s="249">
        <f t="shared" si="42"/>
        <v>0</v>
      </c>
      <c r="AR94" s="250" t="str">
        <f t="shared" si="43"/>
        <v/>
      </c>
    </row>
    <row r="95" spans="2:51" x14ac:dyDescent="0.25">
      <c r="B95" s="67" t="s">
        <v>106</v>
      </c>
      <c r="C95" s="244"/>
      <c r="D95" s="245" t="s">
        <v>80</v>
      </c>
      <c r="E95" s="244"/>
      <c r="F95" s="29"/>
      <c r="G95" s="431"/>
      <c r="H95" s="339">
        <f t="shared" si="44"/>
        <v>1900</v>
      </c>
      <c r="I95" s="248">
        <f t="shared" si="28"/>
        <v>0</v>
      </c>
      <c r="J95" s="248"/>
      <c r="K95" s="431">
        <v>0</v>
      </c>
      <c r="L95" s="339">
        <f t="shared" si="45"/>
        <v>1900</v>
      </c>
      <c r="M95" s="248">
        <f t="shared" si="29"/>
        <v>0</v>
      </c>
      <c r="N95" s="29"/>
      <c r="O95" s="249">
        <f t="shared" si="30"/>
        <v>0</v>
      </c>
      <c r="P95" s="250" t="str">
        <f t="shared" si="31"/>
        <v/>
      </c>
      <c r="R95" s="431">
        <v>0</v>
      </c>
      <c r="S95" s="339">
        <f t="shared" si="46"/>
        <v>1900</v>
      </c>
      <c r="T95" s="248">
        <f t="shared" si="32"/>
        <v>0</v>
      </c>
      <c r="U95" s="29"/>
      <c r="V95" s="249">
        <f t="shared" si="33"/>
        <v>0</v>
      </c>
      <c r="W95" s="250" t="str">
        <f t="shared" si="34"/>
        <v/>
      </c>
      <c r="Y95" s="431">
        <v>2.9899999999999999E-2</v>
      </c>
      <c r="Z95" s="339">
        <f t="shared" si="47"/>
        <v>1900</v>
      </c>
      <c r="AA95" s="248">
        <f t="shared" si="35"/>
        <v>56.81</v>
      </c>
      <c r="AB95" s="29"/>
      <c r="AC95" s="249">
        <f t="shared" si="36"/>
        <v>56.81</v>
      </c>
      <c r="AD95" s="250" t="str">
        <f t="shared" si="37"/>
        <v/>
      </c>
      <c r="AF95" s="431">
        <v>2.9899999999999999E-2</v>
      </c>
      <c r="AG95" s="339">
        <f t="shared" si="48"/>
        <v>1900</v>
      </c>
      <c r="AH95" s="248">
        <f t="shared" si="38"/>
        <v>56.81</v>
      </c>
      <c r="AI95" s="29"/>
      <c r="AJ95" s="249">
        <f t="shared" si="39"/>
        <v>0</v>
      </c>
      <c r="AK95" s="250">
        <f t="shared" si="40"/>
        <v>0</v>
      </c>
      <c r="AM95" s="431">
        <v>2.9899999999999999E-2</v>
      </c>
      <c r="AN95" s="339">
        <f t="shared" si="49"/>
        <v>1900</v>
      </c>
      <c r="AO95" s="248">
        <f t="shared" si="41"/>
        <v>56.81</v>
      </c>
      <c r="AP95" s="29"/>
      <c r="AQ95" s="249">
        <f t="shared" si="42"/>
        <v>0</v>
      </c>
      <c r="AR95" s="250">
        <f t="shared" si="43"/>
        <v>0</v>
      </c>
    </row>
    <row r="96" spans="2:51" x14ac:dyDescent="0.25">
      <c r="B96" s="67" t="s">
        <v>107</v>
      </c>
      <c r="C96" s="244"/>
      <c r="D96" s="245" t="s">
        <v>80</v>
      </c>
      <c r="E96" s="244"/>
      <c r="F96" s="29"/>
      <c r="G96" s="431"/>
      <c r="H96" s="339">
        <f t="shared" si="44"/>
        <v>1900</v>
      </c>
      <c r="I96" s="248">
        <f t="shared" si="28"/>
        <v>0</v>
      </c>
      <c r="J96" s="248"/>
      <c r="K96" s="431">
        <v>-3.8999999999999998E-3</v>
      </c>
      <c r="L96" s="339">
        <f t="shared" si="45"/>
        <v>1900</v>
      </c>
      <c r="M96" s="248">
        <f t="shared" si="29"/>
        <v>-7.4099999999999993</v>
      </c>
      <c r="N96" s="29"/>
      <c r="O96" s="249">
        <f t="shared" si="30"/>
        <v>-7.4099999999999993</v>
      </c>
      <c r="P96" s="250" t="str">
        <f t="shared" si="31"/>
        <v/>
      </c>
      <c r="R96" s="431">
        <v>-3.8999999999999998E-3</v>
      </c>
      <c r="S96" s="339">
        <f t="shared" si="46"/>
        <v>1900</v>
      </c>
      <c r="T96" s="248">
        <f t="shared" si="32"/>
        <v>-7.4099999999999993</v>
      </c>
      <c r="U96" s="29"/>
      <c r="V96" s="249">
        <f t="shared" si="33"/>
        <v>0</v>
      </c>
      <c r="W96" s="250">
        <f t="shared" si="34"/>
        <v>0</v>
      </c>
      <c r="Y96" s="431">
        <v>-3.8999999999999998E-3</v>
      </c>
      <c r="Z96" s="339">
        <f t="shared" si="47"/>
        <v>1900</v>
      </c>
      <c r="AA96" s="248">
        <f t="shared" si="35"/>
        <v>-7.4099999999999993</v>
      </c>
      <c r="AB96" s="29"/>
      <c r="AC96" s="249">
        <f t="shared" si="36"/>
        <v>0</v>
      </c>
      <c r="AD96" s="250">
        <f t="shared" si="37"/>
        <v>0</v>
      </c>
      <c r="AF96" s="431">
        <v>-3.8999999999999998E-3</v>
      </c>
      <c r="AG96" s="339">
        <f t="shared" si="48"/>
        <v>1900</v>
      </c>
      <c r="AH96" s="248">
        <f t="shared" si="38"/>
        <v>-7.4099999999999993</v>
      </c>
      <c r="AI96" s="29"/>
      <c r="AJ96" s="249">
        <f t="shared" si="39"/>
        <v>0</v>
      </c>
      <c r="AK96" s="250">
        <f t="shared" si="40"/>
        <v>0</v>
      </c>
      <c r="AM96" s="431">
        <v>-3.8999999999999998E-3</v>
      </c>
      <c r="AN96" s="339">
        <f t="shared" si="49"/>
        <v>1900</v>
      </c>
      <c r="AO96" s="248">
        <f t="shared" si="41"/>
        <v>-7.4099999999999993</v>
      </c>
      <c r="AP96" s="29"/>
      <c r="AQ96" s="249">
        <f t="shared" si="42"/>
        <v>0</v>
      </c>
      <c r="AR96" s="250">
        <f t="shared" si="43"/>
        <v>0</v>
      </c>
    </row>
    <row r="97" spans="2:44" x14ac:dyDescent="0.25">
      <c r="B97" s="63" t="s">
        <v>108</v>
      </c>
      <c r="C97" s="244"/>
      <c r="D97" s="245" t="s">
        <v>80</v>
      </c>
      <c r="E97" s="244"/>
      <c r="F97" s="29"/>
      <c r="G97" s="431"/>
      <c r="H97" s="339">
        <f t="shared" si="44"/>
        <v>1900</v>
      </c>
      <c r="I97" s="248">
        <f>H97*G97</f>
        <v>0</v>
      </c>
      <c r="J97" s="248"/>
      <c r="K97" s="431">
        <v>-0.25679999999999997</v>
      </c>
      <c r="L97" s="339">
        <f t="shared" si="45"/>
        <v>1900</v>
      </c>
      <c r="M97" s="248">
        <f>L97*K97</f>
        <v>-487.91999999999996</v>
      </c>
      <c r="N97" s="29"/>
      <c r="O97" s="249">
        <f t="shared" si="30"/>
        <v>-487.91999999999996</v>
      </c>
      <c r="P97" s="250" t="str">
        <f t="shared" si="31"/>
        <v/>
      </c>
      <c r="R97" s="431">
        <v>-0.25679999999999997</v>
      </c>
      <c r="S97" s="339">
        <f t="shared" si="46"/>
        <v>1900</v>
      </c>
      <c r="T97" s="248">
        <f>S97*R97</f>
        <v>-487.91999999999996</v>
      </c>
      <c r="U97" s="29"/>
      <c r="V97" s="249">
        <f>T97-M97</f>
        <v>0</v>
      </c>
      <c r="W97" s="250">
        <f>IF(OR(M97=0,T97=0),"",(V97/M97))</f>
        <v>0</v>
      </c>
      <c r="Y97" s="431">
        <v>0</v>
      </c>
      <c r="Z97" s="339">
        <f t="shared" si="47"/>
        <v>1900</v>
      </c>
      <c r="AA97" s="248">
        <f>Z97*Y97</f>
        <v>0</v>
      </c>
      <c r="AB97" s="29"/>
      <c r="AC97" s="249">
        <f t="shared" si="36"/>
        <v>487.91999999999996</v>
      </c>
      <c r="AD97" s="250" t="str">
        <f t="shared" si="37"/>
        <v/>
      </c>
      <c r="AF97" s="431">
        <v>0</v>
      </c>
      <c r="AG97" s="339">
        <f t="shared" si="48"/>
        <v>1900</v>
      </c>
      <c r="AH97" s="248">
        <f>AG97*AF97</f>
        <v>0</v>
      </c>
      <c r="AI97" s="29"/>
      <c r="AJ97" s="249">
        <f>AH97-AA97</f>
        <v>0</v>
      </c>
      <c r="AK97" s="250" t="str">
        <f>IF(OR(AA97=0,AH97=0),"",(AJ97/AA97))</f>
        <v/>
      </c>
      <c r="AM97" s="431">
        <v>0</v>
      </c>
      <c r="AN97" s="339">
        <f t="shared" si="49"/>
        <v>1900</v>
      </c>
      <c r="AO97" s="248">
        <f>AN97*AM97</f>
        <v>0</v>
      </c>
      <c r="AP97" s="29"/>
      <c r="AQ97" s="249">
        <f>AO97-AH97</f>
        <v>0</v>
      </c>
      <c r="AR97" s="250" t="str">
        <f>IF(OR(AH97=0,AO97=0),"",(AQ97/AH97))</f>
        <v/>
      </c>
    </row>
    <row r="98" spans="2:44" x14ac:dyDescent="0.25">
      <c r="B98" s="63" t="s">
        <v>109</v>
      </c>
      <c r="C98" s="244"/>
      <c r="D98" s="245" t="s">
        <v>80</v>
      </c>
      <c r="E98" s="244"/>
      <c r="F98" s="29"/>
      <c r="G98" s="431"/>
      <c r="H98" s="339">
        <f t="shared" si="44"/>
        <v>1900</v>
      </c>
      <c r="I98" s="248">
        <f>H98*G98</f>
        <v>0</v>
      </c>
      <c r="J98" s="248"/>
      <c r="K98" s="431">
        <v>-6.2100000000000002E-2</v>
      </c>
      <c r="L98" s="339">
        <f t="shared" si="45"/>
        <v>1900</v>
      </c>
      <c r="M98" s="248">
        <f>L98*K98</f>
        <v>-117.99000000000001</v>
      </c>
      <c r="N98" s="29"/>
      <c r="O98" s="249">
        <f t="shared" si="30"/>
        <v>-117.99000000000001</v>
      </c>
      <c r="P98" s="250" t="str">
        <f t="shared" si="31"/>
        <v/>
      </c>
      <c r="R98" s="431">
        <v>-6.2100000000000002E-2</v>
      </c>
      <c r="S98" s="339">
        <f t="shared" si="46"/>
        <v>1900</v>
      </c>
      <c r="T98" s="248">
        <f>S98*R98</f>
        <v>-117.99000000000001</v>
      </c>
      <c r="U98" s="29"/>
      <c r="V98" s="249">
        <f>T98-M98</f>
        <v>0</v>
      </c>
      <c r="W98" s="250">
        <f>IF(OR(M98=0,T98=0),"",(V98/M98))</f>
        <v>0</v>
      </c>
      <c r="Y98" s="431">
        <v>-6.2100000000000002E-2</v>
      </c>
      <c r="Z98" s="339">
        <f t="shared" si="47"/>
        <v>1900</v>
      </c>
      <c r="AA98" s="248">
        <f>Z98*Y98</f>
        <v>-117.99000000000001</v>
      </c>
      <c r="AB98" s="29"/>
      <c r="AC98" s="249">
        <f t="shared" si="36"/>
        <v>0</v>
      </c>
      <c r="AD98" s="250">
        <f t="shared" si="37"/>
        <v>0</v>
      </c>
      <c r="AF98" s="431">
        <v>-6.2100000000000002E-2</v>
      </c>
      <c r="AG98" s="339">
        <f t="shared" si="48"/>
        <v>1900</v>
      </c>
      <c r="AH98" s="248">
        <f>AG98*AF98</f>
        <v>-117.99000000000001</v>
      </c>
      <c r="AI98" s="29"/>
      <c r="AJ98" s="249">
        <f>AH98-AA98</f>
        <v>0</v>
      </c>
      <c r="AK98" s="250">
        <f>IF(OR(AA98=0,AH98=0),"",(AJ98/AA98))</f>
        <v>0</v>
      </c>
      <c r="AM98" s="431">
        <v>0</v>
      </c>
      <c r="AN98" s="339">
        <f t="shared" si="49"/>
        <v>1900</v>
      </c>
      <c r="AO98" s="248">
        <f>AN98*AM98</f>
        <v>0</v>
      </c>
      <c r="AP98" s="29"/>
      <c r="AQ98" s="249">
        <f>AO98-AH98</f>
        <v>117.99000000000001</v>
      </c>
      <c r="AR98" s="250" t="str">
        <f>IF(OR(AH98=0,AO98=0),"",(AQ98/AH98))</f>
        <v/>
      </c>
    </row>
    <row r="99" spans="2:44" x14ac:dyDescent="0.25">
      <c r="B99" s="68" t="s">
        <v>110</v>
      </c>
      <c r="C99" s="244"/>
      <c r="D99" s="245" t="s">
        <v>80</v>
      </c>
      <c r="E99" s="244"/>
      <c r="F99" s="29"/>
      <c r="G99" s="431"/>
      <c r="H99" s="339">
        <f t="shared" si="44"/>
        <v>1900</v>
      </c>
      <c r="I99" s="248">
        <f t="shared" si="28"/>
        <v>0</v>
      </c>
      <c r="J99" s="248"/>
      <c r="K99" s="431">
        <v>0</v>
      </c>
      <c r="L99" s="339">
        <f t="shared" si="45"/>
        <v>1900</v>
      </c>
      <c r="M99" s="248">
        <f t="shared" si="29"/>
        <v>0</v>
      </c>
      <c r="N99" s="29"/>
      <c r="O99" s="249">
        <f t="shared" si="30"/>
        <v>0</v>
      </c>
      <c r="P99" s="250" t="str">
        <f t="shared" si="31"/>
        <v/>
      </c>
      <c r="R99" s="431">
        <v>-0.1802</v>
      </c>
      <c r="S99" s="339">
        <f t="shared" si="46"/>
        <v>1900</v>
      </c>
      <c r="T99" s="248">
        <f t="shared" si="32"/>
        <v>-342.38</v>
      </c>
      <c r="U99" s="29"/>
      <c r="V99" s="249">
        <f t="shared" si="33"/>
        <v>-342.38</v>
      </c>
      <c r="W99" s="250" t="str">
        <f t="shared" si="34"/>
        <v/>
      </c>
      <c r="Y99" s="431">
        <v>-0.1802</v>
      </c>
      <c r="Z99" s="339">
        <f t="shared" si="47"/>
        <v>1900</v>
      </c>
      <c r="AA99" s="248">
        <f t="shared" si="35"/>
        <v>-342.38</v>
      </c>
      <c r="AB99" s="29"/>
      <c r="AC99" s="249">
        <f t="shared" si="36"/>
        <v>0</v>
      </c>
      <c r="AD99" s="250">
        <f t="shared" si="37"/>
        <v>0</v>
      </c>
      <c r="AF99" s="431">
        <v>-0.1802</v>
      </c>
      <c r="AG99" s="339">
        <f t="shared" si="48"/>
        <v>1900</v>
      </c>
      <c r="AH99" s="248">
        <f t="shared" si="38"/>
        <v>-342.38</v>
      </c>
      <c r="AI99" s="29"/>
      <c r="AJ99" s="249">
        <f t="shared" si="39"/>
        <v>0</v>
      </c>
      <c r="AK99" s="250">
        <f t="shared" si="40"/>
        <v>0</v>
      </c>
      <c r="AM99" s="431">
        <v>0</v>
      </c>
      <c r="AN99" s="339">
        <f t="shared" si="49"/>
        <v>1900</v>
      </c>
      <c r="AO99" s="248">
        <f t="shared" si="41"/>
        <v>0</v>
      </c>
      <c r="AP99" s="29"/>
      <c r="AQ99" s="249">
        <f t="shared" si="42"/>
        <v>342.38</v>
      </c>
      <c r="AR99" s="250" t="str">
        <f t="shared" si="43"/>
        <v/>
      </c>
    </row>
    <row r="100" spans="2:44" x14ac:dyDescent="0.25">
      <c r="B100" s="69" t="s">
        <v>111</v>
      </c>
      <c r="C100" s="244"/>
      <c r="D100" s="245" t="s">
        <v>80</v>
      </c>
      <c r="E100" s="244"/>
      <c r="F100" s="29"/>
      <c r="G100" s="340"/>
      <c r="H100" s="339">
        <f>$G$18</f>
        <v>1900</v>
      </c>
      <c r="I100" s="248">
        <f t="shared" si="28"/>
        <v>0</v>
      </c>
      <c r="J100" s="248"/>
      <c r="K100" s="431">
        <v>3.6999999999999998E-2</v>
      </c>
      <c r="L100" s="339">
        <f>$G$18</f>
        <v>1900</v>
      </c>
      <c r="M100" s="248">
        <f t="shared" si="29"/>
        <v>70.3</v>
      </c>
      <c r="N100" s="29"/>
      <c r="O100" s="249">
        <f t="shared" si="30"/>
        <v>70.3</v>
      </c>
      <c r="P100" s="250" t="str">
        <f t="shared" si="31"/>
        <v/>
      </c>
      <c r="R100" s="431">
        <v>0</v>
      </c>
      <c r="S100" s="339">
        <f>$G$18</f>
        <v>1900</v>
      </c>
      <c r="T100" s="248">
        <f t="shared" si="32"/>
        <v>0</v>
      </c>
      <c r="U100" s="29"/>
      <c r="V100" s="249">
        <f t="shared" si="33"/>
        <v>-70.3</v>
      </c>
      <c r="W100" s="250" t="str">
        <f t="shared" si="34"/>
        <v/>
      </c>
      <c r="Y100" s="431">
        <v>0</v>
      </c>
      <c r="Z100" s="339">
        <f>$G$18</f>
        <v>1900</v>
      </c>
      <c r="AA100" s="248">
        <f t="shared" si="35"/>
        <v>0</v>
      </c>
      <c r="AB100" s="29"/>
      <c r="AC100" s="249">
        <f t="shared" si="36"/>
        <v>0</v>
      </c>
      <c r="AD100" s="250" t="str">
        <f t="shared" si="37"/>
        <v/>
      </c>
      <c r="AF100" s="431">
        <v>0</v>
      </c>
      <c r="AG100" s="339">
        <f>$G$18</f>
        <v>1900</v>
      </c>
      <c r="AH100" s="248">
        <f t="shared" si="38"/>
        <v>0</v>
      </c>
      <c r="AI100" s="29"/>
      <c r="AJ100" s="249">
        <f t="shared" si="39"/>
        <v>0</v>
      </c>
      <c r="AK100" s="250" t="str">
        <f t="shared" si="40"/>
        <v/>
      </c>
      <c r="AM100" s="431">
        <v>0</v>
      </c>
      <c r="AN100" s="339">
        <f>$G$18</f>
        <v>1900</v>
      </c>
      <c r="AO100" s="248">
        <f t="shared" si="41"/>
        <v>0</v>
      </c>
      <c r="AP100" s="29"/>
      <c r="AQ100" s="249">
        <f t="shared" si="42"/>
        <v>0</v>
      </c>
      <c r="AR100" s="250" t="str">
        <f t="shared" si="43"/>
        <v/>
      </c>
    </row>
    <row r="101" spans="2:44" x14ac:dyDescent="0.25">
      <c r="B101" s="69" t="s">
        <v>112</v>
      </c>
      <c r="C101" s="244"/>
      <c r="D101" s="245" t="s">
        <v>80</v>
      </c>
      <c r="E101" s="244"/>
      <c r="F101" s="29"/>
      <c r="G101" s="340"/>
      <c r="H101" s="339">
        <f>$G$18</f>
        <v>1900</v>
      </c>
      <c r="I101" s="248">
        <f t="shared" si="28"/>
        <v>0</v>
      </c>
      <c r="J101" s="248"/>
      <c r="K101" s="431">
        <v>0</v>
      </c>
      <c r="L101" s="339">
        <f>$G$18</f>
        <v>1900</v>
      </c>
      <c r="M101" s="248">
        <f t="shared" si="29"/>
        <v>0</v>
      </c>
      <c r="N101" s="29"/>
      <c r="O101" s="249">
        <f t="shared" si="30"/>
        <v>0</v>
      </c>
      <c r="P101" s="250" t="str">
        <f t="shared" si="31"/>
        <v/>
      </c>
      <c r="R101" s="431">
        <v>0</v>
      </c>
      <c r="S101" s="339">
        <f>$G$18</f>
        <v>1900</v>
      </c>
      <c r="T101" s="248">
        <f t="shared" si="32"/>
        <v>0</v>
      </c>
      <c r="U101" s="29"/>
      <c r="V101" s="249">
        <f t="shared" si="33"/>
        <v>0</v>
      </c>
      <c r="W101" s="250" t="str">
        <f t="shared" si="34"/>
        <v/>
      </c>
      <c r="Y101" s="431">
        <v>0</v>
      </c>
      <c r="Z101" s="339">
        <f>$G$18</f>
        <v>1900</v>
      </c>
      <c r="AA101" s="248">
        <f t="shared" si="35"/>
        <v>0</v>
      </c>
      <c r="AB101" s="29"/>
      <c r="AC101" s="249">
        <f t="shared" si="36"/>
        <v>0</v>
      </c>
      <c r="AD101" s="250" t="str">
        <f t="shared" si="37"/>
        <v/>
      </c>
      <c r="AF101" s="431">
        <v>0</v>
      </c>
      <c r="AG101" s="339">
        <f>$G$18</f>
        <v>1900</v>
      </c>
      <c r="AH101" s="248">
        <f t="shared" si="38"/>
        <v>0</v>
      </c>
      <c r="AI101" s="29"/>
      <c r="AJ101" s="249">
        <f t="shared" si="39"/>
        <v>0</v>
      </c>
      <c r="AK101" s="250" t="str">
        <f t="shared" si="40"/>
        <v/>
      </c>
      <c r="AM101" s="431">
        <v>2.87E-2</v>
      </c>
      <c r="AN101" s="339">
        <f>$G$18</f>
        <v>1900</v>
      </c>
      <c r="AO101" s="248">
        <f t="shared" si="41"/>
        <v>54.53</v>
      </c>
      <c r="AP101" s="29"/>
      <c r="AQ101" s="249">
        <f t="shared" si="42"/>
        <v>54.53</v>
      </c>
      <c r="AR101" s="250" t="str">
        <f t="shared" si="43"/>
        <v/>
      </c>
    </row>
    <row r="102" spans="2:44" x14ac:dyDescent="0.25">
      <c r="B102" s="69" t="s">
        <v>113</v>
      </c>
      <c r="C102" s="244"/>
      <c r="D102" s="245" t="s">
        <v>80</v>
      </c>
      <c r="E102" s="244"/>
      <c r="F102" s="29"/>
      <c r="G102" s="340"/>
      <c r="H102" s="339">
        <f>$G$18</f>
        <v>1900</v>
      </c>
      <c r="I102" s="248">
        <f t="shared" si="28"/>
        <v>0</v>
      </c>
      <c r="J102" s="248"/>
      <c r="K102" s="431">
        <v>0</v>
      </c>
      <c r="L102" s="339">
        <f>$G$18</f>
        <v>1900</v>
      </c>
      <c r="M102" s="248">
        <f t="shared" si="29"/>
        <v>0</v>
      </c>
      <c r="N102" s="29"/>
      <c r="O102" s="249">
        <f t="shared" si="30"/>
        <v>0</v>
      </c>
      <c r="P102" s="250" t="str">
        <f t="shared" si="31"/>
        <v/>
      </c>
      <c r="R102" s="431">
        <v>0</v>
      </c>
      <c r="S102" s="339">
        <f>$G$18</f>
        <v>1900</v>
      </c>
      <c r="T102" s="248">
        <f t="shared" si="32"/>
        <v>0</v>
      </c>
      <c r="U102" s="29"/>
      <c r="V102" s="249">
        <f t="shared" si="33"/>
        <v>0</v>
      </c>
      <c r="W102" s="250" t="str">
        <f t="shared" si="34"/>
        <v/>
      </c>
      <c r="Y102" s="431">
        <v>0</v>
      </c>
      <c r="Z102" s="339">
        <f>$G$18</f>
        <v>1900</v>
      </c>
      <c r="AA102" s="248">
        <f t="shared" si="35"/>
        <v>0</v>
      </c>
      <c r="AB102" s="29"/>
      <c r="AC102" s="249">
        <f t="shared" si="36"/>
        <v>0</v>
      </c>
      <c r="AD102" s="250" t="str">
        <f t="shared" si="37"/>
        <v/>
      </c>
      <c r="AF102" s="431">
        <v>0</v>
      </c>
      <c r="AG102" s="339">
        <f>$G$18</f>
        <v>1900</v>
      </c>
      <c r="AH102" s="248">
        <f t="shared" si="38"/>
        <v>0</v>
      </c>
      <c r="AI102" s="29"/>
      <c r="AJ102" s="249">
        <f t="shared" si="39"/>
        <v>0</v>
      </c>
      <c r="AK102" s="250" t="str">
        <f t="shared" si="40"/>
        <v/>
      </c>
      <c r="AM102" s="431">
        <v>2.3400000000000001E-2</v>
      </c>
      <c r="AN102" s="339">
        <f>$G$18</f>
        <v>1900</v>
      </c>
      <c r="AO102" s="248">
        <f t="shared" si="41"/>
        <v>44.46</v>
      </c>
      <c r="AP102" s="29"/>
      <c r="AQ102" s="249">
        <f t="shared" si="42"/>
        <v>44.46</v>
      </c>
      <c r="AR102" s="250" t="str">
        <f t="shared" si="43"/>
        <v/>
      </c>
    </row>
    <row r="103" spans="2:44" x14ac:dyDescent="0.25">
      <c r="B103" s="264" t="s">
        <v>67</v>
      </c>
      <c r="C103" s="244"/>
      <c r="D103" s="245" t="s">
        <v>80</v>
      </c>
      <c r="E103" s="244"/>
      <c r="F103" s="29"/>
      <c r="G103" s="104">
        <v>7.7062999999999997</v>
      </c>
      <c r="H103" s="339">
        <f t="shared" si="44"/>
        <v>1900</v>
      </c>
      <c r="I103" s="248">
        <f t="shared" si="28"/>
        <v>14641.97</v>
      </c>
      <c r="J103" s="248"/>
      <c r="K103" s="104">
        <v>8.4544999999999995</v>
      </c>
      <c r="L103" s="339">
        <f t="shared" si="45"/>
        <v>1900</v>
      </c>
      <c r="M103" s="248">
        <f t="shared" si="29"/>
        <v>16063.55</v>
      </c>
      <c r="N103" s="29"/>
      <c r="O103" s="249">
        <f t="shared" si="30"/>
        <v>1421.58</v>
      </c>
      <c r="P103" s="250">
        <f t="shared" si="31"/>
        <v>9.7089394391601677E-2</v>
      </c>
      <c r="R103" s="104">
        <v>8.7523</v>
      </c>
      <c r="S103" s="339">
        <f t="shared" si="46"/>
        <v>1900</v>
      </c>
      <c r="T103" s="248">
        <f t="shared" si="32"/>
        <v>16629.37</v>
      </c>
      <c r="U103" s="29"/>
      <c r="V103" s="249">
        <f t="shared" si="33"/>
        <v>565.81999999999971</v>
      </c>
      <c r="W103" s="250">
        <f t="shared" si="34"/>
        <v>3.5223845289490789E-2</v>
      </c>
      <c r="Y103" s="104">
        <v>8.9839000000000002</v>
      </c>
      <c r="Z103" s="339">
        <f t="shared" si="47"/>
        <v>1900</v>
      </c>
      <c r="AA103" s="248">
        <f t="shared" si="35"/>
        <v>17069.41</v>
      </c>
      <c r="AB103" s="29"/>
      <c r="AC103" s="249">
        <f t="shared" si="36"/>
        <v>440.04000000000087</v>
      </c>
      <c r="AD103" s="250">
        <f t="shared" si="37"/>
        <v>2.64616158038459E-2</v>
      </c>
      <c r="AF103" s="104">
        <v>9.6095000000000006</v>
      </c>
      <c r="AG103" s="339">
        <f t="shared" si="48"/>
        <v>1900</v>
      </c>
      <c r="AH103" s="248">
        <f t="shared" si="38"/>
        <v>18258.050000000003</v>
      </c>
      <c r="AI103" s="29"/>
      <c r="AJ103" s="249">
        <f t="shared" si="39"/>
        <v>1188.6400000000031</v>
      </c>
      <c r="AK103" s="250">
        <f t="shared" si="40"/>
        <v>6.9635681608210417E-2</v>
      </c>
      <c r="AM103" s="104">
        <v>9.8574999999999999</v>
      </c>
      <c r="AN103" s="339">
        <f t="shared" si="49"/>
        <v>1900</v>
      </c>
      <c r="AO103" s="248">
        <f t="shared" si="41"/>
        <v>18729.25</v>
      </c>
      <c r="AP103" s="29"/>
      <c r="AQ103" s="249">
        <f t="shared" si="42"/>
        <v>471.19999999999709</v>
      </c>
      <c r="AR103" s="250">
        <f t="shared" si="43"/>
        <v>2.5807794370154371E-2</v>
      </c>
    </row>
    <row r="104" spans="2:44" x14ac:dyDescent="0.25">
      <c r="B104" s="82" t="s">
        <v>68</v>
      </c>
      <c r="C104" s="244"/>
      <c r="D104" s="245" t="s">
        <v>80</v>
      </c>
      <c r="E104" s="244"/>
      <c r="F104" s="29"/>
      <c r="G104" s="104"/>
      <c r="H104" s="339">
        <f t="shared" si="44"/>
        <v>1900</v>
      </c>
      <c r="I104" s="248">
        <f t="shared" si="28"/>
        <v>0</v>
      </c>
      <c r="J104" s="248"/>
      <c r="K104" s="104">
        <v>0</v>
      </c>
      <c r="L104" s="339">
        <f t="shared" si="45"/>
        <v>1900</v>
      </c>
      <c r="M104" s="248">
        <f t="shared" si="29"/>
        <v>0</v>
      </c>
      <c r="N104" s="29"/>
      <c r="O104" s="249">
        <f t="shared" si="30"/>
        <v>0</v>
      </c>
      <c r="P104" s="250" t="str">
        <f t="shared" si="31"/>
        <v/>
      </c>
      <c r="R104" s="104">
        <v>0</v>
      </c>
      <c r="S104" s="339">
        <f t="shared" si="46"/>
        <v>1900</v>
      </c>
      <c r="T104" s="248">
        <f t="shared" si="32"/>
        <v>0</v>
      </c>
      <c r="U104" s="29"/>
      <c r="V104" s="249">
        <f t="shared" si="33"/>
        <v>0</v>
      </c>
      <c r="W104" s="250" t="str">
        <f t="shared" si="34"/>
        <v/>
      </c>
      <c r="Y104" s="104">
        <v>0</v>
      </c>
      <c r="Z104" s="339">
        <f t="shared" si="47"/>
        <v>1900</v>
      </c>
      <c r="AA104" s="248">
        <f t="shared" si="35"/>
        <v>0</v>
      </c>
      <c r="AB104" s="29"/>
      <c r="AC104" s="249">
        <f t="shared" si="36"/>
        <v>0</v>
      </c>
      <c r="AD104" s="250" t="str">
        <f t="shared" si="37"/>
        <v/>
      </c>
      <c r="AF104" s="104">
        <v>0</v>
      </c>
      <c r="AG104" s="339">
        <f t="shared" si="48"/>
        <v>1900</v>
      </c>
      <c r="AH104" s="248">
        <f t="shared" si="38"/>
        <v>0</v>
      </c>
      <c r="AI104" s="29"/>
      <c r="AJ104" s="249">
        <f t="shared" si="39"/>
        <v>0</v>
      </c>
      <c r="AK104" s="250" t="str">
        <f t="shared" si="40"/>
        <v/>
      </c>
      <c r="AM104" s="104">
        <v>0</v>
      </c>
      <c r="AN104" s="339">
        <f t="shared" si="49"/>
        <v>1900</v>
      </c>
      <c r="AO104" s="248">
        <f t="shared" si="41"/>
        <v>0</v>
      </c>
      <c r="AP104" s="29"/>
      <c r="AQ104" s="249">
        <f t="shared" si="42"/>
        <v>0</v>
      </c>
      <c r="AR104" s="250" t="str">
        <f t="shared" si="43"/>
        <v/>
      </c>
    </row>
    <row r="105" spans="2:44" x14ac:dyDescent="0.25">
      <c r="B105" s="398" t="s">
        <v>27</v>
      </c>
      <c r="C105" s="399"/>
      <c r="D105" s="400"/>
      <c r="E105" s="399"/>
      <c r="F105" s="401"/>
      <c r="G105" s="402"/>
      <c r="H105" s="403"/>
      <c r="I105" s="404">
        <f>SUM(I88:I104)</f>
        <v>14918.74</v>
      </c>
      <c r="J105" s="404"/>
      <c r="K105" s="402"/>
      <c r="L105" s="403"/>
      <c r="M105" s="404">
        <f>SUM(M88:M104)</f>
        <v>15670.949999999999</v>
      </c>
      <c r="N105" s="401"/>
      <c r="O105" s="405">
        <f t="shared" si="30"/>
        <v>752.20999999999913</v>
      </c>
      <c r="P105" s="406">
        <f t="shared" si="31"/>
        <v>5.0420477868774384E-2</v>
      </c>
      <c r="R105" s="402"/>
      <c r="S105" s="403"/>
      <c r="T105" s="404">
        <f>SUM(T88:T104)</f>
        <v>16700.18</v>
      </c>
      <c r="U105" s="401"/>
      <c r="V105" s="405">
        <f t="shared" si="33"/>
        <v>1029.2300000000014</v>
      </c>
      <c r="W105" s="406">
        <f t="shared" si="34"/>
        <v>6.5677575386304046E-2</v>
      </c>
      <c r="Y105" s="402"/>
      <c r="Z105" s="403"/>
      <c r="AA105" s="404">
        <f>SUM(AA88:AA104)</f>
        <v>17684.95</v>
      </c>
      <c r="AB105" s="401"/>
      <c r="AC105" s="405">
        <f t="shared" si="36"/>
        <v>984.77000000000044</v>
      </c>
      <c r="AD105" s="406">
        <f t="shared" si="37"/>
        <v>5.8967627893831108E-2</v>
      </c>
      <c r="AF105" s="402"/>
      <c r="AG105" s="403"/>
      <c r="AH105" s="404">
        <f>SUM(AH88:AH104)</f>
        <v>18873.590000000004</v>
      </c>
      <c r="AI105" s="401"/>
      <c r="AJ105" s="405">
        <f t="shared" si="39"/>
        <v>1188.6400000000031</v>
      </c>
      <c r="AK105" s="406">
        <f t="shared" si="40"/>
        <v>6.721195140500838E-2</v>
      </c>
      <c r="AM105" s="402"/>
      <c r="AN105" s="403"/>
      <c r="AO105" s="404">
        <f>SUM(AO88:AO104)</f>
        <v>19904.150000000001</v>
      </c>
      <c r="AP105" s="401"/>
      <c r="AQ105" s="405">
        <f t="shared" si="42"/>
        <v>1030.5599999999977</v>
      </c>
      <c r="AR105" s="406">
        <f t="shared" si="43"/>
        <v>5.4603284271831566E-2</v>
      </c>
    </row>
    <row r="106" spans="2:44" x14ac:dyDescent="0.25">
      <c r="B106" s="63" t="s">
        <v>28</v>
      </c>
      <c r="C106" s="29"/>
      <c r="D106" s="245" t="s">
        <v>29</v>
      </c>
      <c r="E106" s="29"/>
      <c r="F106" s="29"/>
      <c r="G106" s="261">
        <f>G41</f>
        <v>8.9169999999999999E-2</v>
      </c>
      <c r="H106" s="451">
        <f>$G$19*(1+G138)-$G$19</f>
        <v>26550.000000000116</v>
      </c>
      <c r="I106" s="263">
        <f>H106*G106</f>
        <v>2367.4635000000103</v>
      </c>
      <c r="J106" s="263"/>
      <c r="K106" s="261">
        <f>K41</f>
        <v>8.9169999999999999E-2</v>
      </c>
      <c r="L106" s="451">
        <f>$G$19*(1+K138)-$G$19</f>
        <v>26550.000000000116</v>
      </c>
      <c r="M106" s="263">
        <f>L106*K106</f>
        <v>2367.4635000000103</v>
      </c>
      <c r="N106" s="29"/>
      <c r="O106" s="249">
        <f t="shared" si="30"/>
        <v>0</v>
      </c>
      <c r="P106" s="250">
        <f t="shared" si="31"/>
        <v>0</v>
      </c>
      <c r="R106" s="261">
        <f>R41</f>
        <v>8.9169999999999999E-2</v>
      </c>
      <c r="S106" s="451">
        <f>$G$19*(1+R138)-$G$19</f>
        <v>26550.000000000116</v>
      </c>
      <c r="T106" s="263">
        <f>S106*R106</f>
        <v>2367.4635000000103</v>
      </c>
      <c r="U106" s="29"/>
      <c r="V106" s="249">
        <f t="shared" si="33"/>
        <v>0</v>
      </c>
      <c r="W106" s="250">
        <f t="shared" si="34"/>
        <v>0</v>
      </c>
      <c r="Y106" s="261">
        <f>Y41</f>
        <v>8.9169999999999999E-2</v>
      </c>
      <c r="Z106" s="451">
        <f>$G$19*(1+Y138)-$G$19</f>
        <v>26550.000000000116</v>
      </c>
      <c r="AA106" s="263">
        <f>Z106*Y106</f>
        <v>2367.4635000000103</v>
      </c>
      <c r="AB106" s="29"/>
      <c r="AC106" s="249">
        <f t="shared" si="36"/>
        <v>0</v>
      </c>
      <c r="AD106" s="250">
        <f t="shared" si="37"/>
        <v>0</v>
      </c>
      <c r="AF106" s="261">
        <f>AF41</f>
        <v>8.9169999999999999E-2</v>
      </c>
      <c r="AG106" s="451">
        <f>$G$19*(1+AF138)-$G$19</f>
        <v>26550.000000000116</v>
      </c>
      <c r="AH106" s="263">
        <f>AG106*AF106</f>
        <v>2367.4635000000103</v>
      </c>
      <c r="AI106" s="29"/>
      <c r="AJ106" s="249">
        <f t="shared" si="39"/>
        <v>0</v>
      </c>
      <c r="AK106" s="250">
        <f t="shared" si="40"/>
        <v>0</v>
      </c>
      <c r="AM106" s="261">
        <f>AM41</f>
        <v>8.9169999999999999E-2</v>
      </c>
      <c r="AN106" s="451">
        <f>$G$19*(1+AM138)-$G$19</f>
        <v>26550.000000000116</v>
      </c>
      <c r="AO106" s="263">
        <f>AN106*AM106</f>
        <v>2367.4635000000103</v>
      </c>
      <c r="AP106" s="29"/>
      <c r="AQ106" s="249">
        <f t="shared" si="42"/>
        <v>0</v>
      </c>
      <c r="AR106" s="250">
        <f t="shared" si="43"/>
        <v>0</v>
      </c>
    </row>
    <row r="107" spans="2:44" s="22" customFormat="1" x14ac:dyDescent="0.25">
      <c r="B107" s="82" t="str">
        <f>+RESIDENTIAL!$B$41</f>
        <v>Rate Rider for Disposition of Deferral/Variance Accounts - effective until December 31, 2025</v>
      </c>
      <c r="C107" s="53"/>
      <c r="D107" s="54" t="s">
        <v>80</v>
      </c>
      <c r="E107" s="53"/>
      <c r="F107" s="23"/>
      <c r="G107" s="432">
        <v>1.0915999999999999</v>
      </c>
      <c r="H107" s="84">
        <f>$G$83</f>
        <v>1900</v>
      </c>
      <c r="I107" s="263">
        <f>H107*G107</f>
        <v>2074.04</v>
      </c>
      <c r="J107" s="263"/>
      <c r="K107" s="432">
        <v>0.89490000000000003</v>
      </c>
      <c r="L107" s="84">
        <f>$G$83</f>
        <v>1900</v>
      </c>
      <c r="M107" s="263">
        <f>L107*K107</f>
        <v>1700.31</v>
      </c>
      <c r="N107" s="59"/>
      <c r="O107" s="60">
        <f t="shared" si="30"/>
        <v>-373.73</v>
      </c>
      <c r="P107" s="250">
        <f t="shared" si="31"/>
        <v>-0.18019421033345548</v>
      </c>
      <c r="Q107" s="59"/>
      <c r="R107" s="85">
        <v>0</v>
      </c>
      <c r="S107" s="84">
        <f>$G$83</f>
        <v>1900</v>
      </c>
      <c r="T107" s="263">
        <f>S107*R107</f>
        <v>0</v>
      </c>
      <c r="U107" s="59"/>
      <c r="V107" s="60">
        <f t="shared" si="33"/>
        <v>-1700.31</v>
      </c>
      <c r="W107" s="250" t="str">
        <f t="shared" si="34"/>
        <v/>
      </c>
      <c r="Y107" s="85">
        <v>0</v>
      </c>
      <c r="Z107" s="84">
        <f>$G$83</f>
        <v>1900</v>
      </c>
      <c r="AA107" s="263">
        <f>Z107*Y107</f>
        <v>0</v>
      </c>
      <c r="AB107" s="59"/>
      <c r="AC107" s="60">
        <f t="shared" si="36"/>
        <v>0</v>
      </c>
      <c r="AD107" s="250" t="str">
        <f t="shared" si="37"/>
        <v/>
      </c>
      <c r="AE107" s="59"/>
      <c r="AF107" s="85">
        <v>0</v>
      </c>
      <c r="AG107" s="84">
        <f>$G$83</f>
        <v>1900</v>
      </c>
      <c r="AH107" s="263">
        <f>AG107*AF107</f>
        <v>0</v>
      </c>
      <c r="AI107" s="59"/>
      <c r="AJ107" s="60">
        <f t="shared" si="39"/>
        <v>0</v>
      </c>
      <c r="AK107" s="250" t="str">
        <f t="shared" si="40"/>
        <v/>
      </c>
      <c r="AL107" s="59"/>
      <c r="AM107" s="85">
        <v>0</v>
      </c>
      <c r="AN107" s="84">
        <f>$G$83</f>
        <v>1900</v>
      </c>
      <c r="AO107" s="263">
        <f>AN107*AM107</f>
        <v>0</v>
      </c>
      <c r="AP107" s="59"/>
      <c r="AQ107" s="60">
        <f t="shared" si="42"/>
        <v>0</v>
      </c>
      <c r="AR107" s="250" t="str">
        <f t="shared" si="43"/>
        <v/>
      </c>
    </row>
    <row r="108" spans="2:44" s="22" customFormat="1" ht="14.25" customHeight="1" x14ac:dyDescent="0.25">
      <c r="B108" s="82" t="str">
        <f>+'GS 50-999 kW'!$B$45</f>
        <v>Rate Rider for Disposition of Deferral/Variance Accounts for Non -Wholesale Market Participants -effective until December 31, 2025</v>
      </c>
      <c r="C108" s="53"/>
      <c r="D108" s="54" t="s">
        <v>80</v>
      </c>
      <c r="E108" s="53"/>
      <c r="F108" s="23"/>
      <c r="G108" s="432">
        <v>1.0737000000000001</v>
      </c>
      <c r="H108" s="84">
        <f>$G$83</f>
        <v>1900</v>
      </c>
      <c r="I108" s="263">
        <f>H108*G108</f>
        <v>2040.0300000000002</v>
      </c>
      <c r="J108" s="263"/>
      <c r="K108" s="432">
        <v>0.27179999999999999</v>
      </c>
      <c r="L108" s="84">
        <f>$G$83</f>
        <v>1900</v>
      </c>
      <c r="M108" s="263">
        <f>L108*K108</f>
        <v>516.41999999999996</v>
      </c>
      <c r="N108" s="59"/>
      <c r="O108" s="60">
        <f t="shared" si="30"/>
        <v>-1523.6100000000001</v>
      </c>
      <c r="P108" s="250">
        <f t="shared" si="31"/>
        <v>-0.74685666387259009</v>
      </c>
      <c r="Q108" s="59"/>
      <c r="R108" s="85">
        <v>0</v>
      </c>
      <c r="S108" s="84">
        <f>$G$83</f>
        <v>1900</v>
      </c>
      <c r="T108" s="263">
        <f>S108*R108</f>
        <v>0</v>
      </c>
      <c r="U108" s="59"/>
      <c r="V108" s="60">
        <f t="shared" si="33"/>
        <v>-516.41999999999996</v>
      </c>
      <c r="W108" s="250" t="str">
        <f t="shared" si="34"/>
        <v/>
      </c>
      <c r="Y108" s="85">
        <v>0</v>
      </c>
      <c r="Z108" s="84">
        <f>$G$83</f>
        <v>1900</v>
      </c>
      <c r="AA108" s="263">
        <f>Z108*Y108</f>
        <v>0</v>
      </c>
      <c r="AB108" s="59"/>
      <c r="AC108" s="60">
        <f t="shared" si="36"/>
        <v>0</v>
      </c>
      <c r="AD108" s="250" t="str">
        <f t="shared" si="37"/>
        <v/>
      </c>
      <c r="AE108" s="59"/>
      <c r="AF108" s="85">
        <v>0</v>
      </c>
      <c r="AG108" s="84">
        <f>$G$83</f>
        <v>1900</v>
      </c>
      <c r="AH108" s="263">
        <f>AG108*AF108</f>
        <v>0</v>
      </c>
      <c r="AI108" s="59"/>
      <c r="AJ108" s="60">
        <f t="shared" si="39"/>
        <v>0</v>
      </c>
      <c r="AK108" s="250" t="str">
        <f t="shared" si="40"/>
        <v/>
      </c>
      <c r="AL108" s="59"/>
      <c r="AM108" s="85">
        <v>0</v>
      </c>
      <c r="AN108" s="84">
        <f>$G$83</f>
        <v>1900</v>
      </c>
      <c r="AO108" s="263">
        <f>AN108*AM108</f>
        <v>0</v>
      </c>
      <c r="AP108" s="59"/>
      <c r="AQ108" s="60">
        <f t="shared" si="42"/>
        <v>0</v>
      </c>
      <c r="AR108" s="250" t="str">
        <f t="shared" si="43"/>
        <v/>
      </c>
    </row>
    <row r="109" spans="2:44" s="22" customFormat="1" ht="14.25" customHeight="1" x14ac:dyDescent="0.25">
      <c r="B109" s="82" t="str">
        <f>+RESIDENTIAL!$B$42</f>
        <v>Rate Rider for Disposition of Capacity Based Recovery Account - Applicable only for Class B Customers - effective until December 31, 2025</v>
      </c>
      <c r="C109" s="53"/>
      <c r="D109" s="54" t="s">
        <v>80</v>
      </c>
      <c r="E109" s="53"/>
      <c r="F109" s="23"/>
      <c r="G109" s="432">
        <v>-5.9200000000000003E-2</v>
      </c>
      <c r="H109" s="84">
        <f>$G$83</f>
        <v>1900</v>
      </c>
      <c r="I109" s="263">
        <f>H109*G109</f>
        <v>-112.48</v>
      </c>
      <c r="J109" s="263"/>
      <c r="K109" s="432">
        <v>8.3500000000000005E-2</v>
      </c>
      <c r="L109" s="84">
        <f>$G$83</f>
        <v>1900</v>
      </c>
      <c r="M109" s="263">
        <f>L109*K109</f>
        <v>158.65</v>
      </c>
      <c r="N109" s="59"/>
      <c r="O109" s="60">
        <f t="shared" si="30"/>
        <v>271.13</v>
      </c>
      <c r="P109" s="250">
        <f t="shared" si="31"/>
        <v>-2.4104729729729728</v>
      </c>
      <c r="Q109" s="59"/>
      <c r="R109" s="85">
        <v>0</v>
      </c>
      <c r="S109" s="84">
        <f>$G$83</f>
        <v>1900</v>
      </c>
      <c r="T109" s="263">
        <f>S109*R109</f>
        <v>0</v>
      </c>
      <c r="U109" s="59"/>
      <c r="V109" s="60">
        <f t="shared" si="33"/>
        <v>-158.65</v>
      </c>
      <c r="W109" s="250" t="str">
        <f t="shared" si="34"/>
        <v/>
      </c>
      <c r="Y109" s="85">
        <v>0</v>
      </c>
      <c r="Z109" s="84">
        <f>$G$83</f>
        <v>1900</v>
      </c>
      <c r="AA109" s="263">
        <f>Z109*Y109</f>
        <v>0</v>
      </c>
      <c r="AB109" s="59"/>
      <c r="AC109" s="60">
        <f t="shared" si="36"/>
        <v>0</v>
      </c>
      <c r="AD109" s="250" t="str">
        <f t="shared" si="37"/>
        <v/>
      </c>
      <c r="AE109" s="59"/>
      <c r="AF109" s="85">
        <v>0</v>
      </c>
      <c r="AG109" s="84">
        <f>$G$83</f>
        <v>1900</v>
      </c>
      <c r="AH109" s="263">
        <f>AG109*AF109</f>
        <v>0</v>
      </c>
      <c r="AI109" s="59"/>
      <c r="AJ109" s="60">
        <f t="shared" si="39"/>
        <v>0</v>
      </c>
      <c r="AK109" s="250" t="str">
        <f t="shared" si="40"/>
        <v/>
      </c>
      <c r="AL109" s="59"/>
      <c r="AM109" s="85">
        <v>0</v>
      </c>
      <c r="AN109" s="84">
        <f>$G$83</f>
        <v>1900</v>
      </c>
      <c r="AO109" s="263">
        <f>AN109*AM109</f>
        <v>0</v>
      </c>
      <c r="AP109" s="59"/>
      <c r="AQ109" s="60">
        <f t="shared" si="42"/>
        <v>0</v>
      </c>
      <c r="AR109" s="250" t="str">
        <f t="shared" si="43"/>
        <v/>
      </c>
    </row>
    <row r="110" spans="2:44" s="22" customFormat="1" ht="14.25" customHeight="1" x14ac:dyDescent="0.25">
      <c r="B110" s="82" t="str">
        <f>+RESIDENTIAL!$B$43</f>
        <v>Rate Rider for Disposition of Global Adjustment Account - Applicable only for Non-RPP Customers - effective until December 31, 2025</v>
      </c>
      <c r="C110" s="53"/>
      <c r="D110" s="54" t="s">
        <v>29</v>
      </c>
      <c r="E110" s="53"/>
      <c r="F110" s="23"/>
      <c r="G110" s="85">
        <v>0</v>
      </c>
      <c r="H110" s="84">
        <f>+$G$84</f>
        <v>900000</v>
      </c>
      <c r="I110" s="263">
        <f>H110*G110</f>
        <v>0</v>
      </c>
      <c r="J110" s="263"/>
      <c r="K110" s="85">
        <v>1.24E-3</v>
      </c>
      <c r="L110" s="84">
        <f>+$G$84</f>
        <v>900000</v>
      </c>
      <c r="M110" s="263">
        <f>L110*K110</f>
        <v>1116</v>
      </c>
      <c r="N110" s="59"/>
      <c r="O110" s="60">
        <f t="shared" si="30"/>
        <v>1116</v>
      </c>
      <c r="P110" s="250" t="str">
        <f t="shared" si="31"/>
        <v/>
      </c>
      <c r="Q110" s="59"/>
      <c r="R110" s="85">
        <v>0</v>
      </c>
      <c r="S110" s="84">
        <f>+$G$84</f>
        <v>900000</v>
      </c>
      <c r="T110" s="263">
        <f>S110*R110</f>
        <v>0</v>
      </c>
      <c r="U110" s="59"/>
      <c r="V110" s="60">
        <f t="shared" si="33"/>
        <v>-1116</v>
      </c>
      <c r="W110" s="250" t="str">
        <f t="shared" si="34"/>
        <v/>
      </c>
      <c r="Y110" s="85">
        <v>0</v>
      </c>
      <c r="Z110" s="84">
        <f>+$G$84</f>
        <v>900000</v>
      </c>
      <c r="AA110" s="263">
        <f>Z110*Y110</f>
        <v>0</v>
      </c>
      <c r="AB110" s="59"/>
      <c r="AC110" s="60">
        <f t="shared" si="36"/>
        <v>0</v>
      </c>
      <c r="AD110" s="250" t="str">
        <f t="shared" si="37"/>
        <v/>
      </c>
      <c r="AE110" s="59"/>
      <c r="AF110" s="85">
        <v>0</v>
      </c>
      <c r="AG110" s="84">
        <f>+$G$84</f>
        <v>900000</v>
      </c>
      <c r="AH110" s="263">
        <f>AG110*AF110</f>
        <v>0</v>
      </c>
      <c r="AI110" s="59"/>
      <c r="AJ110" s="60">
        <f t="shared" si="39"/>
        <v>0</v>
      </c>
      <c r="AK110" s="250" t="str">
        <f t="shared" si="40"/>
        <v/>
      </c>
      <c r="AL110" s="59"/>
      <c r="AM110" s="85">
        <v>0</v>
      </c>
      <c r="AN110" s="84">
        <f>+$G$84</f>
        <v>900000</v>
      </c>
      <c r="AO110" s="263">
        <f>AN110*AM110</f>
        <v>0</v>
      </c>
      <c r="AP110" s="59"/>
      <c r="AQ110" s="60">
        <f t="shared" si="42"/>
        <v>0</v>
      </c>
      <c r="AR110" s="250" t="str">
        <f t="shared" si="43"/>
        <v/>
      </c>
    </row>
    <row r="111" spans="2:44" x14ac:dyDescent="0.25">
      <c r="B111" s="434" t="s">
        <v>34</v>
      </c>
      <c r="C111" s="409"/>
      <c r="D111" s="410"/>
      <c r="E111" s="409"/>
      <c r="F111" s="401"/>
      <c r="G111" s="411"/>
      <c r="H111" s="412"/>
      <c r="I111" s="413">
        <f>SUM(I106:I110)+I105</f>
        <v>21287.793500000011</v>
      </c>
      <c r="J111" s="413"/>
      <c r="K111" s="411"/>
      <c r="L111" s="412"/>
      <c r="M111" s="413">
        <f>SUM(M106:M110)+M105</f>
        <v>21529.793500000007</v>
      </c>
      <c r="N111" s="401"/>
      <c r="O111" s="405">
        <f t="shared" si="30"/>
        <v>241.99999999999636</v>
      </c>
      <c r="P111" s="406">
        <f t="shared" si="31"/>
        <v>1.1368017075137272E-2</v>
      </c>
      <c r="R111" s="411"/>
      <c r="S111" s="412"/>
      <c r="T111" s="413">
        <f>SUM(T106:T110)+T105</f>
        <v>19067.643500000009</v>
      </c>
      <c r="U111" s="401"/>
      <c r="V111" s="405">
        <f t="shared" si="33"/>
        <v>-2462.1499999999978</v>
      </c>
      <c r="W111" s="406">
        <f t="shared" si="34"/>
        <v>-0.11436013076483975</v>
      </c>
      <c r="Y111" s="411"/>
      <c r="Z111" s="412"/>
      <c r="AA111" s="413">
        <f>SUM(AA106:AA110)+AA105</f>
        <v>20052.41350000001</v>
      </c>
      <c r="AB111" s="401"/>
      <c r="AC111" s="405">
        <f t="shared" si="36"/>
        <v>984.77000000000044</v>
      </c>
      <c r="AD111" s="406">
        <f t="shared" si="37"/>
        <v>5.1646130262504641E-2</v>
      </c>
      <c r="AF111" s="411"/>
      <c r="AG111" s="412"/>
      <c r="AH111" s="413">
        <f>SUM(AH106:AH110)+AH105</f>
        <v>21241.053500000013</v>
      </c>
      <c r="AI111" s="401"/>
      <c r="AJ111" s="405">
        <f t="shared" si="39"/>
        <v>1188.6400000000031</v>
      </c>
      <c r="AK111" s="406">
        <f t="shared" si="40"/>
        <v>5.9276655151760282E-2</v>
      </c>
      <c r="AM111" s="411"/>
      <c r="AN111" s="412"/>
      <c r="AO111" s="413">
        <f>SUM(AO106:AO110)+AO105</f>
        <v>22271.61350000001</v>
      </c>
      <c r="AP111" s="401"/>
      <c r="AQ111" s="405">
        <f t="shared" si="42"/>
        <v>1030.5599999999977</v>
      </c>
      <c r="AR111" s="406">
        <f t="shared" si="43"/>
        <v>4.8517367559005348E-2</v>
      </c>
    </row>
    <row r="112" spans="2:44" x14ac:dyDescent="0.25">
      <c r="B112" s="29" t="s">
        <v>35</v>
      </c>
      <c r="C112" s="29"/>
      <c r="D112" s="245" t="s">
        <v>81</v>
      </c>
      <c r="E112" s="29"/>
      <c r="F112" s="29"/>
      <c r="G112" s="104">
        <f>G47</f>
        <v>3.6297999999999999</v>
      </c>
      <c r="H112" s="451">
        <f>+$G$82</f>
        <v>1700</v>
      </c>
      <c r="I112" s="263">
        <f>H112*G112</f>
        <v>6170.66</v>
      </c>
      <c r="J112" s="263"/>
      <c r="K112" s="104">
        <v>4.1180000000000003</v>
      </c>
      <c r="L112" s="451">
        <f>+$G$82</f>
        <v>1700</v>
      </c>
      <c r="M112" s="263">
        <f>L112*K112</f>
        <v>7000.6</v>
      </c>
      <c r="N112" s="29"/>
      <c r="O112" s="249">
        <f t="shared" si="30"/>
        <v>829.94000000000051</v>
      </c>
      <c r="P112" s="250">
        <f t="shared" si="31"/>
        <v>0.13449776847209222</v>
      </c>
      <c r="R112" s="104">
        <v>4.1180000000000003</v>
      </c>
      <c r="S112" s="451">
        <f>+$G$82</f>
        <v>1700</v>
      </c>
      <c r="T112" s="263">
        <f>S112*R112</f>
        <v>7000.6</v>
      </c>
      <c r="U112" s="29"/>
      <c r="V112" s="249">
        <f t="shared" si="33"/>
        <v>0</v>
      </c>
      <c r="W112" s="250">
        <f t="shared" si="34"/>
        <v>0</v>
      </c>
      <c r="Y112" s="104">
        <v>4.1180000000000003</v>
      </c>
      <c r="Z112" s="451">
        <f>+$G$82</f>
        <v>1700</v>
      </c>
      <c r="AA112" s="263">
        <f>Z112*Y112</f>
        <v>7000.6</v>
      </c>
      <c r="AB112" s="29"/>
      <c r="AC112" s="249">
        <f t="shared" si="36"/>
        <v>0</v>
      </c>
      <c r="AD112" s="250">
        <f t="shared" si="37"/>
        <v>0</v>
      </c>
      <c r="AF112" s="104">
        <v>4.1180000000000003</v>
      </c>
      <c r="AG112" s="451">
        <f>+$G$82</f>
        <v>1700</v>
      </c>
      <c r="AH112" s="263">
        <f>AG112*AF112</f>
        <v>7000.6</v>
      </c>
      <c r="AI112" s="29"/>
      <c r="AJ112" s="249">
        <f t="shared" si="39"/>
        <v>0</v>
      </c>
      <c r="AK112" s="250">
        <f t="shared" si="40"/>
        <v>0</v>
      </c>
      <c r="AM112" s="104">
        <v>4.1180000000000003</v>
      </c>
      <c r="AN112" s="451">
        <f>+$G$82</f>
        <v>1700</v>
      </c>
      <c r="AO112" s="263">
        <f>AN112*AM112</f>
        <v>7000.6</v>
      </c>
      <c r="AP112" s="29"/>
      <c r="AQ112" s="249">
        <f t="shared" si="42"/>
        <v>0</v>
      </c>
      <c r="AR112" s="250">
        <f t="shared" si="43"/>
        <v>0</v>
      </c>
    </row>
    <row r="113" spans="2:44" x14ac:dyDescent="0.25">
      <c r="B113" s="455" t="s">
        <v>36</v>
      </c>
      <c r="C113" s="29"/>
      <c r="D113" s="245" t="s">
        <v>81</v>
      </c>
      <c r="E113" s="29"/>
      <c r="F113" s="29"/>
      <c r="G113" s="104">
        <f>G48</f>
        <v>2.5173000000000001</v>
      </c>
      <c r="H113" s="451">
        <f>+$G$82</f>
        <v>1700</v>
      </c>
      <c r="I113" s="263">
        <f>H113*G113</f>
        <v>4279.41</v>
      </c>
      <c r="J113" s="263"/>
      <c r="K113" s="104">
        <v>2.9232</v>
      </c>
      <c r="L113" s="451">
        <f>+$G$82</f>
        <v>1700</v>
      </c>
      <c r="M113" s="263">
        <f>L113*K113</f>
        <v>4969.4399999999996</v>
      </c>
      <c r="N113" s="29"/>
      <c r="O113" s="249">
        <f t="shared" si="30"/>
        <v>690.02999999999975</v>
      </c>
      <c r="P113" s="250">
        <f t="shared" si="31"/>
        <v>0.16124419020378972</v>
      </c>
      <c r="R113" s="104">
        <v>2.9232</v>
      </c>
      <c r="S113" s="451">
        <f>+$G$82</f>
        <v>1700</v>
      </c>
      <c r="T113" s="263">
        <f>S113*R113</f>
        <v>4969.4399999999996</v>
      </c>
      <c r="U113" s="29"/>
      <c r="V113" s="249">
        <f t="shared" si="33"/>
        <v>0</v>
      </c>
      <c r="W113" s="250">
        <f t="shared" si="34"/>
        <v>0</v>
      </c>
      <c r="Y113" s="104">
        <v>2.9232</v>
      </c>
      <c r="Z113" s="451">
        <f>+$G$82</f>
        <v>1700</v>
      </c>
      <c r="AA113" s="263">
        <f>Z113*Y113</f>
        <v>4969.4399999999996</v>
      </c>
      <c r="AB113" s="29"/>
      <c r="AC113" s="249">
        <f t="shared" si="36"/>
        <v>0</v>
      </c>
      <c r="AD113" s="250">
        <f t="shared" si="37"/>
        <v>0</v>
      </c>
      <c r="AF113" s="104">
        <v>2.9232</v>
      </c>
      <c r="AG113" s="451">
        <f>+$G$82</f>
        <v>1700</v>
      </c>
      <c r="AH113" s="263">
        <f>AG113*AF113</f>
        <v>4969.4399999999996</v>
      </c>
      <c r="AI113" s="29"/>
      <c r="AJ113" s="249">
        <f t="shared" si="39"/>
        <v>0</v>
      </c>
      <c r="AK113" s="250">
        <f t="shared" si="40"/>
        <v>0</v>
      </c>
      <c r="AM113" s="104">
        <v>2.9232</v>
      </c>
      <c r="AN113" s="451">
        <f>+$G$82</f>
        <v>1700</v>
      </c>
      <c r="AO113" s="263">
        <f>AN113*AM113</f>
        <v>4969.4399999999996</v>
      </c>
      <c r="AP113" s="29"/>
      <c r="AQ113" s="249">
        <f t="shared" si="42"/>
        <v>0</v>
      </c>
      <c r="AR113" s="250">
        <f t="shared" si="43"/>
        <v>0</v>
      </c>
    </row>
    <row r="114" spans="2:44" x14ac:dyDescent="0.25">
      <c r="B114" s="434" t="s">
        <v>37</v>
      </c>
      <c r="C114" s="399"/>
      <c r="D114" s="414"/>
      <c r="E114" s="399"/>
      <c r="F114" s="415"/>
      <c r="G114" s="416"/>
      <c r="H114" s="435"/>
      <c r="I114" s="413">
        <f>SUM(I111:I113)</f>
        <v>31737.86350000001</v>
      </c>
      <c r="J114" s="413"/>
      <c r="K114" s="416"/>
      <c r="L114" s="435"/>
      <c r="M114" s="413">
        <f>SUM(M111:M113)</f>
        <v>33499.833500000008</v>
      </c>
      <c r="N114" s="415"/>
      <c r="O114" s="405">
        <f t="shared" si="30"/>
        <v>1761.9699999999975</v>
      </c>
      <c r="P114" s="406">
        <f t="shared" si="31"/>
        <v>5.5516339340233062E-2</v>
      </c>
      <c r="R114" s="416"/>
      <c r="S114" s="435"/>
      <c r="T114" s="413">
        <f>SUM(T111:T113)</f>
        <v>31037.68350000001</v>
      </c>
      <c r="U114" s="415"/>
      <c r="V114" s="405">
        <f t="shared" si="33"/>
        <v>-2462.1499999999978</v>
      </c>
      <c r="W114" s="406">
        <f t="shared" si="34"/>
        <v>-7.34973802183225E-2</v>
      </c>
      <c r="Y114" s="416"/>
      <c r="Z114" s="435"/>
      <c r="AA114" s="413">
        <f>SUM(AA111:AA113)</f>
        <v>32022.453500000007</v>
      </c>
      <c r="AB114" s="415"/>
      <c r="AC114" s="405">
        <f t="shared" si="36"/>
        <v>984.7699999999968</v>
      </c>
      <c r="AD114" s="406">
        <f t="shared" si="37"/>
        <v>3.1728205489304523E-2</v>
      </c>
      <c r="AF114" s="416"/>
      <c r="AG114" s="435"/>
      <c r="AH114" s="413">
        <f>SUM(AH111:AH113)</f>
        <v>33211.093500000017</v>
      </c>
      <c r="AI114" s="415"/>
      <c r="AJ114" s="405">
        <f t="shared" si="39"/>
        <v>1188.6400000000103</v>
      </c>
      <c r="AK114" s="406">
        <f t="shared" si="40"/>
        <v>3.7118954673476534E-2</v>
      </c>
      <c r="AM114" s="416"/>
      <c r="AN114" s="435"/>
      <c r="AO114" s="413">
        <f>SUM(AO111:AO113)</f>
        <v>34241.653500000015</v>
      </c>
      <c r="AP114" s="415"/>
      <c r="AQ114" s="405">
        <f t="shared" si="42"/>
        <v>1030.5599999999977</v>
      </c>
      <c r="AR114" s="406">
        <f t="shared" si="43"/>
        <v>3.1030595243724726E-2</v>
      </c>
    </row>
    <row r="115" spans="2:44" x14ac:dyDescent="0.25">
      <c r="B115" s="244" t="s">
        <v>70</v>
      </c>
      <c r="C115" s="244"/>
      <c r="D115" s="245" t="s">
        <v>29</v>
      </c>
      <c r="E115" s="244"/>
      <c r="F115" s="29"/>
      <c r="G115" s="104">
        <v>4.1000000000000003E-3</v>
      </c>
      <c r="H115" s="453">
        <f>+$G$84*(1+G138)</f>
        <v>926550.00000000012</v>
      </c>
      <c r="I115" s="248">
        <f t="shared" ref="I115:I125" si="50">H115*G115</f>
        <v>3798.8550000000009</v>
      </c>
      <c r="J115" s="248"/>
      <c r="K115" s="104">
        <v>4.1000000000000003E-3</v>
      </c>
      <c r="L115" s="453">
        <f>+$G$84*(1+K138)</f>
        <v>926550.00000000012</v>
      </c>
      <c r="M115" s="248">
        <f t="shared" ref="M115:M125" si="51">L115*K115</f>
        <v>3798.8550000000009</v>
      </c>
      <c r="N115" s="29"/>
      <c r="O115" s="249">
        <f t="shared" si="30"/>
        <v>0</v>
      </c>
      <c r="P115" s="250">
        <f t="shared" si="31"/>
        <v>0</v>
      </c>
      <c r="R115" s="104">
        <v>4.1000000000000003E-3</v>
      </c>
      <c r="S115" s="453">
        <f>+$G$84*(1+R138)</f>
        <v>926550.00000000012</v>
      </c>
      <c r="T115" s="248">
        <f t="shared" ref="T115:T125" si="52">S115*R115</f>
        <v>3798.8550000000009</v>
      </c>
      <c r="U115" s="29"/>
      <c r="V115" s="249">
        <f t="shared" si="33"/>
        <v>0</v>
      </c>
      <c r="W115" s="250">
        <f t="shared" si="34"/>
        <v>0</v>
      </c>
      <c r="Y115" s="104">
        <v>4.1000000000000003E-3</v>
      </c>
      <c r="Z115" s="453">
        <f>+$G$84*(1+Y138)</f>
        <v>926550.00000000012</v>
      </c>
      <c r="AA115" s="248">
        <f t="shared" ref="AA115:AA125" si="53">Z115*Y115</f>
        <v>3798.8550000000009</v>
      </c>
      <c r="AB115" s="29"/>
      <c r="AC115" s="249">
        <f t="shared" si="36"/>
        <v>0</v>
      </c>
      <c r="AD115" s="250">
        <f t="shared" si="37"/>
        <v>0</v>
      </c>
      <c r="AF115" s="104">
        <v>4.1000000000000003E-3</v>
      </c>
      <c r="AG115" s="453">
        <f>+$G$84*(1+AF138)</f>
        <v>926550.00000000012</v>
      </c>
      <c r="AH115" s="248">
        <f t="shared" ref="AH115:AH125" si="54">AG115*AF115</f>
        <v>3798.8550000000009</v>
      </c>
      <c r="AI115" s="29"/>
      <c r="AJ115" s="249">
        <f t="shared" si="39"/>
        <v>0</v>
      </c>
      <c r="AK115" s="250">
        <f t="shared" si="40"/>
        <v>0</v>
      </c>
      <c r="AM115" s="104">
        <v>4.1000000000000003E-3</v>
      </c>
      <c r="AN115" s="453">
        <f>+$G$84*(1+AM138)</f>
        <v>926550.00000000012</v>
      </c>
      <c r="AO115" s="248">
        <f t="shared" ref="AO115:AO125" si="55">AN115*AM115</f>
        <v>3798.8550000000009</v>
      </c>
      <c r="AP115" s="29"/>
      <c r="AQ115" s="249">
        <f t="shared" si="42"/>
        <v>0</v>
      </c>
      <c r="AR115" s="250">
        <f t="shared" si="43"/>
        <v>0</v>
      </c>
    </row>
    <row r="116" spans="2:44" x14ac:dyDescent="0.25">
      <c r="B116" s="244" t="s">
        <v>71</v>
      </c>
      <c r="C116" s="244"/>
      <c r="D116" s="245" t="s">
        <v>29</v>
      </c>
      <c r="E116" s="244"/>
      <c r="F116" s="29"/>
      <c r="G116" s="104">
        <v>1.4E-3</v>
      </c>
      <c r="H116" s="453">
        <f>+H115</f>
        <v>926550.00000000012</v>
      </c>
      <c r="I116" s="248">
        <f t="shared" si="50"/>
        <v>1297.17</v>
      </c>
      <c r="J116" s="248"/>
      <c r="K116" s="104">
        <v>1.4E-3</v>
      </c>
      <c r="L116" s="453">
        <f>+L115</f>
        <v>926550.00000000012</v>
      </c>
      <c r="M116" s="248">
        <f t="shared" si="51"/>
        <v>1297.17</v>
      </c>
      <c r="N116" s="29"/>
      <c r="O116" s="249">
        <f t="shared" si="30"/>
        <v>0</v>
      </c>
      <c r="P116" s="250">
        <f t="shared" si="31"/>
        <v>0</v>
      </c>
      <c r="R116" s="104">
        <v>1.4E-3</v>
      </c>
      <c r="S116" s="453">
        <f>+S115</f>
        <v>926550.00000000012</v>
      </c>
      <c r="T116" s="248">
        <f t="shared" si="52"/>
        <v>1297.17</v>
      </c>
      <c r="U116" s="29"/>
      <c r="V116" s="249">
        <f t="shared" si="33"/>
        <v>0</v>
      </c>
      <c r="W116" s="250">
        <f t="shared" si="34"/>
        <v>0</v>
      </c>
      <c r="Y116" s="104">
        <v>1.4E-3</v>
      </c>
      <c r="Z116" s="453">
        <f>+Z115</f>
        <v>926550.00000000012</v>
      </c>
      <c r="AA116" s="248">
        <f t="shared" si="53"/>
        <v>1297.17</v>
      </c>
      <c r="AB116" s="29"/>
      <c r="AC116" s="249">
        <f t="shared" si="36"/>
        <v>0</v>
      </c>
      <c r="AD116" s="250">
        <f t="shared" si="37"/>
        <v>0</v>
      </c>
      <c r="AF116" s="104">
        <v>1.4E-3</v>
      </c>
      <c r="AG116" s="453">
        <f>+AG115</f>
        <v>926550.00000000012</v>
      </c>
      <c r="AH116" s="248">
        <f t="shared" si="54"/>
        <v>1297.17</v>
      </c>
      <c r="AI116" s="29"/>
      <c r="AJ116" s="249">
        <f t="shared" si="39"/>
        <v>0</v>
      </c>
      <c r="AK116" s="250">
        <f t="shared" si="40"/>
        <v>0</v>
      </c>
      <c r="AM116" s="104">
        <v>1.4E-3</v>
      </c>
      <c r="AN116" s="453">
        <f>+AN115</f>
        <v>926550.00000000012</v>
      </c>
      <c r="AO116" s="248">
        <f t="shared" si="55"/>
        <v>1297.17</v>
      </c>
      <c r="AP116" s="29"/>
      <c r="AQ116" s="249">
        <f t="shared" si="42"/>
        <v>0</v>
      </c>
      <c r="AR116" s="250">
        <f t="shared" si="43"/>
        <v>0</v>
      </c>
    </row>
    <row r="117" spans="2:44" x14ac:dyDescent="0.25">
      <c r="B117" s="244" t="s">
        <v>40</v>
      </c>
      <c r="C117" s="244"/>
      <c r="D117" s="245" t="s">
        <v>29</v>
      </c>
      <c r="E117" s="244"/>
      <c r="F117" s="29"/>
      <c r="G117" s="104">
        <v>4.0000000000000002E-4</v>
      </c>
      <c r="H117" s="453">
        <f>+H116</f>
        <v>926550.00000000012</v>
      </c>
      <c r="I117" s="248">
        <f t="shared" si="50"/>
        <v>370.62000000000006</v>
      </c>
      <c r="J117" s="248"/>
      <c r="K117" s="104">
        <v>4.0000000000000002E-4</v>
      </c>
      <c r="L117" s="453">
        <f>+L116</f>
        <v>926550.00000000012</v>
      </c>
      <c r="M117" s="248">
        <f t="shared" si="51"/>
        <v>370.62000000000006</v>
      </c>
      <c r="N117" s="29"/>
      <c r="O117" s="249">
        <f t="shared" si="30"/>
        <v>0</v>
      </c>
      <c r="P117" s="250">
        <f t="shared" si="31"/>
        <v>0</v>
      </c>
      <c r="R117" s="104">
        <v>4.0000000000000002E-4</v>
      </c>
      <c r="S117" s="453">
        <f>+S116</f>
        <v>926550.00000000012</v>
      </c>
      <c r="T117" s="248">
        <f t="shared" si="52"/>
        <v>370.62000000000006</v>
      </c>
      <c r="U117" s="29"/>
      <c r="V117" s="249">
        <f t="shared" si="33"/>
        <v>0</v>
      </c>
      <c r="W117" s="250">
        <f t="shared" si="34"/>
        <v>0</v>
      </c>
      <c r="Y117" s="104">
        <v>4.0000000000000002E-4</v>
      </c>
      <c r="Z117" s="453">
        <f>+Z116</f>
        <v>926550.00000000012</v>
      </c>
      <c r="AA117" s="248">
        <f t="shared" si="53"/>
        <v>370.62000000000006</v>
      </c>
      <c r="AB117" s="29"/>
      <c r="AC117" s="249">
        <f t="shared" si="36"/>
        <v>0</v>
      </c>
      <c r="AD117" s="250">
        <f t="shared" si="37"/>
        <v>0</v>
      </c>
      <c r="AF117" s="104">
        <v>4.0000000000000002E-4</v>
      </c>
      <c r="AG117" s="453">
        <f>+AG116</f>
        <v>926550.00000000012</v>
      </c>
      <c r="AH117" s="248">
        <f t="shared" si="54"/>
        <v>370.62000000000006</v>
      </c>
      <c r="AI117" s="29"/>
      <c r="AJ117" s="249">
        <f t="shared" si="39"/>
        <v>0</v>
      </c>
      <c r="AK117" s="250">
        <f t="shared" si="40"/>
        <v>0</v>
      </c>
      <c r="AM117" s="104">
        <v>4.0000000000000002E-4</v>
      </c>
      <c r="AN117" s="453">
        <f>+AN116</f>
        <v>926550.00000000012</v>
      </c>
      <c r="AO117" s="248">
        <f t="shared" si="55"/>
        <v>370.62000000000006</v>
      </c>
      <c r="AP117" s="29"/>
      <c r="AQ117" s="249">
        <f t="shared" si="42"/>
        <v>0</v>
      </c>
      <c r="AR117" s="250">
        <f t="shared" si="43"/>
        <v>0</v>
      </c>
    </row>
    <row r="118" spans="2:44" x14ac:dyDescent="0.25">
      <c r="B118" s="244" t="s">
        <v>72</v>
      </c>
      <c r="C118" s="244"/>
      <c r="D118" s="245" t="s">
        <v>23</v>
      </c>
      <c r="E118" s="244"/>
      <c r="F118" s="29"/>
      <c r="G118" s="105">
        <v>0.25</v>
      </c>
      <c r="H118" s="247">
        <v>1</v>
      </c>
      <c r="I118" s="263">
        <f t="shared" si="50"/>
        <v>0.25</v>
      </c>
      <c r="J118" s="263"/>
      <c r="K118" s="105">
        <v>0.25</v>
      </c>
      <c r="L118" s="247">
        <v>1</v>
      </c>
      <c r="M118" s="263">
        <f t="shared" si="51"/>
        <v>0.25</v>
      </c>
      <c r="N118" s="29"/>
      <c r="O118" s="249">
        <f t="shared" si="30"/>
        <v>0</v>
      </c>
      <c r="P118" s="250">
        <f t="shared" si="31"/>
        <v>0</v>
      </c>
      <c r="R118" s="105">
        <v>0.25</v>
      </c>
      <c r="S118" s="247">
        <v>1</v>
      </c>
      <c r="T118" s="263">
        <f t="shared" si="52"/>
        <v>0.25</v>
      </c>
      <c r="U118" s="29"/>
      <c r="V118" s="249">
        <f t="shared" si="33"/>
        <v>0</v>
      </c>
      <c r="W118" s="250">
        <f t="shared" si="34"/>
        <v>0</v>
      </c>
      <c r="Y118" s="105">
        <v>0.25</v>
      </c>
      <c r="Z118" s="247">
        <v>1</v>
      </c>
      <c r="AA118" s="263">
        <f t="shared" si="53"/>
        <v>0.25</v>
      </c>
      <c r="AB118" s="29"/>
      <c r="AC118" s="249">
        <f t="shared" si="36"/>
        <v>0</v>
      </c>
      <c r="AD118" s="250">
        <f t="shared" si="37"/>
        <v>0</v>
      </c>
      <c r="AF118" s="105">
        <v>0.25</v>
      </c>
      <c r="AG118" s="247">
        <v>1</v>
      </c>
      <c r="AH118" s="263">
        <f t="shared" si="54"/>
        <v>0.25</v>
      </c>
      <c r="AI118" s="29"/>
      <c r="AJ118" s="249">
        <f t="shared" si="39"/>
        <v>0</v>
      </c>
      <c r="AK118" s="250">
        <f t="shared" si="40"/>
        <v>0</v>
      </c>
      <c r="AM118" s="105">
        <v>0.25</v>
      </c>
      <c r="AN118" s="247">
        <v>1</v>
      </c>
      <c r="AO118" s="263">
        <f t="shared" si="55"/>
        <v>0.25</v>
      </c>
      <c r="AP118" s="29"/>
      <c r="AQ118" s="249">
        <f t="shared" si="42"/>
        <v>0</v>
      </c>
      <c r="AR118" s="250">
        <f t="shared" si="43"/>
        <v>0</v>
      </c>
    </row>
    <row r="119" spans="2:44" s="22" customFormat="1" x14ac:dyDescent="0.25">
      <c r="B119" s="53" t="s">
        <v>42</v>
      </c>
      <c r="C119" s="53"/>
      <c r="D119" s="54" t="s">
        <v>29</v>
      </c>
      <c r="E119" s="53"/>
      <c r="F119" s="23"/>
      <c r="G119" s="104">
        <v>8.6999999999999994E-2</v>
      </c>
      <c r="H119" s="86">
        <f>$D$142*$G$84</f>
        <v>567000</v>
      </c>
      <c r="I119" s="65">
        <f t="shared" si="50"/>
        <v>49329</v>
      </c>
      <c r="J119" s="65"/>
      <c r="K119" s="104">
        <v>8.6999999999999994E-2</v>
      </c>
      <c r="L119" s="86">
        <f>$D$142*$G$84</f>
        <v>567000</v>
      </c>
      <c r="M119" s="65">
        <f t="shared" si="51"/>
        <v>49329</v>
      </c>
      <c r="N119" s="59"/>
      <c r="O119" s="60">
        <f t="shared" si="30"/>
        <v>0</v>
      </c>
      <c r="P119" s="61">
        <f t="shared" si="31"/>
        <v>0</v>
      </c>
      <c r="Q119" s="59"/>
      <c r="R119" s="104">
        <v>8.6999999999999994E-2</v>
      </c>
      <c r="S119" s="86">
        <f>$D$142*$G$84</f>
        <v>567000</v>
      </c>
      <c r="T119" s="65">
        <f t="shared" si="52"/>
        <v>49329</v>
      </c>
      <c r="U119" s="59"/>
      <c r="V119" s="60">
        <f t="shared" si="33"/>
        <v>0</v>
      </c>
      <c r="W119" s="61">
        <f t="shared" si="34"/>
        <v>0</v>
      </c>
      <c r="Y119" s="104">
        <v>8.6999999999999994E-2</v>
      </c>
      <c r="Z119" s="86">
        <f>$D$142*$G$84</f>
        <v>567000</v>
      </c>
      <c r="AA119" s="65">
        <f t="shared" si="53"/>
        <v>49329</v>
      </c>
      <c r="AB119" s="59"/>
      <c r="AC119" s="60">
        <f t="shared" si="36"/>
        <v>0</v>
      </c>
      <c r="AD119" s="61">
        <f t="shared" si="37"/>
        <v>0</v>
      </c>
      <c r="AE119" s="59"/>
      <c r="AF119" s="104">
        <v>8.6999999999999994E-2</v>
      </c>
      <c r="AG119" s="86">
        <f>$D$142*$G$84</f>
        <v>567000</v>
      </c>
      <c r="AH119" s="65">
        <f t="shared" si="54"/>
        <v>49329</v>
      </c>
      <c r="AI119" s="59"/>
      <c r="AJ119" s="60">
        <f t="shared" si="39"/>
        <v>0</v>
      </c>
      <c r="AK119" s="61">
        <f t="shared" si="40"/>
        <v>0</v>
      </c>
      <c r="AL119" s="59"/>
      <c r="AM119" s="104">
        <v>8.6999999999999994E-2</v>
      </c>
      <c r="AN119" s="86">
        <f>$D$142*$G$84</f>
        <v>567000</v>
      </c>
      <c r="AO119" s="65">
        <f t="shared" si="55"/>
        <v>49329</v>
      </c>
      <c r="AP119" s="59"/>
      <c r="AQ119" s="60">
        <f t="shared" si="42"/>
        <v>0</v>
      </c>
      <c r="AR119" s="61">
        <f t="shared" si="43"/>
        <v>0</v>
      </c>
    </row>
    <row r="120" spans="2:44" s="22" customFormat="1" x14ac:dyDescent="0.25">
      <c r="B120" s="53" t="s">
        <v>43</v>
      </c>
      <c r="C120" s="53"/>
      <c r="D120" s="54" t="s">
        <v>29</v>
      </c>
      <c r="E120" s="53"/>
      <c r="F120" s="23"/>
      <c r="G120" s="104">
        <v>0.122</v>
      </c>
      <c r="H120" s="86">
        <f>$D$143*$G$84</f>
        <v>162000</v>
      </c>
      <c r="I120" s="65">
        <f t="shared" si="50"/>
        <v>19764</v>
      </c>
      <c r="J120" s="65"/>
      <c r="K120" s="104">
        <v>0.122</v>
      </c>
      <c r="L120" s="86">
        <f>$D$143*$G$84</f>
        <v>162000</v>
      </c>
      <c r="M120" s="65">
        <f t="shared" si="51"/>
        <v>19764</v>
      </c>
      <c r="N120" s="59"/>
      <c r="O120" s="60">
        <f t="shared" si="30"/>
        <v>0</v>
      </c>
      <c r="P120" s="61">
        <f t="shared" si="31"/>
        <v>0</v>
      </c>
      <c r="Q120" s="59"/>
      <c r="R120" s="104">
        <v>0.122</v>
      </c>
      <c r="S120" s="86">
        <f>$D$143*$G$84</f>
        <v>162000</v>
      </c>
      <c r="T120" s="65">
        <f t="shared" si="52"/>
        <v>19764</v>
      </c>
      <c r="U120" s="59"/>
      <c r="V120" s="60">
        <f t="shared" si="33"/>
        <v>0</v>
      </c>
      <c r="W120" s="61">
        <f t="shared" si="34"/>
        <v>0</v>
      </c>
      <c r="Y120" s="104">
        <v>0.122</v>
      </c>
      <c r="Z120" s="86">
        <f>$D$143*$G$84</f>
        <v>162000</v>
      </c>
      <c r="AA120" s="65">
        <f t="shared" si="53"/>
        <v>19764</v>
      </c>
      <c r="AB120" s="59"/>
      <c r="AC120" s="60">
        <f t="shared" si="36"/>
        <v>0</v>
      </c>
      <c r="AD120" s="61">
        <f t="shared" si="37"/>
        <v>0</v>
      </c>
      <c r="AE120" s="59"/>
      <c r="AF120" s="104">
        <v>0.122</v>
      </c>
      <c r="AG120" s="86">
        <f>$D$143*$G$84</f>
        <v>162000</v>
      </c>
      <c r="AH120" s="65">
        <f t="shared" si="54"/>
        <v>19764</v>
      </c>
      <c r="AI120" s="59"/>
      <c r="AJ120" s="60">
        <f t="shared" si="39"/>
        <v>0</v>
      </c>
      <c r="AK120" s="61">
        <f t="shared" si="40"/>
        <v>0</v>
      </c>
      <c r="AL120" s="59"/>
      <c r="AM120" s="104">
        <v>0.122</v>
      </c>
      <c r="AN120" s="86">
        <f>$D$143*$G$84</f>
        <v>162000</v>
      </c>
      <c r="AO120" s="65">
        <f t="shared" si="55"/>
        <v>19764</v>
      </c>
      <c r="AP120" s="59"/>
      <c r="AQ120" s="60">
        <f t="shared" si="42"/>
        <v>0</v>
      </c>
      <c r="AR120" s="61">
        <f t="shared" si="43"/>
        <v>0</v>
      </c>
    </row>
    <row r="121" spans="2:44" s="22" customFormat="1" x14ac:dyDescent="0.25">
      <c r="B121" s="53" t="s">
        <v>44</v>
      </c>
      <c r="C121" s="53"/>
      <c r="D121" s="54" t="s">
        <v>29</v>
      </c>
      <c r="E121" s="53"/>
      <c r="F121" s="23"/>
      <c r="G121" s="104">
        <v>0.182</v>
      </c>
      <c r="H121" s="86">
        <f>$D$144*$G$84</f>
        <v>171000</v>
      </c>
      <c r="I121" s="65">
        <f t="shared" si="50"/>
        <v>31122</v>
      </c>
      <c r="J121" s="65"/>
      <c r="K121" s="104">
        <v>0.182</v>
      </c>
      <c r="L121" s="86">
        <f>$D$144*$G$84</f>
        <v>171000</v>
      </c>
      <c r="M121" s="65">
        <f t="shared" si="51"/>
        <v>31122</v>
      </c>
      <c r="N121" s="59"/>
      <c r="O121" s="60">
        <f t="shared" si="30"/>
        <v>0</v>
      </c>
      <c r="P121" s="61">
        <f t="shared" si="31"/>
        <v>0</v>
      </c>
      <c r="Q121" s="59"/>
      <c r="R121" s="104">
        <v>0.182</v>
      </c>
      <c r="S121" s="86">
        <f>$D$144*$G$84</f>
        <v>171000</v>
      </c>
      <c r="T121" s="65">
        <f t="shared" si="52"/>
        <v>31122</v>
      </c>
      <c r="U121" s="59"/>
      <c r="V121" s="60">
        <f t="shared" si="33"/>
        <v>0</v>
      </c>
      <c r="W121" s="61">
        <f t="shared" si="34"/>
        <v>0</v>
      </c>
      <c r="Y121" s="104">
        <v>0.182</v>
      </c>
      <c r="Z121" s="86">
        <f>$D$144*$G$84</f>
        <v>171000</v>
      </c>
      <c r="AA121" s="65">
        <f t="shared" si="53"/>
        <v>31122</v>
      </c>
      <c r="AB121" s="59"/>
      <c r="AC121" s="60">
        <f t="shared" si="36"/>
        <v>0</v>
      </c>
      <c r="AD121" s="61">
        <f t="shared" si="37"/>
        <v>0</v>
      </c>
      <c r="AE121" s="59"/>
      <c r="AF121" s="104">
        <v>0.182</v>
      </c>
      <c r="AG121" s="86">
        <f>$D$144*$G$84</f>
        <v>171000</v>
      </c>
      <c r="AH121" s="65">
        <f t="shared" si="54"/>
        <v>31122</v>
      </c>
      <c r="AI121" s="59"/>
      <c r="AJ121" s="60">
        <f t="shared" si="39"/>
        <v>0</v>
      </c>
      <c r="AK121" s="61">
        <f t="shared" si="40"/>
        <v>0</v>
      </c>
      <c r="AL121" s="59"/>
      <c r="AM121" s="104">
        <v>0.182</v>
      </c>
      <c r="AN121" s="86">
        <f>$D$144*$G$84</f>
        <v>171000</v>
      </c>
      <c r="AO121" s="65">
        <f t="shared" si="55"/>
        <v>31122</v>
      </c>
      <c r="AP121" s="59"/>
      <c r="AQ121" s="60">
        <f t="shared" si="42"/>
        <v>0</v>
      </c>
      <c r="AR121" s="61">
        <f t="shared" si="43"/>
        <v>0</v>
      </c>
    </row>
    <row r="122" spans="2:44" s="22" customFormat="1" x14ac:dyDescent="0.25">
      <c r="B122" s="53" t="s">
        <v>45</v>
      </c>
      <c r="C122" s="53"/>
      <c r="D122" s="54" t="s">
        <v>29</v>
      </c>
      <c r="E122" s="53"/>
      <c r="F122" s="23"/>
      <c r="G122" s="104">
        <v>0.10299999999999999</v>
      </c>
      <c r="H122" s="86">
        <f>IF(AND($N$1=1, $G$84&gt;=750), 750, IF(AND($N$1=1, AND($G$84&lt;750, $G$84&gt;=0)), $G$84, IF(AND($N$1=2, $G$84&gt;=750), 750, IF(AND($N$1=2, AND($G$84&lt;750, $G$84&gt;=0)), $G$84))))</f>
        <v>750</v>
      </c>
      <c r="I122" s="65">
        <f t="shared" si="50"/>
        <v>77.25</v>
      </c>
      <c r="J122" s="65"/>
      <c r="K122" s="104">
        <v>0.10299999999999999</v>
      </c>
      <c r="L122" s="86">
        <f>IF(AND($N$1=1, $G$84&gt;=750), 750, IF(AND($N$1=1, AND($G$84&lt;750, $G$84&gt;=0)), $G$84, IF(AND($N$1=2, $G$84&gt;=750), 750, IF(AND($N$1=2, AND($G$84&lt;750, $G$84&gt;=0)), $G$84))))</f>
        <v>750</v>
      </c>
      <c r="M122" s="65">
        <f t="shared" si="51"/>
        <v>77.25</v>
      </c>
      <c r="N122" s="59"/>
      <c r="O122" s="60">
        <f t="shared" si="30"/>
        <v>0</v>
      </c>
      <c r="P122" s="61">
        <f t="shared" si="31"/>
        <v>0</v>
      </c>
      <c r="Q122" s="59"/>
      <c r="R122" s="104">
        <v>0.10299999999999999</v>
      </c>
      <c r="S122" s="86">
        <f>IF(AND($N$1=1, $G$84&gt;=750), 750, IF(AND($N$1=1, AND($G$84&lt;750, $G$84&gt;=0)), $G$84, IF(AND($N$1=2, $G$84&gt;=750), 750, IF(AND($N$1=2, AND($G$84&lt;750, $G$84&gt;=0)), $G$84))))</f>
        <v>750</v>
      </c>
      <c r="T122" s="65">
        <f t="shared" si="52"/>
        <v>77.25</v>
      </c>
      <c r="U122" s="59"/>
      <c r="V122" s="60">
        <f t="shared" si="33"/>
        <v>0</v>
      </c>
      <c r="W122" s="61">
        <f t="shared" si="34"/>
        <v>0</v>
      </c>
      <c r="Y122" s="104">
        <v>0.10299999999999999</v>
      </c>
      <c r="Z122" s="86">
        <f>IF(AND($N$1=1, $G$84&gt;=750), 750, IF(AND($N$1=1, AND($G$84&lt;750, $G$84&gt;=0)), $G$84, IF(AND($N$1=2, $G$84&gt;=750), 750, IF(AND($N$1=2, AND($G$84&lt;750, $G$84&gt;=0)), $G$84))))</f>
        <v>750</v>
      </c>
      <c r="AA122" s="65">
        <f t="shared" si="53"/>
        <v>77.25</v>
      </c>
      <c r="AB122" s="59"/>
      <c r="AC122" s="60">
        <f t="shared" si="36"/>
        <v>0</v>
      </c>
      <c r="AD122" s="61">
        <f t="shared" si="37"/>
        <v>0</v>
      </c>
      <c r="AE122" s="59"/>
      <c r="AF122" s="104">
        <v>0.10299999999999999</v>
      </c>
      <c r="AG122" s="86">
        <f>IF(AND($N$1=1, $G$84&gt;=750), 750, IF(AND($N$1=1, AND($G$84&lt;750, $G$84&gt;=0)), $G$84, IF(AND($N$1=2, $G$84&gt;=750), 750, IF(AND($N$1=2, AND($G$84&lt;750, $G$84&gt;=0)), $G$84))))</f>
        <v>750</v>
      </c>
      <c r="AH122" s="65">
        <f t="shared" si="54"/>
        <v>77.25</v>
      </c>
      <c r="AI122" s="59"/>
      <c r="AJ122" s="60">
        <f t="shared" si="39"/>
        <v>0</v>
      </c>
      <c r="AK122" s="61">
        <f t="shared" si="40"/>
        <v>0</v>
      </c>
      <c r="AL122" s="59"/>
      <c r="AM122" s="104">
        <v>0.10299999999999999</v>
      </c>
      <c r="AN122" s="86">
        <f>IF(AND($N$1=1, $G$84&gt;=750), 750, IF(AND($N$1=1, AND($G$84&lt;750, $G$84&gt;=0)), $G$84, IF(AND($N$1=2, $G$84&gt;=750), 750, IF(AND($N$1=2, AND($G$84&lt;750, $G$84&gt;=0)), $G$84))))</f>
        <v>750</v>
      </c>
      <c r="AO122" s="65">
        <f t="shared" si="55"/>
        <v>77.25</v>
      </c>
      <c r="AP122" s="59"/>
      <c r="AQ122" s="60">
        <f t="shared" si="42"/>
        <v>0</v>
      </c>
      <c r="AR122" s="61">
        <f t="shared" si="43"/>
        <v>0</v>
      </c>
    </row>
    <row r="123" spans="2:44" s="22" customFormat="1" x14ac:dyDescent="0.25">
      <c r="B123" s="53" t="s">
        <v>46</v>
      </c>
      <c r="C123" s="53"/>
      <c r="D123" s="54" t="s">
        <v>29</v>
      </c>
      <c r="E123" s="53"/>
      <c r="F123" s="23"/>
      <c r="G123" s="104">
        <v>0.125</v>
      </c>
      <c r="H123" s="86">
        <f>IF(AND($N$1=1, $G$84&gt;=750), $G$84-750, IF(AND($N$1=1, AND($G$84&lt;750, $G$84&gt;=0)), 0, IF(AND($N$1=2, $G$84&gt;=750), $G$84-750, IF(AND($N$1=2, AND($G$84&lt;750, $G$84&gt;=0)), 0))))</f>
        <v>899250</v>
      </c>
      <c r="I123" s="65">
        <f t="shared" si="50"/>
        <v>112406.25</v>
      </c>
      <c r="J123" s="65"/>
      <c r="K123" s="104">
        <v>0.125</v>
      </c>
      <c r="L123" s="86">
        <f>IF(AND($N$1=1, $G$84&gt;=750), $G$84-750, IF(AND($N$1=1, AND($G$84&lt;750, $G$84&gt;=0)), 0, IF(AND($N$1=2, $G$84&gt;=750), $G$84-750, IF(AND($N$1=2, AND($G$84&lt;750, $G$84&gt;=0)), 0))))</f>
        <v>899250</v>
      </c>
      <c r="M123" s="65">
        <f t="shared" si="51"/>
        <v>112406.25</v>
      </c>
      <c r="N123" s="59"/>
      <c r="O123" s="60">
        <f t="shared" si="30"/>
        <v>0</v>
      </c>
      <c r="P123" s="61">
        <f t="shared" si="31"/>
        <v>0</v>
      </c>
      <c r="Q123" s="59"/>
      <c r="R123" s="104">
        <v>0.125</v>
      </c>
      <c r="S123" s="86">
        <f>IF(AND($N$1=1, $G$84&gt;=750), $G$84-750, IF(AND($N$1=1, AND($G$84&lt;750, $G$84&gt;=0)), 0, IF(AND($N$1=2, $G$84&gt;=750), $G$84-750, IF(AND($N$1=2, AND($G$84&lt;750, $G$84&gt;=0)), 0))))</f>
        <v>899250</v>
      </c>
      <c r="T123" s="65">
        <f t="shared" si="52"/>
        <v>112406.25</v>
      </c>
      <c r="U123" s="59"/>
      <c r="V123" s="60">
        <f t="shared" si="33"/>
        <v>0</v>
      </c>
      <c r="W123" s="61">
        <f t="shared" si="34"/>
        <v>0</v>
      </c>
      <c r="Y123" s="104">
        <v>0.125</v>
      </c>
      <c r="Z123" s="86">
        <f>IF(AND($N$1=1, $G$84&gt;=750), $G$84-750, IF(AND($N$1=1, AND($G$84&lt;750, $G$84&gt;=0)), 0, IF(AND($N$1=2, $G$84&gt;=750), $G$84-750, IF(AND($N$1=2, AND($G$84&lt;750, $G$84&gt;=0)), 0))))</f>
        <v>899250</v>
      </c>
      <c r="AA123" s="65">
        <f t="shared" si="53"/>
        <v>112406.25</v>
      </c>
      <c r="AB123" s="59"/>
      <c r="AC123" s="60">
        <f t="shared" si="36"/>
        <v>0</v>
      </c>
      <c r="AD123" s="61">
        <f t="shared" si="37"/>
        <v>0</v>
      </c>
      <c r="AE123" s="59"/>
      <c r="AF123" s="104">
        <v>0.125</v>
      </c>
      <c r="AG123" s="86">
        <f>IF(AND($N$1=1, $G$84&gt;=750), $G$84-750, IF(AND($N$1=1, AND($G$84&lt;750, $G$84&gt;=0)), 0, IF(AND($N$1=2, $G$84&gt;=750), $G$84-750, IF(AND($N$1=2, AND($G$84&lt;750, $G$84&gt;=0)), 0))))</f>
        <v>899250</v>
      </c>
      <c r="AH123" s="65">
        <f t="shared" si="54"/>
        <v>112406.25</v>
      </c>
      <c r="AI123" s="59"/>
      <c r="AJ123" s="60">
        <f t="shared" si="39"/>
        <v>0</v>
      </c>
      <c r="AK123" s="61">
        <f t="shared" si="40"/>
        <v>0</v>
      </c>
      <c r="AL123" s="59"/>
      <c r="AM123" s="104">
        <v>0.125</v>
      </c>
      <c r="AN123" s="86">
        <f>IF(AND($N$1=1, $G$84&gt;=750), $G$84-750, IF(AND($N$1=1, AND($G$84&lt;750, $G$84&gt;=0)), 0, IF(AND($N$1=2, $G$84&gt;=750), $G$84-750, IF(AND($N$1=2, AND($G$84&lt;750, $G$84&gt;=0)), 0))))</f>
        <v>899250</v>
      </c>
      <c r="AO123" s="65">
        <f t="shared" si="55"/>
        <v>112406.25</v>
      </c>
      <c r="AP123" s="59"/>
      <c r="AQ123" s="60">
        <f t="shared" si="42"/>
        <v>0</v>
      </c>
      <c r="AR123" s="61">
        <f t="shared" si="43"/>
        <v>0</v>
      </c>
    </row>
    <row r="124" spans="2:44" s="22" customFormat="1" x14ac:dyDescent="0.25">
      <c r="B124" s="53" t="s">
        <v>47</v>
      </c>
      <c r="C124" s="53"/>
      <c r="D124" s="54" t="s">
        <v>29</v>
      </c>
      <c r="E124" s="53"/>
      <c r="F124" s="23"/>
      <c r="G124" s="104">
        <v>8.9169999999999999E-2</v>
      </c>
      <c r="H124" s="86">
        <v>0</v>
      </c>
      <c r="I124" s="65">
        <f t="shared" si="50"/>
        <v>0</v>
      </c>
      <c r="J124" s="65"/>
      <c r="K124" s="104">
        <v>8.9169999999999999E-2</v>
      </c>
      <c r="L124" s="86">
        <v>0</v>
      </c>
      <c r="M124" s="65">
        <f t="shared" si="51"/>
        <v>0</v>
      </c>
      <c r="N124" s="59"/>
      <c r="O124" s="60">
        <f t="shared" si="30"/>
        <v>0</v>
      </c>
      <c r="P124" s="61" t="str">
        <f t="shared" si="31"/>
        <v/>
      </c>
      <c r="Q124" s="59"/>
      <c r="R124" s="104">
        <v>8.9169999999999999E-2</v>
      </c>
      <c r="S124" s="86">
        <v>0</v>
      </c>
      <c r="T124" s="65">
        <f t="shared" si="52"/>
        <v>0</v>
      </c>
      <c r="U124" s="59"/>
      <c r="V124" s="60">
        <f t="shared" si="33"/>
        <v>0</v>
      </c>
      <c r="W124" s="61" t="str">
        <f t="shared" si="34"/>
        <v/>
      </c>
      <c r="Y124" s="104">
        <v>8.9169999999999999E-2</v>
      </c>
      <c r="Z124" s="86">
        <v>0</v>
      </c>
      <c r="AA124" s="65">
        <f t="shared" si="53"/>
        <v>0</v>
      </c>
      <c r="AB124" s="59"/>
      <c r="AC124" s="60">
        <f t="shared" si="36"/>
        <v>0</v>
      </c>
      <c r="AD124" s="61" t="str">
        <f t="shared" si="37"/>
        <v/>
      </c>
      <c r="AE124" s="59"/>
      <c r="AF124" s="104">
        <v>8.9169999999999999E-2</v>
      </c>
      <c r="AG124" s="86">
        <v>0</v>
      </c>
      <c r="AH124" s="65">
        <f t="shared" si="54"/>
        <v>0</v>
      </c>
      <c r="AI124" s="59"/>
      <c r="AJ124" s="60">
        <f t="shared" si="39"/>
        <v>0</v>
      </c>
      <c r="AK124" s="61" t="str">
        <f t="shared" si="40"/>
        <v/>
      </c>
      <c r="AL124" s="59"/>
      <c r="AM124" s="104">
        <v>8.9169999999999999E-2</v>
      </c>
      <c r="AN124" s="86">
        <v>0</v>
      </c>
      <c r="AO124" s="65">
        <f t="shared" si="55"/>
        <v>0</v>
      </c>
      <c r="AP124" s="59"/>
      <c r="AQ124" s="60">
        <f t="shared" si="42"/>
        <v>0</v>
      </c>
      <c r="AR124" s="61" t="str">
        <f t="shared" si="43"/>
        <v/>
      </c>
    </row>
    <row r="125" spans="2:44" s="22" customFormat="1" ht="15.75" thickBot="1" x14ac:dyDescent="0.3">
      <c r="B125" s="53" t="s">
        <v>48</v>
      </c>
      <c r="C125" s="53"/>
      <c r="D125" s="54" t="s">
        <v>29</v>
      </c>
      <c r="E125" s="53"/>
      <c r="F125" s="23"/>
      <c r="G125" s="104">
        <f>G124</f>
        <v>8.9169999999999999E-2</v>
      </c>
      <c r="H125" s="86">
        <f>+$G$84</f>
        <v>900000</v>
      </c>
      <c r="I125" s="65">
        <f t="shared" si="50"/>
        <v>80253</v>
      </c>
      <c r="J125" s="65"/>
      <c r="K125" s="104">
        <f>K124</f>
        <v>8.9169999999999999E-2</v>
      </c>
      <c r="L125" s="86">
        <f>+$G$84</f>
        <v>900000</v>
      </c>
      <c r="M125" s="65">
        <f t="shared" si="51"/>
        <v>80253</v>
      </c>
      <c r="N125" s="59"/>
      <c r="O125" s="60">
        <f t="shared" si="30"/>
        <v>0</v>
      </c>
      <c r="P125" s="61">
        <f t="shared" si="31"/>
        <v>0</v>
      </c>
      <c r="Q125" s="59"/>
      <c r="R125" s="104">
        <f>R124</f>
        <v>8.9169999999999999E-2</v>
      </c>
      <c r="S125" s="86">
        <f>+$G$84</f>
        <v>900000</v>
      </c>
      <c r="T125" s="65">
        <f t="shared" si="52"/>
        <v>80253</v>
      </c>
      <c r="U125" s="59"/>
      <c r="V125" s="60">
        <f t="shared" si="33"/>
        <v>0</v>
      </c>
      <c r="W125" s="61">
        <f t="shared" si="34"/>
        <v>0</v>
      </c>
      <c r="Y125" s="104">
        <f>Y124</f>
        <v>8.9169999999999999E-2</v>
      </c>
      <c r="Z125" s="86">
        <f>+$G$84</f>
        <v>900000</v>
      </c>
      <c r="AA125" s="65">
        <f t="shared" si="53"/>
        <v>80253</v>
      </c>
      <c r="AB125" s="59"/>
      <c r="AC125" s="60">
        <f t="shared" si="36"/>
        <v>0</v>
      </c>
      <c r="AD125" s="61">
        <f t="shared" si="37"/>
        <v>0</v>
      </c>
      <c r="AE125" s="59"/>
      <c r="AF125" s="104">
        <f>AF124</f>
        <v>8.9169999999999999E-2</v>
      </c>
      <c r="AG125" s="86">
        <f>+$G$84</f>
        <v>900000</v>
      </c>
      <c r="AH125" s="65">
        <f t="shared" si="54"/>
        <v>80253</v>
      </c>
      <c r="AI125" s="59"/>
      <c r="AJ125" s="60">
        <f t="shared" si="39"/>
        <v>0</v>
      </c>
      <c r="AK125" s="61">
        <f t="shared" si="40"/>
        <v>0</v>
      </c>
      <c r="AL125" s="59"/>
      <c r="AM125" s="104">
        <f>AM124</f>
        <v>8.9169999999999999E-2</v>
      </c>
      <c r="AN125" s="86">
        <f>+$G$84</f>
        <v>900000</v>
      </c>
      <c r="AO125" s="65">
        <f t="shared" si="55"/>
        <v>80253</v>
      </c>
      <c r="AP125" s="59"/>
      <c r="AQ125" s="60">
        <f t="shared" si="42"/>
        <v>0</v>
      </c>
      <c r="AR125" s="61">
        <f t="shared" si="43"/>
        <v>0</v>
      </c>
    </row>
    <row r="126" spans="2:44" ht="15.75" thickBot="1" x14ac:dyDescent="0.3">
      <c r="B126" s="281"/>
      <c r="C126" s="282"/>
      <c r="D126" s="283"/>
      <c r="E126" s="282"/>
      <c r="F126" s="284"/>
      <c r="G126" s="285"/>
      <c r="H126" s="286"/>
      <c r="I126" s="287"/>
      <c r="J126" s="287"/>
      <c r="K126" s="285"/>
      <c r="L126" s="286"/>
      <c r="M126" s="287"/>
      <c r="N126" s="284"/>
      <c r="O126" s="288">
        <f t="shared" si="30"/>
        <v>0</v>
      </c>
      <c r="P126" s="289" t="str">
        <f t="shared" si="31"/>
        <v/>
      </c>
      <c r="R126" s="285"/>
      <c r="S126" s="286"/>
      <c r="T126" s="287"/>
      <c r="U126" s="284"/>
      <c r="V126" s="288">
        <f t="shared" si="33"/>
        <v>0</v>
      </c>
      <c r="W126" s="289" t="str">
        <f t="shared" si="34"/>
        <v/>
      </c>
      <c r="Y126" s="285"/>
      <c r="Z126" s="286"/>
      <c r="AA126" s="287"/>
      <c r="AB126" s="284"/>
      <c r="AC126" s="288">
        <f t="shared" si="36"/>
        <v>0</v>
      </c>
      <c r="AD126" s="289" t="str">
        <f t="shared" si="37"/>
        <v/>
      </c>
      <c r="AF126" s="285"/>
      <c r="AG126" s="286"/>
      <c r="AH126" s="287"/>
      <c r="AI126" s="284"/>
      <c r="AJ126" s="288">
        <f t="shared" si="39"/>
        <v>0</v>
      </c>
      <c r="AK126" s="289" t="str">
        <f t="shared" si="40"/>
        <v/>
      </c>
      <c r="AM126" s="285"/>
      <c r="AN126" s="286"/>
      <c r="AO126" s="287"/>
      <c r="AP126" s="284"/>
      <c r="AQ126" s="288">
        <f t="shared" si="42"/>
        <v>0</v>
      </c>
      <c r="AR126" s="289" t="str">
        <f t="shared" si="43"/>
        <v/>
      </c>
    </row>
    <row r="127" spans="2:44" x14ac:dyDescent="0.25">
      <c r="B127" s="290" t="s">
        <v>82</v>
      </c>
      <c r="C127" s="244"/>
      <c r="D127" s="291"/>
      <c r="E127" s="244"/>
      <c r="F127" s="292"/>
      <c r="G127" s="293"/>
      <c r="H127" s="293"/>
      <c r="I127" s="294">
        <f>SUM(I114:I118,I125)</f>
        <v>117457.75850000001</v>
      </c>
      <c r="J127" s="295"/>
      <c r="K127" s="293"/>
      <c r="L127" s="293"/>
      <c r="M127" s="294">
        <f>SUM(M114:M118,M125)</f>
        <v>119219.72850000001</v>
      </c>
      <c r="N127" s="296"/>
      <c r="O127" s="295">
        <f t="shared" si="30"/>
        <v>1761.9700000000012</v>
      </c>
      <c r="P127" s="297">
        <f t="shared" si="31"/>
        <v>1.500088221077368E-2</v>
      </c>
      <c r="R127" s="293"/>
      <c r="S127" s="293"/>
      <c r="T127" s="294">
        <f>SUM(T114:T118,T125)</f>
        <v>116757.5785</v>
      </c>
      <c r="U127" s="296"/>
      <c r="V127" s="295">
        <f t="shared" si="33"/>
        <v>-2462.1500000000087</v>
      </c>
      <c r="W127" s="297">
        <f t="shared" si="34"/>
        <v>-2.0652202709889652E-2</v>
      </c>
      <c r="Y127" s="293"/>
      <c r="Z127" s="293"/>
      <c r="AA127" s="294">
        <f>SUM(AA114:AA118,AA125)</f>
        <v>117742.34850000001</v>
      </c>
      <c r="AB127" s="296"/>
      <c r="AC127" s="295">
        <f t="shared" si="36"/>
        <v>984.77000000000407</v>
      </c>
      <c r="AD127" s="297">
        <f t="shared" si="37"/>
        <v>8.4343133238242354E-3</v>
      </c>
      <c r="AF127" s="293"/>
      <c r="AG127" s="293"/>
      <c r="AH127" s="294">
        <f>SUM(AH114:AH118,AH125)</f>
        <v>118930.98850000002</v>
      </c>
      <c r="AI127" s="296"/>
      <c r="AJ127" s="295">
        <f t="shared" si="39"/>
        <v>1188.640000000014</v>
      </c>
      <c r="AK127" s="297">
        <f t="shared" si="40"/>
        <v>1.0095263217889814E-2</v>
      </c>
      <c r="AM127" s="293"/>
      <c r="AN127" s="293"/>
      <c r="AO127" s="294">
        <f>SUM(AO114:AO118,AO125)</f>
        <v>119961.54850000002</v>
      </c>
      <c r="AP127" s="296"/>
      <c r="AQ127" s="295">
        <f t="shared" si="42"/>
        <v>1030.5599999999977</v>
      </c>
      <c r="AR127" s="297">
        <f t="shared" si="43"/>
        <v>8.6651932603755109E-3</v>
      </c>
    </row>
    <row r="128" spans="2:44" x14ac:dyDescent="0.25">
      <c r="B128" s="290" t="s">
        <v>50</v>
      </c>
      <c r="C128" s="244"/>
      <c r="D128" s="291"/>
      <c r="E128" s="244"/>
      <c r="F128" s="292"/>
      <c r="G128" s="131">
        <v>-0.193</v>
      </c>
      <c r="H128" s="299"/>
      <c r="I128" s="249"/>
      <c r="J128" s="249"/>
      <c r="K128" s="131">
        <v>-0.193</v>
      </c>
      <c r="L128" s="299"/>
      <c r="M128" s="249"/>
      <c r="N128" s="296"/>
      <c r="O128" s="249">
        <f t="shared" si="30"/>
        <v>0</v>
      </c>
      <c r="P128" s="250" t="str">
        <f t="shared" si="31"/>
        <v/>
      </c>
      <c r="R128" s="131">
        <v>-0.193</v>
      </c>
      <c r="S128" s="299"/>
      <c r="T128" s="249"/>
      <c r="U128" s="296"/>
      <c r="V128" s="249">
        <f t="shared" si="33"/>
        <v>0</v>
      </c>
      <c r="W128" s="250" t="str">
        <f t="shared" si="34"/>
        <v/>
      </c>
      <c r="Y128" s="131">
        <v>-0.193</v>
      </c>
      <c r="Z128" s="299"/>
      <c r="AA128" s="249"/>
      <c r="AB128" s="296"/>
      <c r="AC128" s="249">
        <f t="shared" si="36"/>
        <v>0</v>
      </c>
      <c r="AD128" s="250" t="str">
        <f t="shared" si="37"/>
        <v/>
      </c>
      <c r="AF128" s="131">
        <v>-0.193</v>
      </c>
      <c r="AG128" s="299"/>
      <c r="AH128" s="249"/>
      <c r="AI128" s="296"/>
      <c r="AJ128" s="249">
        <f t="shared" si="39"/>
        <v>0</v>
      </c>
      <c r="AK128" s="250" t="str">
        <f t="shared" si="40"/>
        <v/>
      </c>
      <c r="AM128" s="131">
        <v>-0.193</v>
      </c>
      <c r="AN128" s="299"/>
      <c r="AO128" s="249"/>
      <c r="AP128" s="296"/>
      <c r="AQ128" s="249">
        <f t="shared" si="42"/>
        <v>0</v>
      </c>
      <c r="AR128" s="250" t="str">
        <f t="shared" si="43"/>
        <v/>
      </c>
    </row>
    <row r="129" spans="2:51" x14ac:dyDescent="0.25">
      <c r="B129" s="244" t="s">
        <v>51</v>
      </c>
      <c r="C129" s="244"/>
      <c r="D129" s="291"/>
      <c r="E129" s="244"/>
      <c r="F129" s="251"/>
      <c r="G129" s="301">
        <v>0.13</v>
      </c>
      <c r="H129" s="251"/>
      <c r="I129" s="249">
        <f>I127*G129</f>
        <v>15269.508605000003</v>
      </c>
      <c r="J129" s="249"/>
      <c r="K129" s="301">
        <v>0.13</v>
      </c>
      <c r="L129" s="251"/>
      <c r="M129" s="249">
        <f>M127*K129</f>
        <v>15498.564705000003</v>
      </c>
      <c r="N129" s="29"/>
      <c r="O129" s="249">
        <f t="shared" si="30"/>
        <v>229.05609999999979</v>
      </c>
      <c r="P129" s="250">
        <f t="shared" si="31"/>
        <v>1.5000882210773656E-2</v>
      </c>
      <c r="R129" s="301">
        <v>0.13</v>
      </c>
      <c r="S129" s="251"/>
      <c r="T129" s="249">
        <f>T127*R129</f>
        <v>15178.485205000001</v>
      </c>
      <c r="U129" s="29"/>
      <c r="V129" s="249">
        <f t="shared" si="33"/>
        <v>-320.07950000000164</v>
      </c>
      <c r="W129" s="250">
        <f t="shared" si="34"/>
        <v>-2.0652202709889683E-2</v>
      </c>
      <c r="Y129" s="301">
        <v>0.13</v>
      </c>
      <c r="Z129" s="251"/>
      <c r="AA129" s="249">
        <f>AA127*Y129</f>
        <v>15306.505305000001</v>
      </c>
      <c r="AB129" s="29"/>
      <c r="AC129" s="249">
        <f t="shared" si="36"/>
        <v>128.02009999999973</v>
      </c>
      <c r="AD129" s="250">
        <f t="shared" si="37"/>
        <v>8.4343133238241816E-3</v>
      </c>
      <c r="AF129" s="301">
        <v>0.13</v>
      </c>
      <c r="AG129" s="251"/>
      <c r="AH129" s="249">
        <f>AH127*AF129</f>
        <v>15461.028505000004</v>
      </c>
      <c r="AI129" s="29"/>
      <c r="AJ129" s="249">
        <f t="shared" si="39"/>
        <v>154.52320000000327</v>
      </c>
      <c r="AK129" s="250">
        <f t="shared" si="40"/>
        <v>1.0095263217889909E-2</v>
      </c>
      <c r="AM129" s="301">
        <v>0.13</v>
      </c>
      <c r="AN129" s="251"/>
      <c r="AO129" s="249">
        <f>AO127*AM129</f>
        <v>15595.001305000003</v>
      </c>
      <c r="AP129" s="29"/>
      <c r="AQ129" s="249">
        <f t="shared" si="42"/>
        <v>133.97279999999955</v>
      </c>
      <c r="AR129" s="250">
        <f t="shared" si="43"/>
        <v>8.6651932603755023E-3</v>
      </c>
    </row>
    <row r="130" spans="2:51" ht="15.75" thickBot="1" x14ac:dyDescent="0.3">
      <c r="B130" s="494" t="s">
        <v>83</v>
      </c>
      <c r="C130" s="494"/>
      <c r="D130" s="494"/>
      <c r="E130" s="302"/>
      <c r="F130" s="303"/>
      <c r="G130" s="303"/>
      <c r="H130" s="303"/>
      <c r="I130" s="385">
        <f>SUM(I127:I129)</f>
        <v>132727.26710500001</v>
      </c>
      <c r="J130" s="306"/>
      <c r="K130" s="303"/>
      <c r="L130" s="303"/>
      <c r="M130" s="385">
        <f>SUM(M127:M129)</f>
        <v>134718.29320500002</v>
      </c>
      <c r="N130" s="305"/>
      <c r="O130" s="361">
        <f t="shared" si="30"/>
        <v>1991.0261000000173</v>
      </c>
      <c r="P130" s="362">
        <f t="shared" si="31"/>
        <v>1.5000882210773801E-2</v>
      </c>
      <c r="R130" s="303"/>
      <c r="S130" s="303"/>
      <c r="T130" s="385">
        <f>SUM(T127:T129)</f>
        <v>131936.06370500001</v>
      </c>
      <c r="U130" s="305"/>
      <c r="V130" s="361">
        <f t="shared" si="33"/>
        <v>-2782.2295000000158</v>
      </c>
      <c r="W130" s="362">
        <f t="shared" si="34"/>
        <v>-2.0652202709889694E-2</v>
      </c>
      <c r="Y130" s="303"/>
      <c r="Z130" s="303"/>
      <c r="AA130" s="385">
        <f>SUM(AA127:AA129)</f>
        <v>133048.85380500002</v>
      </c>
      <c r="AB130" s="305"/>
      <c r="AC130" s="361">
        <f t="shared" si="36"/>
        <v>1112.7901000000129</v>
      </c>
      <c r="AD130" s="362">
        <f t="shared" si="37"/>
        <v>8.4343133238242978E-3</v>
      </c>
      <c r="AF130" s="303"/>
      <c r="AG130" s="303"/>
      <c r="AH130" s="385">
        <f>SUM(AH127:AH129)</f>
        <v>134392.01700500003</v>
      </c>
      <c r="AI130" s="305"/>
      <c r="AJ130" s="361">
        <f t="shared" si="39"/>
        <v>1343.16320000001</v>
      </c>
      <c r="AK130" s="362">
        <f t="shared" si="40"/>
        <v>1.0095263217889769E-2</v>
      </c>
      <c r="AM130" s="303"/>
      <c r="AN130" s="303"/>
      <c r="AO130" s="385">
        <f>SUM(AO127:AO129)</f>
        <v>135556.54980500002</v>
      </c>
      <c r="AP130" s="305"/>
      <c r="AQ130" s="361">
        <f t="shared" si="42"/>
        <v>1164.5327999999863</v>
      </c>
      <c r="AR130" s="362">
        <f t="shared" si="43"/>
        <v>8.6651932603754294E-3</v>
      </c>
    </row>
    <row r="131" spans="2:51" ht="15.75" thickBot="1" x14ac:dyDescent="0.3">
      <c r="B131" s="363"/>
      <c r="C131" s="364"/>
      <c r="D131" s="365"/>
      <c r="E131" s="364"/>
      <c r="F131" s="366"/>
      <c r="G131" s="285"/>
      <c r="H131" s="367"/>
      <c r="I131" s="368"/>
      <c r="J131" s="369"/>
      <c r="K131" s="285"/>
      <c r="L131" s="367"/>
      <c r="M131" s="368"/>
      <c r="N131" s="366"/>
      <c r="O131" s="370">
        <f t="shared" si="30"/>
        <v>0</v>
      </c>
      <c r="P131" s="289" t="str">
        <f t="shared" si="31"/>
        <v/>
      </c>
      <c r="R131" s="285"/>
      <c r="S131" s="367"/>
      <c r="T131" s="368"/>
      <c r="U131" s="366"/>
      <c r="V131" s="370">
        <f t="shared" si="33"/>
        <v>0</v>
      </c>
      <c r="W131" s="289" t="str">
        <f t="shared" si="34"/>
        <v/>
      </c>
      <c r="Y131" s="285"/>
      <c r="Z131" s="367"/>
      <c r="AA131" s="368"/>
      <c r="AB131" s="366"/>
      <c r="AC131" s="370">
        <f t="shared" si="36"/>
        <v>0</v>
      </c>
      <c r="AD131" s="289" t="str">
        <f t="shared" si="37"/>
        <v/>
      </c>
      <c r="AF131" s="285"/>
      <c r="AG131" s="367"/>
      <c r="AH131" s="368"/>
      <c r="AI131" s="366"/>
      <c r="AJ131" s="370">
        <f t="shared" si="39"/>
        <v>0</v>
      </c>
      <c r="AK131" s="289" t="str">
        <f t="shared" si="40"/>
        <v/>
      </c>
      <c r="AM131" s="285"/>
      <c r="AN131" s="367"/>
      <c r="AO131" s="368"/>
      <c r="AP131" s="366"/>
      <c r="AQ131" s="370">
        <f t="shared" si="42"/>
        <v>0</v>
      </c>
      <c r="AR131" s="289" t="str">
        <f t="shared" si="43"/>
        <v/>
      </c>
    </row>
    <row r="132" spans="2:51" x14ac:dyDescent="0.25">
      <c r="B132" s="372" t="s">
        <v>73</v>
      </c>
      <c r="C132" s="372"/>
      <c r="D132" s="373"/>
      <c r="E132" s="372"/>
      <c r="F132" s="379"/>
      <c r="G132" s="381"/>
      <c r="H132" s="381"/>
      <c r="I132" s="419">
        <f>SUM(I122:I123,I114,I115:I118)</f>
        <v>149688.25850000003</v>
      </c>
      <c r="J132" s="382"/>
      <c r="K132" s="381"/>
      <c r="L132" s="381"/>
      <c r="M132" s="419">
        <f>SUM(M122:M123,M114,M115:M118)</f>
        <v>151450.22850000003</v>
      </c>
      <c r="N132" s="383"/>
      <c r="O132" s="249">
        <f t="shared" si="30"/>
        <v>1761.9700000000012</v>
      </c>
      <c r="P132" s="250">
        <f t="shared" si="31"/>
        <v>1.1770929915655348E-2</v>
      </c>
      <c r="R132" s="381"/>
      <c r="S132" s="381"/>
      <c r="T132" s="419">
        <f>SUM(T122:T123,T114,T115:T118)</f>
        <v>148988.07850000003</v>
      </c>
      <c r="U132" s="383"/>
      <c r="V132" s="249">
        <f t="shared" si="33"/>
        <v>-2462.1499999999942</v>
      </c>
      <c r="W132" s="250">
        <f t="shared" si="34"/>
        <v>-1.6257156059688572E-2</v>
      </c>
      <c r="Y132" s="381"/>
      <c r="Z132" s="381"/>
      <c r="AA132" s="419">
        <f>SUM(AA122:AA123,AA114,AA115:AA118)</f>
        <v>149972.84850000002</v>
      </c>
      <c r="AB132" s="383"/>
      <c r="AC132" s="249">
        <f t="shared" si="36"/>
        <v>984.76999999998952</v>
      </c>
      <c r="AD132" s="250">
        <f t="shared" si="37"/>
        <v>6.6097234752912747E-3</v>
      </c>
      <c r="AF132" s="381"/>
      <c r="AG132" s="381"/>
      <c r="AH132" s="419">
        <f>SUM(AH122:AH123,AH114,AH115:AH118)</f>
        <v>151161.48850000004</v>
      </c>
      <c r="AI132" s="383"/>
      <c r="AJ132" s="249">
        <f t="shared" si="39"/>
        <v>1188.640000000014</v>
      </c>
      <c r="AK132" s="250">
        <f t="shared" si="40"/>
        <v>7.9257012978586842E-3</v>
      </c>
      <c r="AM132" s="381"/>
      <c r="AN132" s="381"/>
      <c r="AO132" s="419">
        <f>SUM(AO122:AO123,AO114,AO115:AO118)</f>
        <v>152192.04850000003</v>
      </c>
      <c r="AP132" s="383"/>
      <c r="AQ132" s="249">
        <f t="shared" si="42"/>
        <v>1030.5599999999977</v>
      </c>
      <c r="AR132" s="250">
        <f t="shared" si="43"/>
        <v>6.8176094997900042E-3</v>
      </c>
    </row>
    <row r="133" spans="2:51" x14ac:dyDescent="0.25">
      <c r="B133" s="244" t="s">
        <v>50</v>
      </c>
      <c r="C133" s="244"/>
      <c r="D133" s="291"/>
      <c r="E133" s="244"/>
      <c r="F133" s="251"/>
      <c r="G133" s="131">
        <v>-0.193</v>
      </c>
      <c r="H133" s="299"/>
      <c r="I133" s="249"/>
      <c r="J133" s="249"/>
      <c r="K133" s="131">
        <v>-0.193</v>
      </c>
      <c r="L133" s="299"/>
      <c r="M133" s="249"/>
      <c r="N133" s="29"/>
      <c r="O133" s="249">
        <f t="shared" si="30"/>
        <v>0</v>
      </c>
      <c r="P133" s="250" t="str">
        <f t="shared" si="31"/>
        <v/>
      </c>
      <c r="R133" s="131">
        <v>-0.193</v>
      </c>
      <c r="S133" s="299"/>
      <c r="T133" s="249"/>
      <c r="U133" s="29"/>
      <c r="V133" s="249">
        <f t="shared" si="33"/>
        <v>0</v>
      </c>
      <c r="W133" s="250" t="str">
        <f t="shared" si="34"/>
        <v/>
      </c>
      <c r="Y133" s="131">
        <v>-0.193</v>
      </c>
      <c r="Z133" s="299"/>
      <c r="AA133" s="249"/>
      <c r="AB133" s="29"/>
      <c r="AC133" s="249">
        <f t="shared" si="36"/>
        <v>0</v>
      </c>
      <c r="AD133" s="250" t="str">
        <f t="shared" si="37"/>
        <v/>
      </c>
      <c r="AF133" s="131">
        <v>-0.193</v>
      </c>
      <c r="AG133" s="299"/>
      <c r="AH133" s="249"/>
      <c r="AI133" s="29"/>
      <c r="AJ133" s="249">
        <f t="shared" si="39"/>
        <v>0</v>
      </c>
      <c r="AK133" s="250" t="str">
        <f t="shared" si="40"/>
        <v/>
      </c>
      <c r="AM133" s="131">
        <v>-0.193</v>
      </c>
      <c r="AN133" s="299"/>
      <c r="AO133" s="249"/>
      <c r="AP133" s="29"/>
      <c r="AQ133" s="249">
        <f t="shared" si="42"/>
        <v>0</v>
      </c>
      <c r="AR133" s="250" t="str">
        <f t="shared" si="43"/>
        <v/>
      </c>
    </row>
    <row r="134" spans="2:51" x14ac:dyDescent="0.25">
      <c r="B134" s="439" t="s">
        <v>51</v>
      </c>
      <c r="C134" s="372"/>
      <c r="D134" s="373"/>
      <c r="E134" s="372"/>
      <c r="F134" s="379"/>
      <c r="G134" s="380">
        <v>0.13</v>
      </c>
      <c r="H134" s="381"/>
      <c r="I134" s="382">
        <f>I132*G134</f>
        <v>19459.473605000003</v>
      </c>
      <c r="J134" s="382"/>
      <c r="K134" s="380">
        <v>0.13</v>
      </c>
      <c r="L134" s="381"/>
      <c r="M134" s="382">
        <f>M132*K134</f>
        <v>19688.529705000004</v>
      </c>
      <c r="N134" s="383"/>
      <c r="O134" s="249">
        <f t="shared" si="30"/>
        <v>229.05610000000161</v>
      </c>
      <c r="P134" s="250">
        <f t="shared" si="31"/>
        <v>1.1770929915655422E-2</v>
      </c>
      <c r="R134" s="380">
        <v>0.13</v>
      </c>
      <c r="S134" s="381"/>
      <c r="T134" s="382">
        <f>T132*R134</f>
        <v>19368.450205000005</v>
      </c>
      <c r="U134" s="383"/>
      <c r="V134" s="249">
        <f t="shared" si="33"/>
        <v>-320.07949999999983</v>
      </c>
      <c r="W134" s="250">
        <f t="shared" si="34"/>
        <v>-1.62571560596886E-2</v>
      </c>
      <c r="Y134" s="380">
        <v>0.13</v>
      </c>
      <c r="Z134" s="381"/>
      <c r="AA134" s="382">
        <f>AA132*Y134</f>
        <v>19496.470305000003</v>
      </c>
      <c r="AB134" s="383"/>
      <c r="AC134" s="249">
        <f t="shared" si="36"/>
        <v>128.02009999999791</v>
      </c>
      <c r="AD134" s="250">
        <f t="shared" si="37"/>
        <v>6.6097234752912374E-3</v>
      </c>
      <c r="AF134" s="380">
        <v>0.13</v>
      </c>
      <c r="AG134" s="381"/>
      <c r="AH134" s="382">
        <f>AH132*AF134</f>
        <v>19650.993505000006</v>
      </c>
      <c r="AI134" s="383"/>
      <c r="AJ134" s="249">
        <f t="shared" si="39"/>
        <v>154.52320000000327</v>
      </c>
      <c r="AK134" s="250">
        <f t="shared" si="40"/>
        <v>7.9257012978587588E-3</v>
      </c>
      <c r="AM134" s="380">
        <v>0.13</v>
      </c>
      <c r="AN134" s="381"/>
      <c r="AO134" s="382">
        <f>AO132*AM134</f>
        <v>19784.966305000005</v>
      </c>
      <c r="AP134" s="383"/>
      <c r="AQ134" s="249">
        <f t="shared" si="42"/>
        <v>133.97279999999955</v>
      </c>
      <c r="AR134" s="250">
        <f t="shared" si="43"/>
        <v>6.8176094997899964E-3</v>
      </c>
    </row>
    <row r="135" spans="2:51" ht="15.75" thickBot="1" x14ac:dyDescent="0.3">
      <c r="B135" s="508" t="s">
        <v>84</v>
      </c>
      <c r="C135" s="508"/>
      <c r="D135" s="508"/>
      <c r="E135" s="244"/>
      <c r="F135" s="440"/>
      <c r="G135" s="440"/>
      <c r="H135" s="440"/>
      <c r="I135" s="441">
        <f>SUM(I132:I134)</f>
        <v>169147.73210500003</v>
      </c>
      <c r="J135" s="249"/>
      <c r="K135" s="440"/>
      <c r="L135" s="440"/>
      <c r="M135" s="441">
        <f>SUM(M132:M134)</f>
        <v>171138.75820500002</v>
      </c>
      <c r="N135" s="442"/>
      <c r="O135" s="249">
        <f t="shared" si="30"/>
        <v>1991.0260999999882</v>
      </c>
      <c r="P135" s="250">
        <f t="shared" si="31"/>
        <v>1.177092991565527E-2</v>
      </c>
      <c r="R135" s="440"/>
      <c r="S135" s="440"/>
      <c r="T135" s="441">
        <f>SUM(T132:T134)</f>
        <v>168356.52870500003</v>
      </c>
      <c r="U135" s="442"/>
      <c r="V135" s="249">
        <f t="shared" si="33"/>
        <v>-2782.2294999999867</v>
      </c>
      <c r="W135" s="250">
        <f t="shared" si="34"/>
        <v>-1.6257156059688534E-2</v>
      </c>
      <c r="Y135" s="440"/>
      <c r="Z135" s="440"/>
      <c r="AA135" s="441">
        <f>SUM(AA132:AA134)</f>
        <v>169469.31880500002</v>
      </c>
      <c r="AB135" s="442"/>
      <c r="AC135" s="249">
        <f t="shared" si="36"/>
        <v>1112.7900999999838</v>
      </c>
      <c r="AD135" s="250">
        <f t="shared" si="37"/>
        <v>6.6097234752912496E-3</v>
      </c>
      <c r="AF135" s="440"/>
      <c r="AG135" s="440"/>
      <c r="AH135" s="441">
        <f>SUM(AH132:AH134)</f>
        <v>170812.48200500006</v>
      </c>
      <c r="AI135" s="442"/>
      <c r="AJ135" s="249">
        <f t="shared" si="39"/>
        <v>1343.1632000000391</v>
      </c>
      <c r="AK135" s="250">
        <f t="shared" si="40"/>
        <v>7.9257012978588212E-3</v>
      </c>
      <c r="AM135" s="440"/>
      <c r="AN135" s="440"/>
      <c r="AO135" s="441">
        <f>SUM(AO132:AO134)</f>
        <v>171977.01480500004</v>
      </c>
      <c r="AP135" s="442"/>
      <c r="AQ135" s="249">
        <f t="shared" si="42"/>
        <v>1164.5327999999863</v>
      </c>
      <c r="AR135" s="250">
        <f t="shared" si="43"/>
        <v>6.8176094997899383E-3</v>
      </c>
    </row>
    <row r="136" spans="2:51" ht="15.75" thickBot="1" x14ac:dyDescent="0.3">
      <c r="B136" s="309"/>
      <c r="C136" s="310"/>
      <c r="D136" s="311"/>
      <c r="E136" s="310"/>
      <c r="F136" s="443"/>
      <c r="G136" s="444"/>
      <c r="H136" s="445"/>
      <c r="I136" s="316"/>
      <c r="J136" s="316"/>
      <c r="K136" s="444"/>
      <c r="L136" s="445"/>
      <c r="M136" s="316"/>
      <c r="N136" s="312"/>
      <c r="O136" s="317"/>
      <c r="P136" s="446"/>
      <c r="R136" s="444"/>
      <c r="S136" s="445"/>
      <c r="T136" s="316"/>
      <c r="U136" s="312"/>
      <c r="V136" s="317"/>
      <c r="W136" s="446"/>
      <c r="Y136" s="444"/>
      <c r="Z136" s="445"/>
      <c r="AA136" s="316"/>
      <c r="AB136" s="312"/>
      <c r="AC136" s="317"/>
      <c r="AD136" s="446"/>
      <c r="AF136" s="444"/>
      <c r="AG136" s="445"/>
      <c r="AH136" s="316"/>
      <c r="AI136" s="312"/>
      <c r="AJ136" s="317"/>
      <c r="AK136" s="446"/>
      <c r="AM136" s="444"/>
      <c r="AN136" s="445"/>
      <c r="AO136" s="316"/>
      <c r="AP136" s="312"/>
      <c r="AQ136" s="317"/>
      <c r="AR136" s="446"/>
    </row>
    <row r="137" spans="2:51" x14ac:dyDescent="0.25">
      <c r="I137" s="236"/>
      <c r="J137" s="236"/>
      <c r="M137" s="236"/>
      <c r="P137" s="454"/>
      <c r="T137" s="236"/>
      <c r="W137" s="454"/>
      <c r="AA137" s="236"/>
      <c r="AD137" s="454"/>
      <c r="AH137" s="236"/>
      <c r="AK137" s="454"/>
      <c r="AO137" s="236"/>
      <c r="AR137" s="454"/>
    </row>
    <row r="138" spans="2:51" x14ac:dyDescent="0.25">
      <c r="B138" s="234" t="s">
        <v>54</v>
      </c>
      <c r="G138" s="158">
        <v>2.9499999999999998E-2</v>
      </c>
      <c r="K138" s="158">
        <v>2.9499999999999998E-2</v>
      </c>
      <c r="P138" s="454"/>
      <c r="R138" s="158">
        <v>2.9499999999999998E-2</v>
      </c>
      <c r="W138" s="454"/>
      <c r="Y138" s="158">
        <v>2.9499999999999998E-2</v>
      </c>
      <c r="AD138" s="454"/>
      <c r="AF138" s="158">
        <v>2.9499999999999998E-2</v>
      </c>
      <c r="AK138" s="454"/>
      <c r="AM138" s="158">
        <v>2.9499999999999998E-2</v>
      </c>
      <c r="AR138" s="454"/>
    </row>
    <row r="139" spans="2:51" s="22" customFormat="1" x14ac:dyDescent="0.25">
      <c r="D139" s="27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</row>
    <row r="140" spans="2:51" s="22" customFormat="1" x14ac:dyDescent="0.25">
      <c r="D140" s="27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</row>
    <row r="141" spans="2:51" s="22" customFormat="1" x14ac:dyDescent="0.25">
      <c r="D141" s="27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</row>
    <row r="142" spans="2:51" s="22" customFormat="1" x14ac:dyDescent="0.25">
      <c r="D142" s="322">
        <v>0.63</v>
      </c>
      <c r="E142" s="323" t="s">
        <v>42</v>
      </c>
      <c r="F142" s="324"/>
      <c r="G142" s="325"/>
      <c r="H142" s="37"/>
      <c r="I142" s="37"/>
      <c r="J142" s="37"/>
      <c r="K142" s="23"/>
      <c r="L142" s="23"/>
      <c r="M142" s="23"/>
      <c r="N142" s="23"/>
      <c r="O142" s="23"/>
      <c r="P142" s="23"/>
      <c r="Q142" s="37"/>
      <c r="R142" s="23"/>
      <c r="S142" s="23"/>
      <c r="T142" s="23"/>
      <c r="U142" s="23"/>
      <c r="V142" s="23"/>
      <c r="W142" s="23"/>
      <c r="X142" s="37"/>
      <c r="Y142" s="23"/>
      <c r="Z142" s="23"/>
      <c r="AA142" s="23"/>
      <c r="AB142" s="23"/>
      <c r="AC142" s="23"/>
      <c r="AD142" s="62"/>
      <c r="AE142" s="37"/>
      <c r="AF142" s="23"/>
      <c r="AG142" s="23"/>
      <c r="AH142" s="23"/>
      <c r="AI142" s="23"/>
      <c r="AJ142" s="23"/>
      <c r="AK142" s="23"/>
      <c r="AL142" s="37"/>
      <c r="AM142" s="23"/>
      <c r="AN142" s="23"/>
      <c r="AO142" s="23"/>
      <c r="AP142" s="23"/>
      <c r="AQ142" s="23"/>
      <c r="AR142" s="23"/>
      <c r="AS142" s="37"/>
      <c r="AT142" s="23"/>
      <c r="AU142" s="23"/>
      <c r="AV142" s="23"/>
      <c r="AW142" s="23"/>
      <c r="AX142" s="23"/>
      <c r="AY142" s="23"/>
    </row>
    <row r="143" spans="2:51" s="22" customFormat="1" x14ac:dyDescent="0.25">
      <c r="D143" s="326">
        <v>0.18</v>
      </c>
      <c r="E143" s="327" t="s">
        <v>43</v>
      </c>
      <c r="F143" s="328"/>
      <c r="G143" s="329"/>
      <c r="H143" s="37"/>
      <c r="I143" s="37"/>
      <c r="J143" s="37"/>
      <c r="K143" s="23"/>
      <c r="L143" s="23"/>
      <c r="M143" s="23"/>
      <c r="N143" s="23"/>
      <c r="O143" s="23"/>
      <c r="P143" s="23"/>
      <c r="Q143" s="37"/>
      <c r="R143" s="23"/>
      <c r="S143" s="23"/>
      <c r="T143" s="23"/>
      <c r="U143" s="23"/>
      <c r="V143" s="23"/>
      <c r="W143" s="23"/>
      <c r="X143" s="37"/>
      <c r="Y143" s="23"/>
      <c r="Z143" s="23"/>
      <c r="AA143" s="23"/>
      <c r="AB143" s="23"/>
      <c r="AC143" s="23"/>
      <c r="AD143" s="62"/>
      <c r="AE143" s="37"/>
      <c r="AF143" s="23"/>
      <c r="AG143" s="23"/>
      <c r="AH143" s="23"/>
      <c r="AI143" s="23"/>
      <c r="AJ143" s="23"/>
      <c r="AK143" s="23"/>
      <c r="AL143" s="37"/>
      <c r="AM143" s="23"/>
      <c r="AN143" s="23"/>
      <c r="AO143" s="23"/>
      <c r="AP143" s="23"/>
      <c r="AQ143" s="23"/>
      <c r="AR143" s="23"/>
      <c r="AS143" s="37"/>
      <c r="AT143" s="23"/>
      <c r="AU143" s="23"/>
      <c r="AV143" s="23"/>
      <c r="AW143" s="23"/>
      <c r="AX143" s="23"/>
      <c r="AY143" s="23"/>
    </row>
    <row r="144" spans="2:51" s="22" customFormat="1" x14ac:dyDescent="0.25">
      <c r="D144" s="330">
        <v>0.19</v>
      </c>
      <c r="E144" s="331" t="s">
        <v>44</v>
      </c>
      <c r="F144" s="332"/>
      <c r="G144" s="333"/>
      <c r="H144" s="37"/>
      <c r="I144" s="37"/>
      <c r="J144" s="37"/>
      <c r="K144" s="23"/>
      <c r="L144" s="23"/>
      <c r="M144" s="23"/>
      <c r="N144" s="23"/>
      <c r="O144" s="23"/>
      <c r="P144" s="23"/>
      <c r="Q144" s="37"/>
      <c r="R144" s="23"/>
      <c r="S144" s="23"/>
      <c r="T144" s="23"/>
      <c r="U144" s="23"/>
      <c r="V144" s="23"/>
      <c r="W144" s="23"/>
      <c r="X144" s="37"/>
      <c r="Y144" s="23"/>
      <c r="Z144" s="23"/>
      <c r="AA144" s="23"/>
      <c r="AB144" s="23"/>
      <c r="AC144" s="23"/>
      <c r="AD144" s="62"/>
      <c r="AE144" s="37"/>
      <c r="AF144" s="23"/>
      <c r="AG144" s="23"/>
      <c r="AH144" s="23"/>
      <c r="AI144" s="23"/>
      <c r="AJ144" s="23"/>
      <c r="AK144" s="23"/>
      <c r="AL144" s="37"/>
      <c r="AM144" s="23"/>
      <c r="AN144" s="23"/>
      <c r="AO144" s="23"/>
      <c r="AP144" s="23"/>
      <c r="AQ144" s="23"/>
      <c r="AR144" s="23"/>
      <c r="AS144" s="37"/>
      <c r="AT144" s="23"/>
      <c r="AU144" s="23"/>
      <c r="AV144" s="23"/>
      <c r="AW144" s="23"/>
      <c r="AX144" s="23"/>
      <c r="AY144" s="23"/>
    </row>
    <row r="145" spans="7:48" x14ac:dyDescent="0.25">
      <c r="G145" s="22"/>
      <c r="H145" s="22"/>
      <c r="I145" s="22"/>
      <c r="J145" s="22"/>
      <c r="K145" s="22"/>
      <c r="L145" s="22"/>
      <c r="M145" s="22"/>
      <c r="Q145" s="22"/>
      <c r="R145" s="22"/>
      <c r="S145" s="22"/>
      <c r="X145" s="22"/>
      <c r="Y145" s="22"/>
      <c r="AE145" s="22"/>
      <c r="AF145" s="22"/>
      <c r="AG145" s="22"/>
      <c r="AL145" s="22"/>
      <c r="AM145" s="22"/>
      <c r="AN145" s="22"/>
      <c r="AS145" s="22"/>
      <c r="AT145" s="22"/>
      <c r="AU145" s="22"/>
    </row>
    <row r="146" spans="7:48" x14ac:dyDescent="0.25">
      <c r="G146" s="22"/>
      <c r="H146" s="22"/>
      <c r="I146" s="22"/>
      <c r="J146" s="22"/>
      <c r="K146" s="22"/>
      <c r="L146" s="22"/>
      <c r="M146" s="22"/>
      <c r="Q146" s="62"/>
      <c r="R146" s="62"/>
      <c r="S146" s="62"/>
      <c r="T146" s="62"/>
      <c r="X146" s="62"/>
      <c r="Y146" s="62"/>
      <c r="Z146" s="62"/>
      <c r="AE146" s="62"/>
      <c r="AF146" s="62"/>
      <c r="AG146" s="62"/>
      <c r="AH146" s="62"/>
      <c r="AL146" s="62"/>
      <c r="AM146" s="62"/>
      <c r="AN146" s="62"/>
      <c r="AO146" s="62"/>
      <c r="AS146" s="62"/>
      <c r="AT146" s="62"/>
      <c r="AU146" s="62"/>
      <c r="AV146" s="62"/>
    </row>
    <row r="147" spans="7:48" x14ac:dyDescent="0.25">
      <c r="G147" s="22"/>
      <c r="H147" s="22"/>
      <c r="I147" s="22"/>
      <c r="J147" s="22"/>
      <c r="K147" s="22"/>
      <c r="L147" s="22"/>
      <c r="M147" s="22"/>
      <c r="Q147" s="62"/>
      <c r="R147" s="62"/>
      <c r="S147" s="62"/>
      <c r="T147" s="62"/>
      <c r="X147" s="62"/>
      <c r="Y147" s="62"/>
      <c r="Z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</row>
    <row r="148" spans="7:48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</row>
    <row r="149" spans="7:48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7:48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7:48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7:48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7:48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7:48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7:48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7:48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7:48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7:48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7:48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7:48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  <row r="179" spans="7:48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</row>
    <row r="180" spans="7:48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</row>
    <row r="181" spans="7:48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</row>
    <row r="182" spans="7:48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</row>
    <row r="183" spans="7:48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</row>
    <row r="184" spans="7:48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</row>
    <row r="185" spans="7:48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</row>
    <row r="186" spans="7:48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</row>
    <row r="187" spans="7:48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</row>
    <row r="188" spans="7:48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</row>
    <row r="189" spans="7:48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</row>
    <row r="190" spans="7:48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</row>
    <row r="191" spans="7:48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</row>
    <row r="192" spans="7:48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</row>
    <row r="193" spans="7:48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</row>
    <row r="194" spans="7:48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</row>
    <row r="195" spans="7:48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</row>
    <row r="196" spans="7:48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</row>
    <row r="197" spans="7:48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</row>
    <row r="198" spans="7:48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</row>
    <row r="199" spans="7:48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</row>
    <row r="200" spans="7:48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</row>
    <row r="201" spans="7:48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</row>
    <row r="202" spans="7:48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</row>
    <row r="203" spans="7:48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</row>
    <row r="204" spans="7:48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</row>
    <row r="205" spans="7:48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</row>
    <row r="206" spans="7:48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</row>
    <row r="207" spans="7:48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</row>
    <row r="208" spans="7:48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</row>
    <row r="209" spans="7:48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</row>
    <row r="210" spans="7:48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</row>
    <row r="211" spans="7:48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</row>
    <row r="212" spans="7:48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</row>
    <row r="213" spans="7:48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</row>
    <row r="214" spans="7:48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</row>
    <row r="215" spans="7:48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</row>
    <row r="216" spans="7:48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</row>
    <row r="217" spans="7:48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</row>
    <row r="218" spans="7:48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</row>
    <row r="219" spans="7:48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</row>
    <row r="220" spans="7:48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</row>
    <row r="221" spans="7:48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</row>
    <row r="222" spans="7:48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</row>
    <row r="223" spans="7:48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</row>
    <row r="224" spans="7:48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</row>
    <row r="225" spans="7:48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</row>
    <row r="226" spans="7:48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</row>
    <row r="227" spans="7:48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</row>
    <row r="228" spans="7:48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</row>
    <row r="229" spans="7:48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</row>
    <row r="230" spans="7:48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</row>
    <row r="231" spans="7:48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</row>
    <row r="232" spans="7:48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</row>
    <row r="233" spans="7:48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</row>
    <row r="234" spans="7:48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</row>
    <row r="235" spans="7:48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</row>
    <row r="236" spans="7:48" x14ac:dyDescent="0.25">
      <c r="G236" s="22"/>
      <c r="H236" s="22"/>
      <c r="I236" s="22"/>
      <c r="J236" s="62"/>
      <c r="K236" s="62"/>
      <c r="L236" s="62"/>
      <c r="M236" s="62"/>
      <c r="Q236" s="62"/>
      <c r="R236" s="62"/>
      <c r="S236" s="62"/>
      <c r="T236" s="62"/>
      <c r="X236" s="62"/>
      <c r="Y236" s="62"/>
      <c r="Z236" s="62"/>
      <c r="AE236" s="62"/>
      <c r="AF236" s="62"/>
      <c r="AG236" s="62"/>
      <c r="AH236" s="62"/>
      <c r="AL236" s="62"/>
      <c r="AM236" s="62"/>
      <c r="AN236" s="62"/>
      <c r="AO236" s="62"/>
      <c r="AS236" s="62"/>
      <c r="AT236" s="62"/>
      <c r="AU236" s="62"/>
      <c r="AV236" s="62"/>
    </row>
    <row r="237" spans="7:48" x14ac:dyDescent="0.25">
      <c r="G237" s="22"/>
      <c r="H237" s="22"/>
      <c r="I237" s="22"/>
      <c r="J237" s="62"/>
      <c r="K237" s="62"/>
      <c r="L237" s="62"/>
      <c r="M237" s="62"/>
      <c r="Q237" s="62"/>
      <c r="R237" s="62"/>
      <c r="S237" s="62"/>
      <c r="T237" s="62"/>
      <c r="X237" s="62"/>
      <c r="Y237" s="62"/>
      <c r="Z237" s="62"/>
      <c r="AE237" s="62"/>
      <c r="AF237" s="62"/>
      <c r="AG237" s="62"/>
      <c r="AH237" s="62"/>
      <c r="AL237" s="62"/>
      <c r="AM237" s="62"/>
      <c r="AN237" s="62"/>
      <c r="AO237" s="62"/>
      <c r="AS237" s="62"/>
      <c r="AT237" s="62"/>
      <c r="AU237" s="62"/>
      <c r="AV237" s="62"/>
    </row>
    <row r="238" spans="7:48" x14ac:dyDescent="0.25">
      <c r="G238" s="22"/>
      <c r="H238" s="22"/>
      <c r="I238" s="22"/>
      <c r="J238" s="62"/>
      <c r="K238" s="62"/>
      <c r="L238" s="62"/>
      <c r="M238" s="62"/>
      <c r="Q238" s="62"/>
      <c r="R238" s="62"/>
      <c r="S238" s="62"/>
      <c r="T238" s="62"/>
      <c r="X238" s="62"/>
      <c r="Y238" s="62"/>
      <c r="Z238" s="62"/>
      <c r="AE238" s="62"/>
      <c r="AF238" s="62"/>
      <c r="AG238" s="62"/>
      <c r="AH238" s="62"/>
      <c r="AL238" s="62"/>
      <c r="AM238" s="62"/>
      <c r="AN238" s="62"/>
      <c r="AO238" s="62"/>
      <c r="AS238" s="62"/>
      <c r="AT238" s="62"/>
      <c r="AU238" s="62"/>
      <c r="AV238" s="62"/>
    </row>
    <row r="239" spans="7:48" x14ac:dyDescent="0.25">
      <c r="G239" s="22"/>
      <c r="H239" s="22"/>
      <c r="I239" s="22"/>
      <c r="J239" s="62"/>
      <c r="K239" s="62"/>
      <c r="L239" s="62"/>
      <c r="M239" s="62"/>
      <c r="Q239" s="62"/>
      <c r="R239" s="62"/>
      <c r="S239" s="62"/>
      <c r="T239" s="62"/>
      <c r="X239" s="62"/>
      <c r="Y239" s="62"/>
      <c r="Z239" s="62"/>
      <c r="AE239" s="62"/>
      <c r="AF239" s="62"/>
      <c r="AG239" s="62"/>
      <c r="AH239" s="62"/>
      <c r="AL239" s="62"/>
      <c r="AM239" s="62"/>
      <c r="AN239" s="62"/>
      <c r="AO239" s="62"/>
      <c r="AS239" s="62"/>
      <c r="AT239" s="62"/>
      <c r="AU239" s="62"/>
      <c r="AV239" s="62"/>
    </row>
    <row r="240" spans="7:48" x14ac:dyDescent="0.25">
      <c r="G240" s="22"/>
      <c r="H240" s="22"/>
      <c r="I240" s="22"/>
      <c r="J240" s="62"/>
      <c r="K240" s="62"/>
      <c r="L240" s="62"/>
      <c r="M240" s="62"/>
      <c r="Q240" s="62"/>
      <c r="R240" s="62"/>
      <c r="S240" s="62"/>
      <c r="T240" s="62"/>
      <c r="X240" s="62"/>
      <c r="Y240" s="62"/>
      <c r="Z240" s="62"/>
      <c r="AE240" s="62"/>
      <c r="AF240" s="62"/>
      <c r="AG240" s="62"/>
      <c r="AH240" s="62"/>
      <c r="AL240" s="62"/>
      <c r="AM240" s="62"/>
      <c r="AN240" s="62"/>
      <c r="AO240" s="62"/>
      <c r="AS240" s="62"/>
      <c r="AT240" s="62"/>
      <c r="AU240" s="62"/>
      <c r="AV240" s="62"/>
    </row>
    <row r="241" spans="7:48" x14ac:dyDescent="0.25">
      <c r="G241" s="22"/>
      <c r="H241" s="22"/>
      <c r="I241" s="22"/>
      <c r="J241" s="62"/>
      <c r="K241" s="62"/>
      <c r="L241" s="62"/>
      <c r="M241" s="62"/>
      <c r="Q241" s="62"/>
      <c r="R241" s="62"/>
      <c r="S241" s="62"/>
      <c r="T241" s="62"/>
      <c r="X241" s="62"/>
      <c r="Y241" s="62"/>
      <c r="Z241" s="62"/>
      <c r="AE241" s="62"/>
      <c r="AF241" s="62"/>
      <c r="AG241" s="62"/>
      <c r="AH241" s="62"/>
      <c r="AL241" s="62"/>
      <c r="AM241" s="62"/>
      <c r="AN241" s="62"/>
      <c r="AO241" s="62"/>
      <c r="AS241" s="62"/>
      <c r="AT241" s="62"/>
      <c r="AU241" s="62"/>
      <c r="AV241" s="62"/>
    </row>
    <row r="242" spans="7:48" x14ac:dyDescent="0.25">
      <c r="G242" s="22"/>
      <c r="H242" s="22"/>
      <c r="I242" s="22"/>
      <c r="J242" s="62"/>
      <c r="K242" s="62"/>
      <c r="L242" s="62"/>
      <c r="M242" s="62"/>
      <c r="Q242" s="62"/>
      <c r="R242" s="62"/>
      <c r="S242" s="62"/>
      <c r="T242" s="62"/>
      <c r="X242" s="62"/>
      <c r="Y242" s="62"/>
      <c r="Z242" s="62"/>
      <c r="AE242" s="62"/>
      <c r="AF242" s="62"/>
      <c r="AG242" s="62"/>
      <c r="AH242" s="62"/>
      <c r="AL242" s="62"/>
      <c r="AM242" s="62"/>
      <c r="AN242" s="62"/>
      <c r="AO242" s="62"/>
      <c r="AS242" s="62"/>
      <c r="AT242" s="62"/>
      <c r="AU242" s="62"/>
      <c r="AV242" s="62"/>
    </row>
    <row r="243" spans="7:48" x14ac:dyDescent="0.25">
      <c r="G243" s="22"/>
      <c r="H243" s="22"/>
      <c r="I243" s="22"/>
      <c r="J243" s="62"/>
      <c r="K243" s="62"/>
      <c r="L243" s="62"/>
      <c r="M243" s="62"/>
      <c r="Q243" s="62"/>
      <c r="R243" s="62"/>
      <c r="S243" s="62"/>
      <c r="T243" s="62"/>
      <c r="X243" s="62"/>
      <c r="Y243" s="62"/>
      <c r="Z243" s="62"/>
      <c r="AE243" s="62"/>
      <c r="AF243" s="62"/>
      <c r="AG243" s="62"/>
      <c r="AH243" s="62"/>
      <c r="AL243" s="62"/>
      <c r="AM243" s="62"/>
      <c r="AN243" s="62"/>
      <c r="AO243" s="62"/>
      <c r="AS243" s="62"/>
      <c r="AT243" s="62"/>
      <c r="AU243" s="62"/>
      <c r="AV243" s="62"/>
    </row>
    <row r="244" spans="7:48" x14ac:dyDescent="0.25">
      <c r="G244" s="22"/>
      <c r="H244" s="22"/>
      <c r="I244" s="22"/>
      <c r="J244" s="62"/>
      <c r="K244" s="62"/>
      <c r="L244" s="62"/>
      <c r="M244" s="62"/>
      <c r="Q244" s="62"/>
      <c r="R244" s="62"/>
      <c r="S244" s="62"/>
      <c r="T244" s="62"/>
      <c r="X244" s="62"/>
      <c r="Y244" s="62"/>
      <c r="Z244" s="62"/>
      <c r="AE244" s="62"/>
      <c r="AF244" s="62"/>
      <c r="AG244" s="62"/>
      <c r="AH244" s="62"/>
      <c r="AL244" s="62"/>
      <c r="AM244" s="62"/>
      <c r="AN244" s="62"/>
      <c r="AO244" s="62"/>
      <c r="AS244" s="62"/>
      <c r="AT244" s="62"/>
      <c r="AU244" s="62"/>
      <c r="AV244" s="62"/>
    </row>
    <row r="245" spans="7:48" x14ac:dyDescent="0.25">
      <c r="G245" s="22"/>
      <c r="H245" s="22"/>
      <c r="I245" s="22"/>
      <c r="J245" s="62"/>
      <c r="K245" s="62"/>
      <c r="L245" s="62"/>
      <c r="M245" s="62"/>
      <c r="Q245" s="62"/>
      <c r="R245" s="62"/>
      <c r="S245" s="62"/>
      <c r="T245" s="62"/>
      <c r="X245" s="62"/>
      <c r="Y245" s="62"/>
      <c r="Z245" s="62"/>
      <c r="AE245" s="62"/>
      <c r="AF245" s="62"/>
      <c r="AG245" s="62"/>
      <c r="AH245" s="62"/>
      <c r="AL245" s="62"/>
      <c r="AM245" s="62"/>
      <c r="AN245" s="62"/>
      <c r="AO245" s="62"/>
      <c r="AS245" s="62"/>
      <c r="AT245" s="62"/>
      <c r="AU245" s="62"/>
      <c r="AV245" s="62"/>
    </row>
    <row r="246" spans="7:48" x14ac:dyDescent="0.25">
      <c r="G246" s="22"/>
      <c r="H246" s="22"/>
      <c r="I246" s="22"/>
      <c r="J246" s="62"/>
      <c r="K246" s="62"/>
      <c r="L246" s="62"/>
      <c r="M246" s="62"/>
      <c r="Q246" s="62"/>
      <c r="R246" s="62"/>
      <c r="S246" s="62"/>
      <c r="T246" s="62"/>
      <c r="X246" s="62"/>
      <c r="Y246" s="62"/>
      <c r="Z246" s="62"/>
      <c r="AE246" s="62"/>
      <c r="AF246" s="62"/>
      <c r="AG246" s="62"/>
      <c r="AH246" s="62"/>
      <c r="AL246" s="62"/>
      <c r="AM246" s="62"/>
      <c r="AN246" s="62"/>
      <c r="AO246" s="62"/>
      <c r="AS246" s="62"/>
      <c r="AT246" s="62"/>
      <c r="AU246" s="62"/>
      <c r="AV246" s="62"/>
    </row>
    <row r="247" spans="7:48" x14ac:dyDescent="0.25">
      <c r="G247" s="22"/>
      <c r="H247" s="22"/>
      <c r="I247" s="22"/>
      <c r="J247" s="62"/>
      <c r="K247" s="62"/>
      <c r="L247" s="62"/>
      <c r="M247" s="62"/>
      <c r="Q247" s="62"/>
      <c r="R247" s="62"/>
      <c r="S247" s="62"/>
      <c r="T247" s="62"/>
      <c r="X247" s="62"/>
      <c r="Y247" s="62"/>
      <c r="Z247" s="62"/>
      <c r="AE247" s="62"/>
      <c r="AF247" s="62"/>
      <c r="AG247" s="62"/>
      <c r="AH247" s="62"/>
      <c r="AL247" s="62"/>
      <c r="AM247" s="62"/>
      <c r="AN247" s="62"/>
      <c r="AO247" s="62"/>
      <c r="AS247" s="62"/>
      <c r="AT247" s="62"/>
      <c r="AU247" s="62"/>
      <c r="AV247" s="62"/>
    </row>
    <row r="248" spans="7:48" x14ac:dyDescent="0.25">
      <c r="G248" s="22"/>
      <c r="H248" s="22"/>
      <c r="I248" s="22"/>
      <c r="J248" s="62"/>
      <c r="K248" s="62"/>
      <c r="L248" s="62"/>
      <c r="M248" s="62"/>
      <c r="Q248" s="62"/>
      <c r="R248" s="62"/>
      <c r="S248" s="62"/>
      <c r="T248" s="62"/>
      <c r="X248" s="62"/>
      <c r="Y248" s="62"/>
      <c r="Z248" s="62"/>
      <c r="AE248" s="62"/>
      <c r="AF248" s="62"/>
      <c r="AG248" s="62"/>
      <c r="AH248" s="62"/>
      <c r="AL248" s="62"/>
      <c r="AM248" s="62"/>
      <c r="AN248" s="62"/>
      <c r="AO248" s="62"/>
      <c r="AS248" s="62"/>
      <c r="AT248" s="62"/>
      <c r="AU248" s="62"/>
      <c r="AV248" s="62"/>
    </row>
    <row r="249" spans="7:48" x14ac:dyDescent="0.25">
      <c r="G249" s="22"/>
      <c r="H249" s="22"/>
      <c r="I249" s="22"/>
      <c r="J249" s="62"/>
      <c r="K249" s="62"/>
      <c r="L249" s="62"/>
      <c r="M249" s="62"/>
      <c r="Q249" s="62"/>
      <c r="R249" s="62"/>
      <c r="S249" s="62"/>
      <c r="T249" s="62"/>
      <c r="X249" s="62"/>
      <c r="Y249" s="62"/>
      <c r="Z249" s="62"/>
      <c r="AE249" s="62"/>
      <c r="AF249" s="62"/>
      <c r="AG249" s="62"/>
      <c r="AH249" s="62"/>
      <c r="AL249" s="62"/>
      <c r="AM249" s="62"/>
      <c r="AN249" s="62"/>
      <c r="AO249" s="62"/>
      <c r="AS249" s="62"/>
      <c r="AT249" s="62"/>
      <c r="AU249" s="62"/>
      <c r="AV249" s="62"/>
    </row>
    <row r="250" spans="7:48" x14ac:dyDescent="0.25">
      <c r="G250" s="22"/>
      <c r="H250" s="22"/>
      <c r="I250" s="22"/>
      <c r="J250" s="62"/>
      <c r="K250" s="62"/>
      <c r="L250" s="62"/>
      <c r="M250" s="62"/>
      <c r="Q250" s="62"/>
      <c r="R250" s="62"/>
      <c r="S250" s="62"/>
      <c r="T250" s="62"/>
      <c r="X250" s="62"/>
      <c r="Y250" s="62"/>
      <c r="Z250" s="62"/>
      <c r="AE250" s="62"/>
      <c r="AF250" s="62"/>
      <c r="AG250" s="62"/>
      <c r="AH250" s="62"/>
      <c r="AL250" s="62"/>
      <c r="AM250" s="62"/>
      <c r="AN250" s="62"/>
      <c r="AO250" s="62"/>
      <c r="AS250" s="62"/>
      <c r="AT250" s="62"/>
      <c r="AU250" s="62"/>
      <c r="AV250" s="62"/>
    </row>
    <row r="251" spans="7:48" x14ac:dyDescent="0.25">
      <c r="G251" s="22"/>
      <c r="H251" s="22"/>
      <c r="I251" s="22"/>
      <c r="J251" s="62"/>
      <c r="K251" s="62"/>
      <c r="L251" s="62"/>
      <c r="M251" s="62"/>
      <c r="Q251" s="62"/>
      <c r="R251" s="62"/>
      <c r="S251" s="62"/>
      <c r="T251" s="62"/>
      <c r="X251" s="62"/>
      <c r="Y251" s="62"/>
      <c r="Z251" s="62"/>
      <c r="AE251" s="62"/>
      <c r="AF251" s="62"/>
      <c r="AG251" s="62"/>
      <c r="AH251" s="62"/>
      <c r="AL251" s="62"/>
      <c r="AM251" s="62"/>
      <c r="AN251" s="62"/>
      <c r="AO251" s="62"/>
      <c r="AS251" s="62"/>
      <c r="AT251" s="62"/>
      <c r="AU251" s="62"/>
      <c r="AV251" s="62"/>
    </row>
    <row r="252" spans="7:48" x14ac:dyDescent="0.25">
      <c r="G252" s="22"/>
      <c r="H252" s="22"/>
      <c r="I252" s="22"/>
      <c r="J252" s="62"/>
      <c r="K252" s="62"/>
      <c r="L252" s="62"/>
      <c r="M252" s="62"/>
      <c r="Q252" s="62"/>
      <c r="R252" s="62"/>
      <c r="S252" s="62"/>
      <c r="T252" s="62"/>
      <c r="X252" s="62"/>
      <c r="Y252" s="62"/>
      <c r="Z252" s="62"/>
      <c r="AE252" s="62"/>
      <c r="AF252" s="62"/>
      <c r="AG252" s="62"/>
      <c r="AH252" s="62"/>
      <c r="AL252" s="62"/>
      <c r="AM252" s="62"/>
      <c r="AN252" s="62"/>
      <c r="AO252" s="62"/>
      <c r="AS252" s="62"/>
      <c r="AT252" s="62"/>
      <c r="AU252" s="62"/>
      <c r="AV252" s="62"/>
    </row>
    <row r="253" spans="7:48" x14ac:dyDescent="0.25">
      <c r="G253" s="22"/>
      <c r="H253" s="22"/>
      <c r="I253" s="22"/>
      <c r="J253" s="62"/>
      <c r="K253" s="62"/>
      <c r="L253" s="62"/>
      <c r="M253" s="62"/>
      <c r="Q253" s="62"/>
      <c r="R253" s="62"/>
      <c r="S253" s="62"/>
      <c r="T253" s="62"/>
      <c r="X253" s="62"/>
      <c r="Y253" s="62"/>
      <c r="Z253" s="62"/>
      <c r="AE253" s="62"/>
      <c r="AF253" s="62"/>
      <c r="AG253" s="62"/>
      <c r="AH253" s="62"/>
      <c r="AL253" s="62"/>
      <c r="AM253" s="62"/>
      <c r="AN253" s="62"/>
      <c r="AO253" s="62"/>
      <c r="AS253" s="62"/>
      <c r="AT253" s="62"/>
      <c r="AU253" s="62"/>
      <c r="AV253" s="62"/>
    </row>
    <row r="254" spans="7:48" x14ac:dyDescent="0.25">
      <c r="G254" s="22"/>
      <c r="H254" s="22"/>
      <c r="I254" s="22"/>
      <c r="J254" s="62"/>
      <c r="K254" s="62"/>
      <c r="L254" s="62"/>
      <c r="M254" s="62"/>
      <c r="Q254" s="62"/>
      <c r="R254" s="62"/>
      <c r="S254" s="62"/>
      <c r="T254" s="62"/>
      <c r="X254" s="62"/>
      <c r="Y254" s="62"/>
      <c r="Z254" s="62"/>
      <c r="AE254" s="62"/>
      <c r="AF254" s="62"/>
      <c r="AG254" s="62"/>
      <c r="AH254" s="62"/>
      <c r="AL254" s="62"/>
      <c r="AM254" s="62"/>
      <c r="AN254" s="62"/>
      <c r="AO254" s="62"/>
      <c r="AS254" s="62"/>
      <c r="AT254" s="62"/>
      <c r="AU254" s="62"/>
      <c r="AV254" s="62"/>
    </row>
    <row r="255" spans="7:48" x14ac:dyDescent="0.25">
      <c r="G255" s="22"/>
      <c r="H255" s="22"/>
      <c r="I255" s="22"/>
      <c r="J255" s="62"/>
      <c r="K255" s="62"/>
      <c r="L255" s="62"/>
      <c r="M255" s="62"/>
      <c r="Q255" s="62"/>
      <c r="R255" s="62"/>
      <c r="S255" s="62"/>
      <c r="T255" s="62"/>
      <c r="X255" s="62"/>
      <c r="Y255" s="62"/>
      <c r="Z255" s="62"/>
      <c r="AE255" s="62"/>
      <c r="AF255" s="62"/>
      <c r="AG255" s="62"/>
      <c r="AH255" s="62"/>
      <c r="AL255" s="62"/>
      <c r="AM255" s="62"/>
      <c r="AN255" s="62"/>
      <c r="AO255" s="62"/>
      <c r="AS255" s="62"/>
      <c r="AT255" s="62"/>
      <c r="AU255" s="62"/>
      <c r="AV255" s="62"/>
    </row>
    <row r="256" spans="7:48" x14ac:dyDescent="0.25">
      <c r="G256" s="22"/>
      <c r="H256" s="22"/>
      <c r="I256" s="22"/>
      <c r="J256" s="62"/>
      <c r="K256" s="62"/>
      <c r="L256" s="62"/>
      <c r="M256" s="62"/>
      <c r="Q256" s="62"/>
      <c r="R256" s="62"/>
      <c r="S256" s="62"/>
      <c r="T256" s="62"/>
      <c r="X256" s="62"/>
      <c r="Y256" s="62"/>
      <c r="Z256" s="62"/>
      <c r="AE256" s="62"/>
      <c r="AF256" s="62"/>
      <c r="AG256" s="62"/>
      <c r="AH256" s="62"/>
      <c r="AL256" s="62"/>
      <c r="AM256" s="62"/>
      <c r="AN256" s="62"/>
      <c r="AO256" s="62"/>
      <c r="AS256" s="62"/>
      <c r="AT256" s="62"/>
      <c r="AU256" s="62"/>
      <c r="AV256" s="62"/>
    </row>
    <row r="257" spans="7:48" x14ac:dyDescent="0.25">
      <c r="G257" s="22"/>
      <c r="H257" s="22"/>
      <c r="I257" s="22"/>
      <c r="J257" s="62"/>
      <c r="K257" s="62"/>
      <c r="L257" s="62"/>
      <c r="M257" s="62"/>
      <c r="Q257" s="62"/>
      <c r="R257" s="62"/>
      <c r="S257" s="62"/>
      <c r="T257" s="62"/>
      <c r="X257" s="62"/>
      <c r="Y257" s="62"/>
      <c r="Z257" s="62"/>
      <c r="AE257" s="62"/>
      <c r="AF257" s="62"/>
      <c r="AG257" s="62"/>
      <c r="AH257" s="62"/>
      <c r="AL257" s="62"/>
      <c r="AM257" s="62"/>
      <c r="AN257" s="62"/>
      <c r="AO257" s="62"/>
      <c r="AS257" s="62"/>
      <c r="AT257" s="62"/>
      <c r="AU257" s="62"/>
      <c r="AV257" s="62"/>
    </row>
    <row r="258" spans="7:48" x14ac:dyDescent="0.25">
      <c r="G258" s="22"/>
      <c r="H258" s="22"/>
      <c r="I258" s="22"/>
      <c r="J258" s="62"/>
      <c r="K258" s="62"/>
      <c r="L258" s="62"/>
      <c r="M258" s="62"/>
      <c r="Q258" s="62"/>
      <c r="R258" s="62"/>
      <c r="S258" s="62"/>
      <c r="T258" s="62"/>
      <c r="X258" s="62"/>
      <c r="Y258" s="62"/>
      <c r="Z258" s="62"/>
      <c r="AE258" s="62"/>
      <c r="AF258" s="62"/>
      <c r="AG258" s="62"/>
      <c r="AH258" s="62"/>
      <c r="AL258" s="62"/>
      <c r="AM258" s="62"/>
      <c r="AN258" s="62"/>
      <c r="AO258" s="62"/>
      <c r="AS258" s="62"/>
      <c r="AT258" s="62"/>
      <c r="AU258" s="62"/>
      <c r="AV258" s="62"/>
    </row>
    <row r="259" spans="7:48" x14ac:dyDescent="0.25">
      <c r="G259" s="22"/>
      <c r="H259" s="22"/>
      <c r="I259" s="22"/>
      <c r="J259" s="62"/>
      <c r="K259" s="62"/>
      <c r="L259" s="62"/>
      <c r="M259" s="62"/>
      <c r="Q259" s="62"/>
      <c r="R259" s="62"/>
      <c r="S259" s="62"/>
      <c r="T259" s="62"/>
      <c r="X259" s="62"/>
      <c r="Y259" s="62"/>
      <c r="Z259" s="62"/>
      <c r="AE259" s="62"/>
      <c r="AF259" s="62"/>
      <c r="AG259" s="62"/>
      <c r="AH259" s="62"/>
      <c r="AL259" s="62"/>
      <c r="AM259" s="62"/>
      <c r="AN259" s="62"/>
      <c r="AO259" s="62"/>
      <c r="AS259" s="62"/>
      <c r="AT259" s="62"/>
      <c r="AU259" s="62"/>
      <c r="AV259" s="62"/>
    </row>
    <row r="260" spans="7:48" x14ac:dyDescent="0.25">
      <c r="G260" s="22"/>
      <c r="H260" s="22"/>
      <c r="I260" s="22"/>
      <c r="J260" s="62"/>
      <c r="K260" s="62"/>
      <c r="L260" s="62"/>
      <c r="M260" s="62"/>
      <c r="Q260" s="62"/>
      <c r="R260" s="62"/>
      <c r="S260" s="62"/>
      <c r="T260" s="62"/>
      <c r="X260" s="62"/>
      <c r="Y260" s="62"/>
      <c r="Z260" s="62"/>
      <c r="AE260" s="62"/>
      <c r="AF260" s="62"/>
      <c r="AG260" s="62"/>
      <c r="AH260" s="62"/>
      <c r="AL260" s="62"/>
      <c r="AM260" s="62"/>
      <c r="AN260" s="62"/>
      <c r="AO260" s="62"/>
      <c r="AS260" s="62"/>
      <c r="AT260" s="62"/>
      <c r="AU260" s="62"/>
      <c r="AV260" s="62"/>
    </row>
    <row r="261" spans="7:48" x14ac:dyDescent="0.25">
      <c r="G261" s="22"/>
      <c r="H261" s="22"/>
      <c r="I261" s="22"/>
      <c r="J261" s="62"/>
      <c r="K261" s="62"/>
      <c r="L261" s="62"/>
      <c r="M261" s="62"/>
      <c r="Q261" s="62"/>
      <c r="R261" s="62"/>
      <c r="S261" s="62"/>
      <c r="T261" s="62"/>
      <c r="X261" s="62"/>
      <c r="Y261" s="62"/>
      <c r="Z261" s="62"/>
      <c r="AE261" s="62"/>
      <c r="AF261" s="62"/>
      <c r="AG261" s="62"/>
      <c r="AH261" s="62"/>
      <c r="AL261" s="62"/>
      <c r="AM261" s="62"/>
      <c r="AN261" s="62"/>
      <c r="AO261" s="62"/>
      <c r="AS261" s="62"/>
      <c r="AT261" s="62"/>
      <c r="AU261" s="62"/>
      <c r="AV261" s="62"/>
    </row>
    <row r="262" spans="7:48" x14ac:dyDescent="0.25">
      <c r="G262" s="22"/>
      <c r="H262" s="22"/>
      <c r="I262" s="22"/>
      <c r="J262" s="62"/>
      <c r="K262" s="62"/>
      <c r="L262" s="62"/>
      <c r="M262" s="62"/>
      <c r="Q262" s="62"/>
      <c r="R262" s="62"/>
      <c r="S262" s="62"/>
      <c r="T262" s="62"/>
      <c r="X262" s="62"/>
      <c r="Y262" s="62"/>
      <c r="Z262" s="62"/>
      <c r="AE262" s="62"/>
      <c r="AF262" s="62"/>
      <c r="AG262" s="62"/>
      <c r="AH262" s="62"/>
      <c r="AL262" s="62"/>
      <c r="AM262" s="62"/>
      <c r="AN262" s="62"/>
      <c r="AO262" s="62"/>
      <c r="AS262" s="62"/>
      <c r="AT262" s="62"/>
      <c r="AU262" s="62"/>
      <c r="AV262" s="62"/>
    </row>
    <row r="263" spans="7:48" x14ac:dyDescent="0.25">
      <c r="G263" s="22"/>
      <c r="H263" s="22"/>
      <c r="I263" s="22"/>
      <c r="J263" s="62"/>
      <c r="K263" s="62"/>
      <c r="L263" s="62"/>
      <c r="M263" s="62"/>
      <c r="Q263" s="62"/>
      <c r="R263" s="62"/>
      <c r="S263" s="62"/>
      <c r="T263" s="62"/>
      <c r="X263" s="62"/>
      <c r="Y263" s="62"/>
      <c r="Z263" s="62"/>
      <c r="AE263" s="62"/>
      <c r="AF263" s="62"/>
      <c r="AG263" s="62"/>
      <c r="AH263" s="62"/>
      <c r="AL263" s="62"/>
      <c r="AM263" s="62"/>
      <c r="AN263" s="62"/>
      <c r="AO263" s="62"/>
      <c r="AS263" s="62"/>
      <c r="AT263" s="62"/>
      <c r="AU263" s="62"/>
      <c r="AV263" s="62"/>
    </row>
    <row r="264" spans="7:48" x14ac:dyDescent="0.25">
      <c r="G264" s="22"/>
      <c r="H264" s="22"/>
      <c r="I264" s="22"/>
      <c r="J264" s="62"/>
      <c r="K264" s="62"/>
      <c r="L264" s="62"/>
      <c r="M264" s="62"/>
      <c r="Q264" s="62"/>
      <c r="R264" s="62"/>
      <c r="S264" s="62"/>
      <c r="T264" s="62"/>
      <c r="X264" s="62"/>
      <c r="Y264" s="62"/>
      <c r="Z264" s="62"/>
      <c r="AE264" s="62"/>
      <c r="AF264" s="62"/>
      <c r="AG264" s="62"/>
      <c r="AH264" s="62"/>
      <c r="AL264" s="62"/>
      <c r="AM264" s="62"/>
      <c r="AN264" s="62"/>
      <c r="AO264" s="62"/>
      <c r="AS264" s="62"/>
      <c r="AT264" s="62"/>
      <c r="AU264" s="62"/>
      <c r="AV264" s="62"/>
    </row>
    <row r="265" spans="7:48" x14ac:dyDescent="0.25">
      <c r="G265" s="22"/>
      <c r="H265" s="22"/>
      <c r="I265" s="22"/>
      <c r="J265" s="62"/>
      <c r="K265" s="62"/>
      <c r="L265" s="62"/>
      <c r="M265" s="62"/>
      <c r="Q265" s="62"/>
      <c r="R265" s="62"/>
      <c r="S265" s="62"/>
      <c r="T265" s="62"/>
      <c r="X265" s="62"/>
      <c r="Y265" s="62"/>
      <c r="Z265" s="62"/>
      <c r="AE265" s="62"/>
      <c r="AF265" s="62"/>
      <c r="AG265" s="62"/>
      <c r="AH265" s="62"/>
      <c r="AL265" s="62"/>
      <c r="AM265" s="62"/>
      <c r="AN265" s="62"/>
      <c r="AO265" s="62"/>
      <c r="AS265" s="62"/>
      <c r="AT265" s="62"/>
      <c r="AU265" s="62"/>
      <c r="AV265" s="62"/>
    </row>
    <row r="266" spans="7:48" x14ac:dyDescent="0.25">
      <c r="G266" s="22"/>
      <c r="H266" s="22"/>
      <c r="I266" s="22"/>
      <c r="J266" s="62"/>
      <c r="K266" s="62"/>
      <c r="L266" s="62"/>
      <c r="M266" s="62"/>
      <c r="Q266" s="62"/>
      <c r="R266" s="62"/>
      <c r="S266" s="62"/>
      <c r="T266" s="62"/>
      <c r="X266" s="62"/>
      <c r="Y266" s="62"/>
      <c r="Z266" s="62"/>
      <c r="AE266" s="62"/>
      <c r="AF266" s="62"/>
      <c r="AG266" s="62"/>
      <c r="AH266" s="62"/>
      <c r="AL266" s="62"/>
      <c r="AM266" s="62"/>
      <c r="AN266" s="62"/>
      <c r="AO266" s="62"/>
      <c r="AS266" s="62"/>
      <c r="AT266" s="62"/>
      <c r="AU266" s="62"/>
      <c r="AV266" s="62"/>
    </row>
    <row r="267" spans="7:48" x14ac:dyDescent="0.25">
      <c r="G267" s="22"/>
      <c r="H267" s="22"/>
      <c r="I267" s="22"/>
      <c r="J267" s="62"/>
      <c r="K267" s="62"/>
      <c r="L267" s="62"/>
      <c r="M267" s="62"/>
      <c r="Q267" s="62"/>
      <c r="R267" s="62"/>
      <c r="S267" s="62"/>
      <c r="T267" s="62"/>
      <c r="X267" s="62"/>
      <c r="Y267" s="62"/>
      <c r="Z267" s="62"/>
      <c r="AE267" s="62"/>
      <c r="AF267" s="62"/>
      <c r="AG267" s="62"/>
      <c r="AH267" s="62"/>
      <c r="AL267" s="62"/>
      <c r="AM267" s="62"/>
      <c r="AN267" s="62"/>
      <c r="AO267" s="62"/>
      <c r="AS267" s="62"/>
      <c r="AT267" s="62"/>
      <c r="AU267" s="62"/>
      <c r="AV267" s="62"/>
    </row>
    <row r="268" spans="7:48" x14ac:dyDescent="0.25">
      <c r="G268" s="22"/>
      <c r="H268" s="22"/>
      <c r="I268" s="22"/>
      <c r="J268" s="62"/>
      <c r="K268" s="62"/>
      <c r="L268" s="62"/>
      <c r="M268" s="62"/>
      <c r="Q268" s="62"/>
      <c r="R268" s="62"/>
      <c r="S268" s="62"/>
      <c r="T268" s="62"/>
      <c r="X268" s="62"/>
      <c r="Y268" s="62"/>
      <c r="Z268" s="62"/>
      <c r="AE268" s="62"/>
      <c r="AF268" s="62"/>
      <c r="AG268" s="62"/>
      <c r="AH268" s="62"/>
      <c r="AL268" s="62"/>
      <c r="AM268" s="62"/>
      <c r="AN268" s="62"/>
      <c r="AO268" s="62"/>
      <c r="AS268" s="62"/>
      <c r="AT268" s="62"/>
      <c r="AU268" s="62"/>
      <c r="AV268" s="62"/>
    </row>
    <row r="269" spans="7:48" x14ac:dyDescent="0.25">
      <c r="G269" s="22"/>
      <c r="H269" s="22"/>
      <c r="I269" s="22"/>
      <c r="J269" s="62"/>
      <c r="K269" s="62"/>
      <c r="L269" s="62"/>
      <c r="M269" s="62"/>
      <c r="Q269" s="62"/>
      <c r="R269" s="62"/>
      <c r="S269" s="62"/>
      <c r="T269" s="62"/>
      <c r="X269" s="62"/>
      <c r="Y269" s="62"/>
      <c r="Z269" s="62"/>
      <c r="AE269" s="62"/>
      <c r="AF269" s="62"/>
      <c r="AG269" s="62"/>
      <c r="AH269" s="62"/>
      <c r="AL269" s="62"/>
      <c r="AM269" s="62"/>
      <c r="AN269" s="62"/>
      <c r="AO269" s="62"/>
      <c r="AS269" s="62"/>
      <c r="AT269" s="62"/>
      <c r="AU269" s="62"/>
      <c r="AV269" s="62"/>
    </row>
    <row r="270" spans="7:48" x14ac:dyDescent="0.25">
      <c r="G270" s="22"/>
      <c r="H270" s="22"/>
      <c r="I270" s="22"/>
      <c r="J270" s="62"/>
      <c r="K270" s="62"/>
      <c r="L270" s="62"/>
      <c r="M270" s="62"/>
      <c r="Q270" s="62"/>
      <c r="R270" s="62"/>
      <c r="S270" s="62"/>
      <c r="T270" s="62"/>
      <c r="X270" s="62"/>
      <c r="Y270" s="62"/>
      <c r="Z270" s="62"/>
      <c r="AE270" s="62"/>
      <c r="AF270" s="62"/>
      <c r="AG270" s="62"/>
      <c r="AH270" s="62"/>
      <c r="AL270" s="62"/>
      <c r="AM270" s="62"/>
      <c r="AN270" s="62"/>
      <c r="AO270" s="62"/>
      <c r="AS270" s="62"/>
      <c r="AT270" s="62"/>
      <c r="AU270" s="62"/>
      <c r="AV270" s="62"/>
    </row>
    <row r="271" spans="7:48" x14ac:dyDescent="0.25">
      <c r="G271" s="22"/>
      <c r="H271" s="22"/>
      <c r="I271" s="22"/>
      <c r="J271" s="62"/>
      <c r="K271" s="62"/>
      <c r="L271" s="62"/>
      <c r="M271" s="62"/>
      <c r="Q271" s="62"/>
      <c r="R271" s="62"/>
      <c r="S271" s="62"/>
      <c r="T271" s="62"/>
      <c r="X271" s="62"/>
      <c r="Y271" s="62"/>
      <c r="Z271" s="62"/>
      <c r="AE271" s="62"/>
      <c r="AF271" s="62"/>
      <c r="AG271" s="62"/>
      <c r="AH271" s="62"/>
      <c r="AL271" s="62"/>
      <c r="AM271" s="62"/>
      <c r="AN271" s="62"/>
      <c r="AO271" s="62"/>
      <c r="AS271" s="62"/>
      <c r="AT271" s="62"/>
      <c r="AU271" s="62"/>
      <c r="AV271" s="62"/>
    </row>
    <row r="272" spans="7:48" x14ac:dyDescent="0.25">
      <c r="G272" s="22"/>
      <c r="H272" s="22"/>
      <c r="I272" s="22"/>
      <c r="J272" s="62"/>
      <c r="K272" s="62"/>
      <c r="L272" s="62"/>
      <c r="M272" s="62"/>
      <c r="Q272" s="62"/>
      <c r="R272" s="62"/>
      <c r="S272" s="62"/>
      <c r="T272" s="62"/>
      <c r="X272" s="62"/>
      <c r="Y272" s="62"/>
      <c r="Z272" s="62"/>
      <c r="AE272" s="62"/>
      <c r="AF272" s="62"/>
      <c r="AG272" s="62"/>
      <c r="AH272" s="62"/>
      <c r="AL272" s="62"/>
      <c r="AM272" s="62"/>
      <c r="AN272" s="62"/>
      <c r="AO272" s="62"/>
      <c r="AS272" s="62"/>
      <c r="AT272" s="62"/>
      <c r="AU272" s="62"/>
      <c r="AV272" s="62"/>
    </row>
    <row r="273" spans="7:48" x14ac:dyDescent="0.25">
      <c r="G273" s="22"/>
      <c r="H273" s="22"/>
      <c r="I273" s="22"/>
      <c r="J273" s="62"/>
      <c r="K273" s="62"/>
      <c r="L273" s="62"/>
      <c r="M273" s="62"/>
      <c r="Q273" s="62"/>
      <c r="R273" s="62"/>
      <c r="S273" s="62"/>
      <c r="T273" s="62"/>
      <c r="X273" s="62"/>
      <c r="Y273" s="62"/>
      <c r="Z273" s="62"/>
      <c r="AE273" s="62"/>
      <c r="AF273" s="62"/>
      <c r="AG273" s="62"/>
      <c r="AH273" s="62"/>
      <c r="AL273" s="62"/>
      <c r="AM273" s="62"/>
      <c r="AN273" s="62"/>
      <c r="AO273" s="62"/>
      <c r="AS273" s="62"/>
      <c r="AT273" s="62"/>
      <c r="AU273" s="62"/>
      <c r="AV273" s="62"/>
    </row>
    <row r="274" spans="7:48" x14ac:dyDescent="0.25">
      <c r="G274" s="22"/>
      <c r="H274" s="22"/>
      <c r="I274" s="22"/>
      <c r="J274" s="62"/>
      <c r="K274" s="62"/>
      <c r="L274" s="62"/>
      <c r="M274" s="62"/>
      <c r="Q274" s="62"/>
      <c r="R274" s="62"/>
      <c r="S274" s="62"/>
      <c r="T274" s="62"/>
      <c r="X274" s="62"/>
      <c r="Y274" s="62"/>
      <c r="Z274" s="62"/>
      <c r="AE274" s="62"/>
      <c r="AF274" s="62"/>
      <c r="AG274" s="62"/>
      <c r="AH274" s="62"/>
      <c r="AL274" s="62"/>
      <c r="AM274" s="62"/>
      <c r="AN274" s="62"/>
      <c r="AO274" s="62"/>
      <c r="AS274" s="62"/>
      <c r="AT274" s="62"/>
      <c r="AU274" s="62"/>
      <c r="AV274" s="62"/>
    </row>
    <row r="275" spans="7:48" x14ac:dyDescent="0.25">
      <c r="G275" s="22"/>
      <c r="H275" s="22"/>
      <c r="I275" s="22"/>
      <c r="J275" s="62"/>
      <c r="K275" s="62"/>
      <c r="L275" s="62"/>
      <c r="M275" s="62"/>
      <c r="Q275" s="62"/>
      <c r="R275" s="62"/>
      <c r="S275" s="62"/>
      <c r="T275" s="62"/>
      <c r="X275" s="62"/>
      <c r="Y275" s="62"/>
      <c r="Z275" s="62"/>
      <c r="AE275" s="62"/>
      <c r="AF275" s="62"/>
      <c r="AG275" s="62"/>
      <c r="AH275" s="62"/>
      <c r="AL275" s="62"/>
      <c r="AM275" s="62"/>
      <c r="AN275" s="62"/>
      <c r="AO275" s="62"/>
      <c r="AS275" s="62"/>
      <c r="AT275" s="62"/>
      <c r="AU275" s="62"/>
      <c r="AV275" s="62"/>
    </row>
    <row r="276" spans="7:48" x14ac:dyDescent="0.25">
      <c r="G276" s="22"/>
      <c r="H276" s="22"/>
      <c r="I276" s="22"/>
      <c r="J276" s="62"/>
      <c r="K276" s="62"/>
      <c r="L276" s="62"/>
      <c r="M276" s="62"/>
      <c r="Q276" s="62"/>
      <c r="R276" s="62"/>
      <c r="S276" s="62"/>
      <c r="T276" s="62"/>
      <c r="X276" s="62"/>
      <c r="Y276" s="62"/>
      <c r="Z276" s="62"/>
      <c r="AE276" s="62"/>
      <c r="AF276" s="62"/>
      <c r="AG276" s="62"/>
      <c r="AH276" s="62"/>
      <c r="AL276" s="62"/>
      <c r="AM276" s="62"/>
      <c r="AN276" s="62"/>
      <c r="AO276" s="62"/>
      <c r="AS276" s="62"/>
      <c r="AT276" s="62"/>
      <c r="AU276" s="62"/>
      <c r="AV276" s="62"/>
    </row>
    <row r="277" spans="7:48" x14ac:dyDescent="0.25">
      <c r="G277" s="22"/>
      <c r="H277" s="22"/>
      <c r="I277" s="22"/>
      <c r="J277" s="62"/>
      <c r="K277" s="62"/>
      <c r="L277" s="62"/>
      <c r="M277" s="62"/>
      <c r="Q277" s="62"/>
      <c r="R277" s="62"/>
      <c r="S277" s="62"/>
      <c r="T277" s="62"/>
      <c r="X277" s="62"/>
      <c r="Y277" s="62"/>
      <c r="Z277" s="62"/>
      <c r="AE277" s="62"/>
      <c r="AF277" s="62"/>
      <c r="AG277" s="62"/>
      <c r="AH277" s="62"/>
      <c r="AL277" s="62"/>
      <c r="AM277" s="62"/>
      <c r="AN277" s="62"/>
      <c r="AO277" s="62"/>
      <c r="AS277" s="62"/>
      <c r="AT277" s="62"/>
      <c r="AU277" s="62"/>
      <c r="AV277" s="62"/>
    </row>
    <row r="278" spans="7:48" x14ac:dyDescent="0.25">
      <c r="G278" s="22"/>
      <c r="H278" s="22"/>
      <c r="I278" s="22"/>
      <c r="J278" s="62"/>
      <c r="K278" s="62"/>
      <c r="L278" s="62"/>
      <c r="M278" s="62"/>
      <c r="Q278" s="62"/>
      <c r="R278" s="62"/>
      <c r="S278" s="62"/>
      <c r="T278" s="62"/>
      <c r="X278" s="62"/>
      <c r="Y278" s="62"/>
      <c r="Z278" s="62"/>
      <c r="AE278" s="62"/>
      <c r="AF278" s="62"/>
      <c r="AG278" s="62"/>
      <c r="AH278" s="62"/>
      <c r="AL278" s="62"/>
      <c r="AM278" s="62"/>
      <c r="AN278" s="62"/>
      <c r="AO278" s="62"/>
      <c r="AS278" s="62"/>
      <c r="AT278" s="62"/>
      <c r="AU278" s="62"/>
      <c r="AV278" s="62"/>
    </row>
    <row r="279" spans="7:48" x14ac:dyDescent="0.25">
      <c r="G279" s="22"/>
      <c r="H279" s="22"/>
      <c r="I279" s="22"/>
      <c r="J279" s="62"/>
      <c r="K279" s="62"/>
      <c r="L279" s="62"/>
      <c r="M279" s="62"/>
      <c r="Q279" s="62"/>
      <c r="R279" s="62"/>
      <c r="S279" s="62"/>
      <c r="T279" s="62"/>
      <c r="X279" s="62"/>
      <c r="Y279" s="62"/>
      <c r="Z279" s="62"/>
      <c r="AE279" s="62"/>
      <c r="AF279" s="62"/>
      <c r="AG279" s="62"/>
      <c r="AH279" s="62"/>
      <c r="AL279" s="62"/>
      <c r="AM279" s="62"/>
      <c r="AN279" s="62"/>
      <c r="AO279" s="62"/>
      <c r="AS279" s="62"/>
      <c r="AT279" s="62"/>
      <c r="AU279" s="62"/>
      <c r="AV279" s="62"/>
    </row>
    <row r="280" spans="7:48" x14ac:dyDescent="0.25">
      <c r="G280" s="22"/>
      <c r="H280" s="22"/>
      <c r="I280" s="22"/>
      <c r="J280" s="62"/>
      <c r="K280" s="62"/>
      <c r="L280" s="62"/>
      <c r="M280" s="62"/>
      <c r="Q280" s="62"/>
      <c r="R280" s="62"/>
      <c r="S280" s="62"/>
      <c r="T280" s="62"/>
      <c r="X280" s="62"/>
      <c r="Y280" s="62"/>
      <c r="Z280" s="62"/>
      <c r="AE280" s="62"/>
      <c r="AF280" s="62"/>
      <c r="AG280" s="62"/>
      <c r="AH280" s="62"/>
      <c r="AL280" s="62"/>
      <c r="AM280" s="62"/>
      <c r="AN280" s="62"/>
      <c r="AO280" s="62"/>
      <c r="AS280" s="62"/>
      <c r="AT280" s="62"/>
      <c r="AU280" s="62"/>
      <c r="AV280" s="62"/>
    </row>
    <row r="281" spans="7:48" x14ac:dyDescent="0.25">
      <c r="G281" s="22"/>
      <c r="H281" s="22"/>
      <c r="I281" s="22"/>
      <c r="J281" s="62"/>
      <c r="K281" s="62"/>
      <c r="L281" s="62"/>
      <c r="M281" s="62"/>
      <c r="Q281" s="62"/>
      <c r="R281" s="62"/>
      <c r="S281" s="62"/>
      <c r="T281" s="62"/>
      <c r="X281" s="62"/>
      <c r="Y281" s="62"/>
      <c r="Z281" s="62"/>
      <c r="AE281" s="62"/>
      <c r="AF281" s="62"/>
      <c r="AG281" s="62"/>
      <c r="AH281" s="62"/>
      <c r="AL281" s="62"/>
      <c r="AM281" s="62"/>
      <c r="AN281" s="62"/>
      <c r="AO281" s="62"/>
      <c r="AS281" s="62"/>
      <c r="AT281" s="62"/>
      <c r="AU281" s="62"/>
      <c r="AV281" s="62"/>
    </row>
    <row r="282" spans="7:48" x14ac:dyDescent="0.25">
      <c r="G282" s="22"/>
      <c r="H282" s="22"/>
      <c r="I282" s="22"/>
      <c r="J282" s="62"/>
      <c r="K282" s="62"/>
      <c r="L282" s="62"/>
      <c r="M282" s="62"/>
      <c r="Q282" s="62"/>
      <c r="R282" s="62"/>
      <c r="S282" s="62"/>
      <c r="T282" s="62"/>
      <c r="X282" s="62"/>
      <c r="Y282" s="62"/>
      <c r="Z282" s="62"/>
      <c r="AE282" s="62"/>
      <c r="AF282" s="62"/>
      <c r="AG282" s="62"/>
      <c r="AH282" s="62"/>
      <c r="AL282" s="62"/>
      <c r="AM282" s="62"/>
      <c r="AN282" s="62"/>
      <c r="AO282" s="62"/>
      <c r="AS282" s="62"/>
      <c r="AT282" s="62"/>
      <c r="AU282" s="62"/>
      <c r="AV282" s="62"/>
    </row>
    <row r="283" spans="7:48" x14ac:dyDescent="0.25">
      <c r="G283" s="22"/>
      <c r="H283" s="22"/>
      <c r="I283" s="22"/>
      <c r="J283" s="62"/>
      <c r="K283" s="62"/>
      <c r="L283" s="62"/>
      <c r="M283" s="62"/>
      <c r="Q283" s="62"/>
      <c r="R283" s="62"/>
      <c r="S283" s="62"/>
      <c r="T283" s="62"/>
      <c r="X283" s="62"/>
      <c r="Y283" s="62"/>
      <c r="Z283" s="62"/>
      <c r="AE283" s="62"/>
      <c r="AF283" s="62"/>
      <c r="AG283" s="62"/>
      <c r="AH283" s="62"/>
      <c r="AL283" s="62"/>
      <c r="AM283" s="62"/>
      <c r="AN283" s="62"/>
      <c r="AO283" s="62"/>
      <c r="AS283" s="62"/>
      <c r="AT283" s="62"/>
      <c r="AU283" s="62"/>
      <c r="AV283" s="62"/>
    </row>
    <row r="284" spans="7:48" x14ac:dyDescent="0.25">
      <c r="G284" s="22"/>
      <c r="H284" s="22"/>
      <c r="I284" s="22"/>
      <c r="J284" s="62"/>
      <c r="K284" s="62"/>
      <c r="L284" s="62"/>
      <c r="M284" s="62"/>
      <c r="Q284" s="62"/>
      <c r="R284" s="62"/>
      <c r="S284" s="62"/>
      <c r="T284" s="62"/>
      <c r="X284" s="62"/>
      <c r="Y284" s="62"/>
      <c r="Z284" s="62"/>
      <c r="AE284" s="62"/>
      <c r="AF284" s="62"/>
      <c r="AG284" s="62"/>
      <c r="AH284" s="62"/>
      <c r="AL284" s="62"/>
      <c r="AM284" s="62"/>
      <c r="AN284" s="62"/>
      <c r="AO284" s="62"/>
      <c r="AS284" s="62"/>
      <c r="AT284" s="62"/>
      <c r="AU284" s="62"/>
      <c r="AV284" s="62"/>
    </row>
    <row r="285" spans="7:48" x14ac:dyDescent="0.25">
      <c r="G285" s="22"/>
      <c r="H285" s="22"/>
      <c r="I285" s="22"/>
      <c r="J285" s="62"/>
      <c r="K285" s="62"/>
      <c r="L285" s="62"/>
      <c r="M285" s="62"/>
      <c r="Q285" s="62"/>
      <c r="R285" s="62"/>
      <c r="S285" s="62"/>
      <c r="T285" s="62"/>
      <c r="X285" s="62"/>
      <c r="Y285" s="62"/>
      <c r="Z285" s="62"/>
      <c r="AE285" s="62"/>
      <c r="AF285" s="62"/>
      <c r="AG285" s="62"/>
      <c r="AH285" s="62"/>
      <c r="AL285" s="62"/>
      <c r="AM285" s="62"/>
      <c r="AN285" s="62"/>
      <c r="AO285" s="62"/>
      <c r="AS285" s="62"/>
      <c r="AT285" s="62"/>
      <c r="AU285" s="62"/>
      <c r="AV285" s="62"/>
    </row>
    <row r="286" spans="7:48" x14ac:dyDescent="0.25">
      <c r="G286" s="22"/>
      <c r="H286" s="22"/>
      <c r="I286" s="22"/>
      <c r="J286" s="62"/>
      <c r="K286" s="62"/>
      <c r="L286" s="62"/>
      <c r="M286" s="62"/>
      <c r="Q286" s="62"/>
      <c r="R286" s="62"/>
      <c r="S286" s="62"/>
      <c r="T286" s="62"/>
      <c r="X286" s="62"/>
      <c r="Y286" s="62"/>
      <c r="Z286" s="62"/>
      <c r="AE286" s="62"/>
      <c r="AF286" s="62"/>
      <c r="AG286" s="62"/>
      <c r="AH286" s="62"/>
      <c r="AL286" s="62"/>
      <c r="AM286" s="62"/>
      <c r="AN286" s="62"/>
      <c r="AO286" s="62"/>
      <c r="AS286" s="62"/>
      <c r="AT286" s="62"/>
      <c r="AU286" s="62"/>
      <c r="AV286" s="62"/>
    </row>
    <row r="287" spans="7:48" x14ac:dyDescent="0.25">
      <c r="G287" s="22"/>
      <c r="H287" s="22"/>
      <c r="I287" s="22"/>
      <c r="J287" s="62"/>
      <c r="K287" s="62"/>
      <c r="L287" s="62"/>
      <c r="M287" s="62"/>
      <c r="Q287" s="62"/>
      <c r="R287" s="62"/>
      <c r="S287" s="62"/>
      <c r="T287" s="62"/>
      <c r="X287" s="62"/>
      <c r="Y287" s="62"/>
      <c r="Z287" s="62"/>
      <c r="AE287" s="62"/>
      <c r="AF287" s="62"/>
      <c r="AG287" s="62"/>
      <c r="AH287" s="62"/>
      <c r="AL287" s="62"/>
      <c r="AM287" s="62"/>
      <c r="AN287" s="62"/>
      <c r="AO287" s="62"/>
      <c r="AS287" s="62"/>
      <c r="AT287" s="62"/>
      <c r="AU287" s="62"/>
      <c r="AV287" s="62"/>
    </row>
    <row r="288" spans="7:48" x14ac:dyDescent="0.25">
      <c r="G288" s="22"/>
      <c r="H288" s="22"/>
      <c r="I288" s="22"/>
      <c r="J288" s="62"/>
      <c r="K288" s="62"/>
      <c r="L288" s="62"/>
      <c r="M288" s="62"/>
      <c r="Q288" s="62"/>
      <c r="R288" s="62"/>
      <c r="S288" s="62"/>
      <c r="T288" s="62"/>
      <c r="X288" s="62"/>
      <c r="Y288" s="62"/>
      <c r="Z288" s="62"/>
      <c r="AE288" s="62"/>
      <c r="AF288" s="62"/>
      <c r="AG288" s="62"/>
      <c r="AH288" s="62"/>
      <c r="AL288" s="62"/>
      <c r="AM288" s="62"/>
      <c r="AN288" s="62"/>
      <c r="AO288" s="62"/>
      <c r="AS288" s="62"/>
      <c r="AT288" s="62"/>
      <c r="AU288" s="62"/>
      <c r="AV288" s="62"/>
    </row>
    <row r="289" spans="7:48" x14ac:dyDescent="0.25">
      <c r="G289" s="22"/>
      <c r="H289" s="22"/>
      <c r="I289" s="22"/>
      <c r="J289" s="62"/>
      <c r="K289" s="62"/>
      <c r="L289" s="62"/>
      <c r="M289" s="62"/>
      <c r="Q289" s="62"/>
      <c r="R289" s="62"/>
      <c r="S289" s="62"/>
      <c r="T289" s="62"/>
      <c r="X289" s="62"/>
      <c r="Y289" s="62"/>
      <c r="Z289" s="62"/>
      <c r="AE289" s="62"/>
      <c r="AF289" s="62"/>
      <c r="AG289" s="62"/>
      <c r="AH289" s="62"/>
      <c r="AL289" s="62"/>
      <c r="AM289" s="62"/>
      <c r="AN289" s="62"/>
      <c r="AO289" s="62"/>
      <c r="AS289" s="62"/>
      <c r="AT289" s="62"/>
      <c r="AU289" s="62"/>
      <c r="AV289" s="62"/>
    </row>
    <row r="290" spans="7:48" x14ac:dyDescent="0.25">
      <c r="G290" s="22"/>
      <c r="H290" s="22"/>
      <c r="I290" s="22"/>
      <c r="J290" s="62"/>
      <c r="K290" s="62"/>
      <c r="L290" s="62"/>
      <c r="M290" s="62"/>
      <c r="Q290" s="62"/>
      <c r="R290" s="62"/>
      <c r="S290" s="62"/>
      <c r="T290" s="62"/>
      <c r="X290" s="62"/>
      <c r="Y290" s="62"/>
      <c r="Z290" s="62"/>
      <c r="AE290" s="62"/>
      <c r="AF290" s="62"/>
      <c r="AG290" s="62"/>
      <c r="AH290" s="62"/>
      <c r="AL290" s="62"/>
      <c r="AM290" s="62"/>
      <c r="AN290" s="62"/>
      <c r="AO290" s="62"/>
      <c r="AS290" s="62"/>
      <c r="AT290" s="62"/>
      <c r="AU290" s="62"/>
      <c r="AV290" s="62"/>
    </row>
  </sheetData>
  <mergeCells count="54">
    <mergeCell ref="AF20:AH20"/>
    <mergeCell ref="A3:H3"/>
    <mergeCell ref="B10:I10"/>
    <mergeCell ref="B11:I11"/>
    <mergeCell ref="D14:K14"/>
    <mergeCell ref="G20:I20"/>
    <mergeCell ref="K20:M20"/>
    <mergeCell ref="B70:D70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5:D65"/>
    <mergeCell ref="AC85:AD85"/>
    <mergeCell ref="AF85:AH85"/>
    <mergeCell ref="AJ85:AK85"/>
    <mergeCell ref="AM85:AO85"/>
    <mergeCell ref="B75:I75"/>
    <mergeCell ref="B76:I76"/>
    <mergeCell ref="G85:I85"/>
    <mergeCell ref="K85:M85"/>
    <mergeCell ref="O85:P85"/>
    <mergeCell ref="R85:T85"/>
    <mergeCell ref="AQ86:AQ87"/>
    <mergeCell ref="AR86:AR87"/>
    <mergeCell ref="B130:D130"/>
    <mergeCell ref="B135:D135"/>
    <mergeCell ref="AQ85:AR85"/>
    <mergeCell ref="D86:D87"/>
    <mergeCell ref="O86:O87"/>
    <mergeCell ref="P86:P87"/>
    <mergeCell ref="V86:V87"/>
    <mergeCell ref="W86:W87"/>
    <mergeCell ref="AC86:AC87"/>
    <mergeCell ref="AD86:AD87"/>
    <mergeCell ref="AJ86:AJ87"/>
    <mergeCell ref="AK86:AK87"/>
    <mergeCell ref="V85:W85"/>
    <mergeCell ref="Y85:AA85"/>
  </mergeCells>
  <conditionalFormatting sqref="J148:M290 X146:Z290">
    <cfRule type="cellIs" dxfId="101" priority="23" operator="lessThan">
      <formula>0</formula>
    </cfRule>
    <cfRule type="cellIs" dxfId="100" priority="24" operator="greaterThan">
      <formula>0</formula>
    </cfRule>
  </conditionalFormatting>
  <conditionalFormatting sqref="H142:J144">
    <cfRule type="cellIs" dxfId="99" priority="21" operator="lessThan">
      <formula>0</formula>
    </cfRule>
    <cfRule type="cellIs" dxfId="98" priority="22" operator="greaterThan">
      <formula>0</formula>
    </cfRule>
  </conditionalFormatting>
  <conditionalFormatting sqref="G142:G144">
    <cfRule type="cellIs" dxfId="97" priority="19" operator="lessThan">
      <formula>0</formula>
    </cfRule>
    <cfRule type="cellIs" dxfId="96" priority="20" operator="greaterThan">
      <formula>0</formula>
    </cfRule>
  </conditionalFormatting>
  <conditionalFormatting sqref="Q146:T290">
    <cfRule type="cellIs" dxfId="95" priority="17" operator="lessThan">
      <formula>0</formula>
    </cfRule>
    <cfRule type="cellIs" dxfId="94" priority="18" operator="greaterThan">
      <formula>0</formula>
    </cfRule>
  </conditionalFormatting>
  <conditionalFormatting sqref="Q142:Q144">
    <cfRule type="cellIs" dxfId="93" priority="15" operator="lessThan">
      <formula>0</formula>
    </cfRule>
    <cfRule type="cellIs" dxfId="92" priority="16" operator="greaterThan">
      <formula>0</formula>
    </cfRule>
  </conditionalFormatting>
  <conditionalFormatting sqref="AS146:AV290">
    <cfRule type="cellIs" dxfId="91" priority="3" operator="lessThan">
      <formula>0</formula>
    </cfRule>
    <cfRule type="cellIs" dxfId="90" priority="4" operator="greaterThan">
      <formula>0</formula>
    </cfRule>
  </conditionalFormatting>
  <conditionalFormatting sqref="AS142:AS144">
    <cfRule type="cellIs" dxfId="89" priority="1" operator="lessThan">
      <formula>0</formula>
    </cfRule>
    <cfRule type="cellIs" dxfId="88" priority="2" operator="greaterThan">
      <formula>0</formula>
    </cfRule>
  </conditionalFormatting>
  <conditionalFormatting sqref="X142:X144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AE146:AH290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AE142:AE144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AL146:AO290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AL142:AL144">
    <cfRule type="cellIs" dxfId="79" priority="5" operator="lessThan">
      <formula>0</formula>
    </cfRule>
    <cfRule type="cellIs" dxfId="78" priority="6" operator="greaterThan">
      <formula>0</formula>
    </cfRule>
  </conditionalFormatting>
  <dataValidations count="5">
    <dataValidation type="list" allowBlank="1" showInputMessage="1" showErrorMessage="1" sqref="D26 D23 D91 D88" xr:uid="{5E9B153D-85A4-447B-ADCB-BEF0BF951191}">
      <formula1>"per 30 days, per kWh, per kW, per kVA"</formula1>
    </dataValidation>
    <dataValidation type="list" allowBlank="1" showInputMessage="1" showErrorMessage="1" sqref="D81 D16" xr:uid="{6BB29506-59E9-4D64-80D5-C96DC4644AF3}">
      <formula1>"TOU, non-TOU"</formula1>
    </dataValidation>
    <dataValidation type="list" allowBlank="1" showInputMessage="1" showErrorMessage="1" prompt="Select Charge Unit - per 30 days, per kWh, per kW, per kVA." sqref="D47:D48 D50:D60 D112:D113 D115:D125 D24:D25 D106:D110 D41:D45 D89:D90 D27:D39 D92:D104" xr:uid="{2E5E9DED-3DDE-4267-A808-990735B29D69}">
      <formula1>"per 30 days, per kWh, per kW, per kVA"</formula1>
    </dataValidation>
    <dataValidation type="list" allowBlank="1" showInputMessage="1" showErrorMessage="1" sqref="E47:E48 E112:E113 E41:E45 E106:E110 E23:E39 E88:E104 E66 E71 E50:E61 E131 E136 E115:E126" xr:uid="{E86DD830-BBF0-4B72-A22B-ACB71538CA5B}">
      <formula1>#REF!</formula1>
    </dataValidation>
    <dataValidation type="list" allowBlank="1" showInputMessage="1" showErrorMessage="1" prompt="Select Charge Unit - monthly, per kWh, per kW" sqref="D66 D61 D71 D131 D126 D136" xr:uid="{33749C73-2059-4DAE-B90C-2ABA0E871B5C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5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3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323850</xdr:colOff>
                    <xdr:row>81</xdr:row>
                    <xdr:rowOff>47625</xdr:rowOff>
                  </from>
                  <to>
                    <xdr:col>17</xdr:col>
                    <xdr:colOff>28575</xdr:colOff>
                    <xdr:row>83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82</xdr:row>
                    <xdr:rowOff>19050</xdr:rowOff>
                  </from>
                  <to>
                    <xdr:col>10</xdr:col>
                    <xdr:colOff>361950</xdr:colOff>
                    <xdr:row>83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76200</xdr:rowOff>
                  </from>
                  <to>
                    <xdr:col>15</xdr:col>
                    <xdr:colOff>571500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17</xdr:row>
                    <xdr:rowOff>19050</xdr:rowOff>
                  </from>
                  <to>
                    <xdr:col>10</xdr:col>
                    <xdr:colOff>247650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323850</xdr:colOff>
                    <xdr:row>81</xdr:row>
                    <xdr:rowOff>47625</xdr:rowOff>
                  </from>
                  <to>
                    <xdr:col>24</xdr:col>
                    <xdr:colOff>28575</xdr:colOff>
                    <xdr:row>83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01639-8745-482C-A07F-598B1E6845A9}">
  <sheetPr>
    <pageSetUpPr fitToPage="1"/>
  </sheetPr>
  <dimension ref="A1:AY133"/>
  <sheetViews>
    <sheetView topLeftCell="A10" zoomScale="90" zoomScaleNormal="90" workbookViewId="0">
      <pane xSplit="4" ySplit="2" topLeftCell="E16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140625" style="216" bestFit="1" customWidth="1"/>
    <col min="3" max="3" width="1.5703125" style="216" customWidth="1"/>
    <col min="4" max="4" width="12.7109375" style="224" customWidth="1"/>
    <col min="5" max="5" width="1.7109375" style="216" customWidth="1"/>
    <col min="6" max="6" width="1.28515625" style="216" customWidth="1"/>
    <col min="7" max="9" width="14.140625" style="216" customWidth="1"/>
    <col min="10" max="10" width="1.28515625" style="216" customWidth="1"/>
    <col min="11" max="13" width="14.140625" style="216" customWidth="1"/>
    <col min="14" max="14" width="0.85546875" style="216" customWidth="1"/>
    <col min="15" max="16" width="14.140625" style="216" customWidth="1"/>
    <col min="17" max="17" width="1.28515625" style="216" customWidth="1"/>
    <col min="18" max="20" width="14.140625" style="216" customWidth="1"/>
    <col min="21" max="21" width="0.85546875" style="216" customWidth="1"/>
    <col min="22" max="23" width="14.140625" style="216" customWidth="1"/>
    <col min="24" max="24" width="1.28515625" style="216" customWidth="1"/>
    <col min="25" max="27" width="14.140625" style="216" customWidth="1"/>
    <col min="28" max="28" width="2" style="216" customWidth="1"/>
    <col min="29" max="30" width="14.140625" style="216" customWidth="1"/>
    <col min="31" max="31" width="1.28515625" style="216" customWidth="1"/>
    <col min="32" max="34" width="14.140625" style="216" customWidth="1"/>
    <col min="35" max="35" width="1.28515625" style="216" customWidth="1"/>
    <col min="36" max="37" width="14.140625" style="216" customWidth="1"/>
    <col min="38" max="38" width="1.28515625" style="216" customWidth="1"/>
    <col min="39" max="41" width="14.140625" style="216" customWidth="1"/>
    <col min="42" max="42" width="1.28515625" style="216" customWidth="1"/>
    <col min="43" max="49" width="14.140625" style="216" customWidth="1"/>
    <col min="50" max="51" width="14.28515625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N1" s="216">
        <v>1</v>
      </c>
      <c r="Q1" s="213"/>
      <c r="U1" s="216">
        <v>1</v>
      </c>
      <c r="X1" s="213"/>
      <c r="AB1" s="216">
        <v>1</v>
      </c>
      <c r="AE1" s="213"/>
      <c r="AI1" s="216">
        <v>1</v>
      </c>
      <c r="AL1" s="213"/>
      <c r="AP1" s="216">
        <v>1</v>
      </c>
      <c r="AS1" s="213"/>
      <c r="AW1" s="216">
        <v>1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M5" s="13"/>
      <c r="N5" s="13"/>
      <c r="O5" s="13"/>
      <c r="P5" s="13"/>
      <c r="Q5" s="213"/>
      <c r="T5" s="13"/>
      <c r="U5" s="13"/>
      <c r="V5" s="13"/>
      <c r="W5" s="13"/>
      <c r="X5" s="213"/>
      <c r="AA5" s="13"/>
      <c r="AB5" s="13"/>
      <c r="AC5" s="13"/>
      <c r="AD5" s="13"/>
      <c r="AE5" s="213"/>
      <c r="AH5" s="13"/>
      <c r="AI5" s="13"/>
      <c r="AJ5" s="13"/>
      <c r="AK5" s="13"/>
      <c r="AL5" s="213"/>
      <c r="AO5" s="13"/>
      <c r="AP5" s="13"/>
      <c r="AQ5" s="13"/>
      <c r="AR5" s="13"/>
      <c r="AS5" s="2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M6" s="13"/>
      <c r="N6" s="13"/>
      <c r="O6" s="13"/>
      <c r="P6" s="13"/>
      <c r="Q6" s="213"/>
      <c r="T6" s="13"/>
      <c r="U6" s="13"/>
      <c r="V6" s="13"/>
      <c r="W6" s="13"/>
      <c r="X6" s="213"/>
      <c r="AA6" s="13"/>
      <c r="AB6" s="13"/>
      <c r="AC6" s="13"/>
      <c r="AD6" s="13"/>
      <c r="AE6" s="213"/>
      <c r="AH6" s="13"/>
      <c r="AI6" s="13"/>
      <c r="AJ6" s="13"/>
      <c r="AK6" s="13"/>
      <c r="AL6" s="213"/>
      <c r="AO6" s="13"/>
      <c r="AP6" s="13"/>
      <c r="AQ6" s="13"/>
      <c r="AR6" s="13"/>
      <c r="AS6" s="2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M7" s="13"/>
      <c r="N7" s="13"/>
      <c r="O7" s="13"/>
      <c r="P7" s="13"/>
      <c r="Q7" s="213"/>
      <c r="T7" s="13"/>
      <c r="U7" s="13"/>
      <c r="V7" s="13"/>
      <c r="W7" s="13"/>
      <c r="X7" s="213"/>
      <c r="AA7" s="13"/>
      <c r="AB7" s="13"/>
      <c r="AC7" s="13"/>
      <c r="AD7" s="13"/>
      <c r="AE7" s="213"/>
      <c r="AH7" s="13"/>
      <c r="AI7" s="13"/>
      <c r="AJ7" s="13"/>
      <c r="AK7" s="13"/>
      <c r="AL7" s="213"/>
      <c r="AO7" s="13"/>
      <c r="AP7" s="13"/>
      <c r="AQ7" s="13"/>
      <c r="AR7" s="13"/>
      <c r="AS7" s="2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M8" s="13"/>
      <c r="N8" s="13"/>
      <c r="O8" s="13"/>
      <c r="P8" s="13"/>
      <c r="Q8" s="213"/>
      <c r="T8" s="13"/>
      <c r="U8" s="13"/>
      <c r="V8" s="13"/>
      <c r="W8" s="13"/>
      <c r="X8" s="213"/>
      <c r="AA8" s="13"/>
      <c r="AB8" s="13"/>
      <c r="AC8" s="13"/>
      <c r="AD8" s="13"/>
      <c r="AE8" s="213"/>
      <c r="AH8" s="13"/>
      <c r="AI8" s="13"/>
      <c r="AJ8" s="13"/>
      <c r="AK8" s="13"/>
      <c r="AL8" s="213"/>
      <c r="AO8" s="13"/>
      <c r="AP8" s="13"/>
      <c r="AQ8" s="13"/>
      <c r="AR8" s="13"/>
      <c r="AS8" s="213"/>
      <c r="AV8" s="13"/>
      <c r="AW8" s="13"/>
      <c r="AX8" s="13"/>
      <c r="AY8" s="13"/>
    </row>
    <row r="9" spans="1:51" x14ac:dyDescent="0.25">
      <c r="M9" s="13"/>
      <c r="N9" s="13"/>
      <c r="O9" s="13"/>
      <c r="P9" s="13"/>
      <c r="T9" s="13"/>
      <c r="U9" s="13"/>
      <c r="V9" s="13"/>
      <c r="W9" s="13"/>
      <c r="AA9" s="13"/>
      <c r="AB9" s="13"/>
      <c r="AC9" s="13"/>
      <c r="AD9" s="13"/>
      <c r="AH9" s="13"/>
      <c r="AI9" s="13"/>
      <c r="AJ9" s="13"/>
      <c r="AK9" s="13"/>
      <c r="AO9" s="13"/>
      <c r="AP9" s="13"/>
      <c r="AQ9" s="13"/>
      <c r="AR9" s="13"/>
      <c r="AV9" s="13"/>
      <c r="AW9" s="13"/>
      <c r="AX9" s="13"/>
      <c r="AY9" s="13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M10" s="13"/>
      <c r="N10" s="13"/>
      <c r="O10" s="13"/>
      <c r="P10" s="13"/>
      <c r="Q10" s="13"/>
      <c r="T10" s="13"/>
      <c r="U10" s="13"/>
      <c r="V10" s="13"/>
      <c r="W10" s="13"/>
      <c r="X10" s="13"/>
      <c r="AA10" s="13"/>
      <c r="AB10" s="13"/>
      <c r="AC10" s="13"/>
      <c r="AD10" s="13"/>
      <c r="AE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M11" s="13"/>
      <c r="N11" s="13"/>
      <c r="O11" s="13"/>
      <c r="P11" s="13"/>
      <c r="Q11" s="13"/>
      <c r="T11" s="13"/>
      <c r="U11" s="13"/>
      <c r="V11" s="13"/>
      <c r="W11" s="13"/>
      <c r="X11" s="13"/>
      <c r="AA11" s="13"/>
      <c r="AB11" s="13"/>
      <c r="AC11" s="13"/>
      <c r="AD11" s="13"/>
      <c r="AE11" s="13"/>
      <c r="AH11" s="13"/>
      <c r="AI11" s="13"/>
      <c r="AJ11" s="13"/>
      <c r="AK11" s="13"/>
      <c r="AL11" s="13"/>
      <c r="AO11" s="13"/>
      <c r="AP11" s="13"/>
      <c r="AQ11" s="13"/>
      <c r="AR11" s="13"/>
      <c r="AS11" s="13"/>
      <c r="AV11" s="13"/>
      <c r="AW11" s="13"/>
      <c r="AX11" s="13"/>
      <c r="AY11" s="13"/>
    </row>
    <row r="12" spans="1:51" x14ac:dyDescent="0.25">
      <c r="M12" s="13"/>
      <c r="N12" s="13"/>
      <c r="O12" s="13"/>
      <c r="P12" s="13"/>
      <c r="T12" s="13"/>
      <c r="U12" s="13"/>
      <c r="V12" s="13"/>
      <c r="W12" s="13"/>
      <c r="AA12" s="13"/>
      <c r="AB12" s="13"/>
      <c r="AC12" s="13"/>
      <c r="AD12" s="13"/>
      <c r="AH12" s="13"/>
      <c r="AI12" s="13"/>
      <c r="AJ12" s="13"/>
      <c r="AK12" s="13"/>
      <c r="AO12" s="13"/>
      <c r="AP12" s="13"/>
      <c r="AQ12" s="13"/>
      <c r="AR12" s="13"/>
      <c r="AV12" s="13"/>
      <c r="AW12" s="13"/>
      <c r="AX12" s="13"/>
      <c r="AY12" s="13"/>
    </row>
    <row r="13" spans="1:51" x14ac:dyDescent="0.25">
      <c r="M13" s="13"/>
      <c r="N13" s="13"/>
      <c r="O13" s="13"/>
      <c r="P13" s="13"/>
      <c r="T13" s="13"/>
      <c r="U13" s="13"/>
      <c r="V13" s="13"/>
      <c r="W13" s="13"/>
      <c r="AA13" s="13"/>
      <c r="AB13" s="13"/>
      <c r="AC13" s="13"/>
      <c r="AD13" s="13"/>
      <c r="AH13" s="13"/>
      <c r="AI13" s="13"/>
      <c r="AJ13" s="13"/>
      <c r="AK13" s="13"/>
      <c r="AO13" s="13"/>
      <c r="AP13" s="13"/>
      <c r="AQ13" s="13"/>
      <c r="AR13" s="13"/>
      <c r="AV13" s="13"/>
      <c r="AW13" s="13"/>
      <c r="AX13" s="13"/>
      <c r="AY13" s="13"/>
    </row>
    <row r="14" spans="1:51" ht="15.75" x14ac:dyDescent="0.25">
      <c r="B14" s="225" t="s">
        <v>2</v>
      </c>
      <c r="D14" s="503" t="s">
        <v>88</v>
      </c>
      <c r="E14" s="503"/>
      <c r="F14" s="503"/>
      <c r="G14" s="503"/>
      <c r="H14" s="503"/>
      <c r="I14" s="503"/>
      <c r="J14" s="503"/>
      <c r="M14" s="13"/>
      <c r="N14" s="13"/>
      <c r="O14" s="13"/>
      <c r="P14" s="13"/>
      <c r="Q14" s="13"/>
      <c r="T14" s="13"/>
      <c r="U14" s="13"/>
      <c r="V14" s="13"/>
      <c r="W14" s="13"/>
      <c r="X14" s="13"/>
      <c r="AA14" s="13"/>
      <c r="AB14" s="13"/>
      <c r="AC14" s="13"/>
      <c r="AD14" s="13"/>
      <c r="AE14" s="13"/>
      <c r="AH14" s="13"/>
      <c r="AI14" s="13"/>
      <c r="AJ14" s="13"/>
      <c r="AK14" s="13"/>
      <c r="AL14" s="13"/>
      <c r="AO14" s="13"/>
      <c r="AP14" s="13"/>
      <c r="AQ14" s="13"/>
      <c r="AR14" s="13"/>
      <c r="AS14" s="13"/>
      <c r="AV14" s="13"/>
      <c r="AW14" s="13"/>
      <c r="AX14" s="13"/>
      <c r="AY14" s="13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O15" s="13"/>
      <c r="P15" s="13"/>
      <c r="Q15" s="227"/>
      <c r="T15" s="227"/>
      <c r="V15" s="13"/>
      <c r="W15" s="13"/>
      <c r="X15" s="227"/>
      <c r="AA15" s="227"/>
      <c r="AC15" s="13"/>
      <c r="AD15" s="13"/>
      <c r="AE15" s="227"/>
      <c r="AH15" s="227"/>
      <c r="AJ15" s="13"/>
      <c r="AK15" s="13"/>
      <c r="AL15" s="227"/>
      <c r="AO15" s="227"/>
      <c r="AQ15" s="13"/>
      <c r="AR15" s="13"/>
      <c r="AS15" s="227"/>
      <c r="AV15" s="227"/>
      <c r="AX15" s="13"/>
      <c r="AY15" s="13"/>
    </row>
    <row r="16" spans="1:51" ht="15.75" x14ac:dyDescent="0.25">
      <c r="B16" s="225" t="s">
        <v>4</v>
      </c>
      <c r="D16" s="228" t="s">
        <v>56</v>
      </c>
      <c r="E16" s="227"/>
      <c r="F16" s="227"/>
      <c r="G16" s="456" t="s">
        <v>89</v>
      </c>
      <c r="H16" s="227"/>
      <c r="I16" s="229"/>
      <c r="J16" s="227"/>
      <c r="K16" s="230"/>
      <c r="M16" s="229"/>
      <c r="O16" s="25"/>
      <c r="P16" s="231"/>
      <c r="Q16" s="457"/>
      <c r="R16" s="458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30">
        <v>8400</v>
      </c>
      <c r="H17" s="428" t="s">
        <v>78</v>
      </c>
      <c r="I17" s="227"/>
      <c r="J17" s="227"/>
      <c r="Q17" s="459"/>
      <c r="X17" s="227"/>
      <c r="AE17" s="227"/>
      <c r="AL17" s="227"/>
      <c r="AS17" s="227"/>
    </row>
    <row r="18" spans="2:48" x14ac:dyDescent="0.25">
      <c r="B18" s="232"/>
      <c r="D18" s="233"/>
      <c r="E18" s="234"/>
      <c r="G18" s="430">
        <v>9200</v>
      </c>
      <c r="H18" s="234" t="s">
        <v>79</v>
      </c>
      <c r="P18" s="236"/>
      <c r="W18" s="236"/>
      <c r="AD18" s="236"/>
      <c r="AK18" s="236"/>
      <c r="AR18" s="236"/>
    </row>
    <row r="19" spans="2:48" x14ac:dyDescent="0.25">
      <c r="B19" s="429"/>
      <c r="D19" s="233" t="s">
        <v>6</v>
      </c>
      <c r="G19" s="430">
        <v>3900000</v>
      </c>
      <c r="H19" s="428" t="s">
        <v>7</v>
      </c>
      <c r="I19" s="236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48" x14ac:dyDescent="0.25">
      <c r="B21" s="238"/>
      <c r="D21" s="495" t="s">
        <v>15</v>
      </c>
      <c r="E21" s="233"/>
      <c r="G21" s="239" t="s">
        <v>16</v>
      </c>
      <c r="H21" s="240" t="s">
        <v>17</v>
      </c>
      <c r="I21" s="241" t="s">
        <v>18</v>
      </c>
      <c r="J21" s="241"/>
      <c r="K21" s="239" t="s">
        <v>16</v>
      </c>
      <c r="L21" s="240" t="s">
        <v>17</v>
      </c>
      <c r="M21" s="241" t="s">
        <v>18</v>
      </c>
      <c r="O21" s="492" t="s">
        <v>19</v>
      </c>
      <c r="P21" s="490" t="s">
        <v>20</v>
      </c>
      <c r="R21" s="239" t="s">
        <v>16</v>
      </c>
      <c r="S21" s="240" t="s">
        <v>17</v>
      </c>
      <c r="T21" s="241" t="s">
        <v>18</v>
      </c>
      <c r="V21" s="492" t="s">
        <v>19</v>
      </c>
      <c r="W21" s="490" t="s">
        <v>20</v>
      </c>
      <c r="Y21" s="239" t="s">
        <v>16</v>
      </c>
      <c r="Z21" s="240" t="s">
        <v>17</v>
      </c>
      <c r="AA21" s="241" t="s">
        <v>18</v>
      </c>
      <c r="AC21" s="492" t="s">
        <v>19</v>
      </c>
      <c r="AD21" s="490" t="s">
        <v>20</v>
      </c>
      <c r="AF21" s="239" t="s">
        <v>16</v>
      </c>
      <c r="AG21" s="240" t="s">
        <v>17</v>
      </c>
      <c r="AH21" s="241" t="s">
        <v>18</v>
      </c>
      <c r="AJ21" s="492" t="s">
        <v>19</v>
      </c>
      <c r="AK21" s="490" t="s">
        <v>20</v>
      </c>
      <c r="AM21" s="239" t="s">
        <v>16</v>
      </c>
      <c r="AN21" s="240" t="s">
        <v>17</v>
      </c>
      <c r="AO21" s="241" t="s">
        <v>18</v>
      </c>
      <c r="AQ21" s="492" t="s">
        <v>19</v>
      </c>
      <c r="AR21" s="490" t="s">
        <v>20</v>
      </c>
    </row>
    <row r="22" spans="2:48" x14ac:dyDescent="0.25">
      <c r="B22" s="238"/>
      <c r="D22" s="496"/>
      <c r="E22" s="233"/>
      <c r="G22" s="242" t="s">
        <v>21</v>
      </c>
      <c r="H22" s="243"/>
      <c r="I22" s="243" t="s">
        <v>21</v>
      </c>
      <c r="J22" s="243"/>
      <c r="K22" s="242" t="s">
        <v>21</v>
      </c>
      <c r="L22" s="243"/>
      <c r="M22" s="243" t="s">
        <v>21</v>
      </c>
      <c r="O22" s="493"/>
      <c r="P22" s="491"/>
      <c r="R22" s="242" t="s">
        <v>21</v>
      </c>
      <c r="S22" s="243"/>
      <c r="T22" s="243" t="s">
        <v>21</v>
      </c>
      <c r="V22" s="493"/>
      <c r="W22" s="491"/>
      <c r="Y22" s="242" t="s">
        <v>21</v>
      </c>
      <c r="Z22" s="243"/>
      <c r="AA22" s="243" t="s">
        <v>21</v>
      </c>
      <c r="AC22" s="493"/>
      <c r="AD22" s="491"/>
      <c r="AF22" s="242" t="s">
        <v>21</v>
      </c>
      <c r="AG22" s="243"/>
      <c r="AH22" s="243" t="s">
        <v>21</v>
      </c>
      <c r="AJ22" s="493"/>
      <c r="AK22" s="491"/>
      <c r="AM22" s="242" t="s">
        <v>21</v>
      </c>
      <c r="AN22" s="243"/>
      <c r="AO22" s="243" t="s">
        <v>21</v>
      </c>
      <c r="AQ22" s="493"/>
      <c r="AR22" s="491"/>
    </row>
    <row r="23" spans="2:48" s="22" customFormat="1" x14ac:dyDescent="0.25">
      <c r="B23" s="52" t="s">
        <v>22</v>
      </c>
      <c r="C23" s="53"/>
      <c r="D23" s="54" t="s">
        <v>23</v>
      </c>
      <c r="E23" s="53"/>
      <c r="F23" s="23"/>
      <c r="G23" s="55">
        <v>4843.5200000000004</v>
      </c>
      <c r="H23" s="56">
        <v>1</v>
      </c>
      <c r="I23" s="57">
        <f t="shared" ref="I23:I37" si="0">H23*G23</f>
        <v>4843.5200000000004</v>
      </c>
      <c r="J23" s="57"/>
      <c r="K23" s="55">
        <v>4843.5200000000004</v>
      </c>
      <c r="L23" s="56">
        <v>1</v>
      </c>
      <c r="M23" s="57">
        <f t="shared" ref="M23:M39" si="1">L23*K23</f>
        <v>4843.5200000000004</v>
      </c>
      <c r="N23" s="59"/>
      <c r="O23" s="60">
        <f t="shared" ref="O23:O70" si="2">M23-I23</f>
        <v>0</v>
      </c>
      <c r="P23" s="61">
        <f t="shared" ref="P23:P70" si="3">IF(OR(I23=0,M23=0),"",(O23/I23))</f>
        <v>0</v>
      </c>
      <c r="Q23" s="59"/>
      <c r="R23" s="55">
        <v>4843.5200000000004</v>
      </c>
      <c r="S23" s="56">
        <v>1</v>
      </c>
      <c r="T23" s="57">
        <f t="shared" ref="T23:T39" si="4">S23*R23</f>
        <v>4843.5200000000004</v>
      </c>
      <c r="U23" s="59"/>
      <c r="V23" s="60">
        <f>T23-M23</f>
        <v>0</v>
      </c>
      <c r="W23" s="61">
        <f>IF(OR(M23=0,T23=0),"",(V23/M23))</f>
        <v>0</v>
      </c>
      <c r="X23" s="59"/>
      <c r="Y23" s="55">
        <v>4843.5200000000004</v>
      </c>
      <c r="Z23" s="56">
        <v>1</v>
      </c>
      <c r="AA23" s="57">
        <f t="shared" ref="AA23:AA39" si="5">Z23*Y23</f>
        <v>4843.5200000000004</v>
      </c>
      <c r="AB23" s="59"/>
      <c r="AC23" s="60">
        <f>AA23-T23</f>
        <v>0</v>
      </c>
      <c r="AD23" s="61">
        <f>IF(OR(T23=0,AA23=0),"",(AC23/T23))</f>
        <v>0</v>
      </c>
      <c r="AE23" s="59"/>
      <c r="AF23" s="55">
        <v>4843.5200000000004</v>
      </c>
      <c r="AG23" s="56">
        <v>1</v>
      </c>
      <c r="AH23" s="57">
        <f t="shared" ref="AH23:AH39" si="6">AG23*AF23</f>
        <v>4843.5200000000004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4843.5200000000004</v>
      </c>
      <c r="AN23" s="56">
        <v>1</v>
      </c>
      <c r="AO23" s="57">
        <f t="shared" ref="AO23:AO39" si="7">AN23*AM23</f>
        <v>4843.5200000000004</v>
      </c>
      <c r="AP23" s="59"/>
      <c r="AQ23" s="60">
        <f>AO23-AH23</f>
        <v>0</v>
      </c>
      <c r="AR23" s="61">
        <f>IF(OR(AH23=0,AO23=0),"",(AQ23/AH23))</f>
        <v>0</v>
      </c>
    </row>
    <row r="24" spans="2:48" x14ac:dyDescent="0.25">
      <c r="B24" s="67" t="s">
        <v>102</v>
      </c>
      <c r="C24" s="244"/>
      <c r="D24" s="245" t="s">
        <v>80</v>
      </c>
      <c r="E24" s="244"/>
      <c r="F24" s="29"/>
      <c r="G24" s="431">
        <v>-5.9999999999999995E-4</v>
      </c>
      <c r="H24" s="339">
        <f t="shared" ref="H24:H37" si="8">$G$18</f>
        <v>9200</v>
      </c>
      <c r="I24" s="248">
        <f t="shared" si="0"/>
        <v>-5.52</v>
      </c>
      <c r="J24" s="248"/>
      <c r="K24" s="431">
        <v>3.8E-3</v>
      </c>
      <c r="L24" s="339">
        <f t="shared" ref="L24:L39" si="9">$G$18</f>
        <v>9200</v>
      </c>
      <c r="M24" s="57">
        <f t="shared" si="1"/>
        <v>34.96</v>
      </c>
      <c r="N24" s="29"/>
      <c r="O24" s="249">
        <f t="shared" si="2"/>
        <v>40.480000000000004</v>
      </c>
      <c r="P24" s="250">
        <f t="shared" si="3"/>
        <v>-7.3333333333333348</v>
      </c>
      <c r="R24" s="431">
        <v>3.8E-3</v>
      </c>
      <c r="S24" s="339">
        <f t="shared" ref="S24:S39" si="10">$G$18</f>
        <v>9200</v>
      </c>
      <c r="T24" s="57">
        <f t="shared" si="4"/>
        <v>34.96</v>
      </c>
      <c r="U24" s="29"/>
      <c r="V24" s="249">
        <f t="shared" ref="V24:V70" si="11">T24-M24</f>
        <v>0</v>
      </c>
      <c r="W24" s="250">
        <f t="shared" ref="W24:W70" si="12">IF(OR(M24=0,T24=0),"",(V24/M24))</f>
        <v>0</v>
      </c>
      <c r="Y24" s="431">
        <v>3.8E-3</v>
      </c>
      <c r="Z24" s="339">
        <f t="shared" ref="Z24:Z39" si="13">$G$18</f>
        <v>9200</v>
      </c>
      <c r="AA24" s="57">
        <f t="shared" si="5"/>
        <v>34.96</v>
      </c>
      <c r="AB24" s="29"/>
      <c r="AC24" s="249">
        <f t="shared" ref="AC24:AC70" si="14">AA24-T24</f>
        <v>0</v>
      </c>
      <c r="AD24" s="250">
        <f t="shared" ref="AD24:AD70" si="15">IF(OR(T24=0,AA24=0),"",(AC24/T24))</f>
        <v>0</v>
      </c>
      <c r="AF24" s="431">
        <v>3.8E-3</v>
      </c>
      <c r="AG24" s="339">
        <f t="shared" ref="AG24:AG39" si="16">$G$18</f>
        <v>9200</v>
      </c>
      <c r="AH24" s="57">
        <f t="shared" si="6"/>
        <v>34.96</v>
      </c>
      <c r="AI24" s="29"/>
      <c r="AJ24" s="249">
        <f t="shared" ref="AJ24:AJ70" si="17">AH24-AA24</f>
        <v>0</v>
      </c>
      <c r="AK24" s="250">
        <f t="shared" ref="AK24:AK70" si="18">IF(OR(AA24=0,AH24=0),"",(AJ24/AA24))</f>
        <v>0</v>
      </c>
      <c r="AM24" s="431">
        <v>3.8E-3</v>
      </c>
      <c r="AN24" s="339">
        <f t="shared" ref="AN24:AN39" si="19">$G$18</f>
        <v>9200</v>
      </c>
      <c r="AO24" s="57">
        <f t="shared" si="7"/>
        <v>34.96</v>
      </c>
      <c r="AP24" s="29"/>
      <c r="AQ24" s="249">
        <f t="shared" ref="AQ24:AQ70" si="20">AO24-AH24</f>
        <v>0</v>
      </c>
      <c r="AR24" s="250">
        <f t="shared" ref="AR24:AR70" si="21">IF(OR(AH24=0,AO24=0),"",(AQ24/AH24))</f>
        <v>0</v>
      </c>
    </row>
    <row r="25" spans="2:48" x14ac:dyDescent="0.25">
      <c r="B25" s="67" t="s">
        <v>25</v>
      </c>
      <c r="C25" s="244"/>
      <c r="D25" s="245" t="s">
        <v>80</v>
      </c>
      <c r="E25" s="244"/>
      <c r="F25" s="29"/>
      <c r="G25" s="431">
        <v>-0.38940000000000002</v>
      </c>
      <c r="H25" s="339">
        <f t="shared" si="8"/>
        <v>9200</v>
      </c>
      <c r="I25" s="248">
        <f t="shared" si="0"/>
        <v>-3582.48</v>
      </c>
      <c r="J25" s="248"/>
      <c r="K25" s="431"/>
      <c r="L25" s="339"/>
      <c r="M25" s="57">
        <f t="shared" si="1"/>
        <v>0</v>
      </c>
      <c r="N25" s="29"/>
      <c r="O25" s="249">
        <f t="shared" si="2"/>
        <v>3582.48</v>
      </c>
      <c r="P25" s="250" t="str">
        <f t="shared" si="3"/>
        <v/>
      </c>
      <c r="R25" s="431"/>
      <c r="S25" s="339"/>
      <c r="T25" s="57">
        <f t="shared" si="4"/>
        <v>0</v>
      </c>
      <c r="U25" s="29"/>
      <c r="V25" s="249">
        <f t="shared" si="11"/>
        <v>0</v>
      </c>
      <c r="W25" s="250" t="str">
        <f t="shared" si="12"/>
        <v/>
      </c>
      <c r="Y25" s="431"/>
      <c r="Z25" s="339"/>
      <c r="AA25" s="57">
        <f t="shared" si="5"/>
        <v>0</v>
      </c>
      <c r="AB25" s="29"/>
      <c r="AC25" s="249">
        <f t="shared" si="14"/>
        <v>0</v>
      </c>
      <c r="AD25" s="250" t="str">
        <f t="shared" si="15"/>
        <v/>
      </c>
      <c r="AF25" s="431"/>
      <c r="AG25" s="339"/>
      <c r="AH25" s="57">
        <f t="shared" si="6"/>
        <v>0</v>
      </c>
      <c r="AI25" s="29"/>
      <c r="AJ25" s="249">
        <f t="shared" si="17"/>
        <v>0</v>
      </c>
      <c r="AK25" s="250" t="str">
        <f t="shared" si="18"/>
        <v/>
      </c>
      <c r="AM25" s="431"/>
      <c r="AN25" s="339"/>
      <c r="AO25" s="57">
        <f t="shared" si="7"/>
        <v>0</v>
      </c>
      <c r="AP25" s="29"/>
      <c r="AQ25" s="249">
        <f t="shared" si="20"/>
        <v>0</v>
      </c>
      <c r="AR25" s="250" t="str">
        <f t="shared" si="21"/>
        <v/>
      </c>
    </row>
    <row r="26" spans="2:48" x14ac:dyDescent="0.25">
      <c r="B26" s="67" t="s">
        <v>103</v>
      </c>
      <c r="C26" s="244"/>
      <c r="D26" s="245" t="s">
        <v>80</v>
      </c>
      <c r="E26" s="244"/>
      <c r="F26" s="29"/>
      <c r="G26" s="431">
        <v>-5.5199999999999999E-2</v>
      </c>
      <c r="H26" s="339">
        <f t="shared" si="8"/>
        <v>9200</v>
      </c>
      <c r="I26" s="248">
        <f t="shared" si="0"/>
        <v>-507.84</v>
      </c>
      <c r="J26" s="248"/>
      <c r="K26" s="431">
        <v>-1.7299999999999999E-2</v>
      </c>
      <c r="L26" s="339">
        <f t="shared" si="9"/>
        <v>9200</v>
      </c>
      <c r="M26" s="57">
        <f t="shared" si="1"/>
        <v>-159.16</v>
      </c>
      <c r="N26" s="29"/>
      <c r="O26" s="249">
        <f t="shared" si="2"/>
        <v>348.67999999999995</v>
      </c>
      <c r="P26" s="250">
        <f t="shared" si="3"/>
        <v>-0.68659420289855067</v>
      </c>
      <c r="R26" s="431">
        <v>0</v>
      </c>
      <c r="S26" s="339">
        <f t="shared" si="10"/>
        <v>9200</v>
      </c>
      <c r="T26" s="57">
        <f t="shared" si="4"/>
        <v>0</v>
      </c>
      <c r="U26" s="29"/>
      <c r="V26" s="249">
        <f t="shared" si="11"/>
        <v>159.16</v>
      </c>
      <c r="W26" s="250" t="str">
        <f t="shared" si="12"/>
        <v/>
      </c>
      <c r="Y26" s="431">
        <v>0</v>
      </c>
      <c r="Z26" s="339">
        <f t="shared" si="13"/>
        <v>9200</v>
      </c>
      <c r="AA26" s="57">
        <f t="shared" si="5"/>
        <v>0</v>
      </c>
      <c r="AB26" s="29"/>
      <c r="AC26" s="249">
        <f t="shared" si="14"/>
        <v>0</v>
      </c>
      <c r="AD26" s="250" t="str">
        <f t="shared" si="15"/>
        <v/>
      </c>
      <c r="AF26" s="431">
        <v>0</v>
      </c>
      <c r="AG26" s="339">
        <f t="shared" si="16"/>
        <v>9200</v>
      </c>
      <c r="AH26" s="57">
        <f t="shared" si="6"/>
        <v>0</v>
      </c>
      <c r="AI26" s="29"/>
      <c r="AJ26" s="249">
        <f t="shared" si="17"/>
        <v>0</v>
      </c>
      <c r="AK26" s="250" t="str">
        <f t="shared" si="18"/>
        <v/>
      </c>
      <c r="AM26" s="431">
        <v>0</v>
      </c>
      <c r="AN26" s="339">
        <f t="shared" si="19"/>
        <v>9200</v>
      </c>
      <c r="AO26" s="57">
        <f t="shared" si="7"/>
        <v>0</v>
      </c>
      <c r="AP26" s="29"/>
      <c r="AQ26" s="249">
        <f t="shared" si="20"/>
        <v>0</v>
      </c>
      <c r="AR26" s="250" t="str">
        <f t="shared" si="21"/>
        <v/>
      </c>
    </row>
    <row r="27" spans="2:48" x14ac:dyDescent="0.25">
      <c r="B27" s="264" t="s">
        <v>115</v>
      </c>
      <c r="C27" s="244"/>
      <c r="D27" s="245" t="s">
        <v>80</v>
      </c>
      <c r="E27" s="244"/>
      <c r="F27" s="29"/>
      <c r="G27" s="431">
        <v>-6.2199999999999998E-2</v>
      </c>
      <c r="H27" s="339">
        <f t="shared" si="8"/>
        <v>9200</v>
      </c>
      <c r="I27" s="248">
        <f t="shared" si="0"/>
        <v>-572.24</v>
      </c>
      <c r="J27" s="248"/>
      <c r="K27" s="431">
        <v>-4.1399999999999999E-2</v>
      </c>
      <c r="L27" s="339">
        <f t="shared" si="9"/>
        <v>9200</v>
      </c>
      <c r="M27" s="57">
        <f t="shared" si="1"/>
        <v>-380.88</v>
      </c>
      <c r="N27" s="29"/>
      <c r="O27" s="249">
        <f t="shared" si="2"/>
        <v>191.36</v>
      </c>
      <c r="P27" s="250">
        <f t="shared" si="3"/>
        <v>-0.33440514469453381</v>
      </c>
      <c r="R27" s="431">
        <v>-4.1399999999999999E-2</v>
      </c>
      <c r="S27" s="339">
        <f t="shared" si="10"/>
        <v>9200</v>
      </c>
      <c r="T27" s="57">
        <f t="shared" si="4"/>
        <v>-380.88</v>
      </c>
      <c r="U27" s="29"/>
      <c r="V27" s="249">
        <f t="shared" si="11"/>
        <v>0</v>
      </c>
      <c r="W27" s="250">
        <f t="shared" si="12"/>
        <v>0</v>
      </c>
      <c r="Y27" s="431">
        <v>-4.1399999999999999E-2</v>
      </c>
      <c r="Z27" s="339">
        <f t="shared" si="13"/>
        <v>9200</v>
      </c>
      <c r="AA27" s="57">
        <f t="shared" si="5"/>
        <v>-380.88</v>
      </c>
      <c r="AB27" s="29"/>
      <c r="AC27" s="249">
        <f t="shared" si="14"/>
        <v>0</v>
      </c>
      <c r="AD27" s="250">
        <f t="shared" si="15"/>
        <v>0</v>
      </c>
      <c r="AF27" s="431">
        <v>-4.1399999999999999E-2</v>
      </c>
      <c r="AG27" s="339">
        <f t="shared" si="16"/>
        <v>9200</v>
      </c>
      <c r="AH27" s="57">
        <f t="shared" si="6"/>
        <v>-380.88</v>
      </c>
      <c r="AI27" s="29"/>
      <c r="AJ27" s="249">
        <f t="shared" si="17"/>
        <v>0</v>
      </c>
      <c r="AK27" s="250">
        <f t="shared" si="18"/>
        <v>0</v>
      </c>
      <c r="AM27" s="431">
        <v>-4.1399999999999999E-2</v>
      </c>
      <c r="AN27" s="339">
        <f t="shared" si="19"/>
        <v>9200</v>
      </c>
      <c r="AO27" s="57">
        <f t="shared" si="7"/>
        <v>-380.88</v>
      </c>
      <c r="AP27" s="29"/>
      <c r="AQ27" s="249">
        <f t="shared" si="20"/>
        <v>0</v>
      </c>
      <c r="AR27" s="250">
        <f t="shared" si="21"/>
        <v>0</v>
      </c>
    </row>
    <row r="28" spans="2:48" x14ac:dyDescent="0.25">
      <c r="B28" s="67" t="s">
        <v>104</v>
      </c>
      <c r="C28" s="244"/>
      <c r="D28" s="245" t="s">
        <v>80</v>
      </c>
      <c r="E28" s="244"/>
      <c r="F28" s="29"/>
      <c r="G28" s="431"/>
      <c r="H28" s="339">
        <f t="shared" si="8"/>
        <v>9200</v>
      </c>
      <c r="I28" s="248">
        <f t="shared" si="0"/>
        <v>0</v>
      </c>
      <c r="J28" s="248"/>
      <c r="K28" s="431">
        <v>-0.1225</v>
      </c>
      <c r="L28" s="339">
        <f t="shared" si="9"/>
        <v>9200</v>
      </c>
      <c r="M28" s="57">
        <f t="shared" si="1"/>
        <v>-1127</v>
      </c>
      <c r="N28" s="29"/>
      <c r="O28" s="249">
        <f t="shared" si="2"/>
        <v>-1127</v>
      </c>
      <c r="P28" s="250" t="str">
        <f t="shared" si="3"/>
        <v/>
      </c>
      <c r="R28" s="431">
        <v>0</v>
      </c>
      <c r="S28" s="339">
        <f t="shared" si="10"/>
        <v>9200</v>
      </c>
      <c r="T28" s="57">
        <f t="shared" si="4"/>
        <v>0</v>
      </c>
      <c r="U28" s="29"/>
      <c r="V28" s="249">
        <f t="shared" si="11"/>
        <v>1127</v>
      </c>
      <c r="W28" s="250" t="str">
        <f t="shared" si="12"/>
        <v/>
      </c>
      <c r="Y28" s="431">
        <v>0</v>
      </c>
      <c r="Z28" s="339">
        <f t="shared" si="13"/>
        <v>9200</v>
      </c>
      <c r="AA28" s="57">
        <f t="shared" si="5"/>
        <v>0</v>
      </c>
      <c r="AB28" s="29"/>
      <c r="AC28" s="249">
        <f t="shared" si="14"/>
        <v>0</v>
      </c>
      <c r="AD28" s="250" t="str">
        <f t="shared" si="15"/>
        <v/>
      </c>
      <c r="AF28" s="431">
        <v>0</v>
      </c>
      <c r="AG28" s="339">
        <f t="shared" si="16"/>
        <v>9200</v>
      </c>
      <c r="AH28" s="57">
        <f t="shared" si="6"/>
        <v>0</v>
      </c>
      <c r="AI28" s="29"/>
      <c r="AJ28" s="249">
        <f t="shared" si="17"/>
        <v>0</v>
      </c>
      <c r="AK28" s="250" t="str">
        <f t="shared" si="18"/>
        <v/>
      </c>
      <c r="AM28" s="431">
        <v>0</v>
      </c>
      <c r="AN28" s="339">
        <f t="shared" si="19"/>
        <v>9200</v>
      </c>
      <c r="AO28" s="57">
        <f t="shared" si="7"/>
        <v>0</v>
      </c>
      <c r="AP28" s="29"/>
      <c r="AQ28" s="249">
        <f t="shared" si="20"/>
        <v>0</v>
      </c>
      <c r="AR28" s="250" t="str">
        <f t="shared" si="21"/>
        <v/>
      </c>
    </row>
    <row r="29" spans="2:48" x14ac:dyDescent="0.25">
      <c r="B29" s="67" t="s">
        <v>105</v>
      </c>
      <c r="C29" s="244"/>
      <c r="D29" s="245" t="s">
        <v>80</v>
      </c>
      <c r="E29" s="244"/>
      <c r="F29" s="29"/>
      <c r="G29" s="431"/>
      <c r="H29" s="339">
        <f t="shared" si="8"/>
        <v>9200</v>
      </c>
      <c r="I29" s="248">
        <f t="shared" si="0"/>
        <v>0</v>
      </c>
      <c r="J29" s="248"/>
      <c r="K29" s="431">
        <v>-0.3342</v>
      </c>
      <c r="L29" s="339">
        <f t="shared" si="9"/>
        <v>9200</v>
      </c>
      <c r="M29" s="57">
        <f t="shared" si="1"/>
        <v>-3074.64</v>
      </c>
      <c r="N29" s="29"/>
      <c r="O29" s="249">
        <f t="shared" si="2"/>
        <v>-3074.64</v>
      </c>
      <c r="P29" s="250" t="str">
        <f t="shared" si="3"/>
        <v/>
      </c>
      <c r="R29" s="431">
        <v>0</v>
      </c>
      <c r="S29" s="339">
        <f t="shared" si="10"/>
        <v>9200</v>
      </c>
      <c r="T29" s="57">
        <f t="shared" si="4"/>
        <v>0</v>
      </c>
      <c r="U29" s="29"/>
      <c r="V29" s="249">
        <f t="shared" si="11"/>
        <v>3074.64</v>
      </c>
      <c r="W29" s="250" t="str">
        <f t="shared" si="12"/>
        <v/>
      </c>
      <c r="Y29" s="431">
        <v>0</v>
      </c>
      <c r="Z29" s="339">
        <f t="shared" si="13"/>
        <v>9200</v>
      </c>
      <c r="AA29" s="57">
        <f t="shared" si="5"/>
        <v>0</v>
      </c>
      <c r="AB29" s="29"/>
      <c r="AC29" s="249">
        <f t="shared" si="14"/>
        <v>0</v>
      </c>
      <c r="AD29" s="250" t="str">
        <f t="shared" si="15"/>
        <v/>
      </c>
      <c r="AF29" s="431">
        <v>0</v>
      </c>
      <c r="AG29" s="339">
        <f t="shared" si="16"/>
        <v>9200</v>
      </c>
      <c r="AH29" s="57">
        <f t="shared" si="6"/>
        <v>0</v>
      </c>
      <c r="AI29" s="29"/>
      <c r="AJ29" s="249">
        <f t="shared" si="17"/>
        <v>0</v>
      </c>
      <c r="AK29" s="250" t="str">
        <f t="shared" si="18"/>
        <v/>
      </c>
      <c r="AM29" s="431">
        <v>0</v>
      </c>
      <c r="AN29" s="339">
        <f t="shared" si="19"/>
        <v>9200</v>
      </c>
      <c r="AO29" s="57">
        <f t="shared" si="7"/>
        <v>0</v>
      </c>
      <c r="AP29" s="29"/>
      <c r="AQ29" s="249">
        <f t="shared" si="20"/>
        <v>0</v>
      </c>
      <c r="AR29" s="250" t="str">
        <f t="shared" si="21"/>
        <v/>
      </c>
    </row>
    <row r="30" spans="2:48" x14ac:dyDescent="0.25">
      <c r="B30" s="67" t="s">
        <v>106</v>
      </c>
      <c r="C30" s="244"/>
      <c r="D30" s="245" t="s">
        <v>80</v>
      </c>
      <c r="E30" s="244"/>
      <c r="F30" s="29"/>
      <c r="G30" s="431"/>
      <c r="H30" s="339">
        <f t="shared" si="8"/>
        <v>9200</v>
      </c>
      <c r="I30" s="248">
        <f t="shared" si="0"/>
        <v>0</v>
      </c>
      <c r="J30" s="248"/>
      <c r="K30" s="431">
        <v>0</v>
      </c>
      <c r="L30" s="339">
        <f t="shared" si="9"/>
        <v>9200</v>
      </c>
      <c r="M30" s="57">
        <f t="shared" si="1"/>
        <v>0</v>
      </c>
      <c r="N30" s="29"/>
      <c r="O30" s="249">
        <f t="shared" si="2"/>
        <v>0</v>
      </c>
      <c r="P30" s="250" t="str">
        <f t="shared" si="3"/>
        <v/>
      </c>
      <c r="R30" s="431">
        <v>0</v>
      </c>
      <c r="S30" s="339">
        <f t="shared" si="10"/>
        <v>9200</v>
      </c>
      <c r="T30" s="57">
        <f t="shared" si="4"/>
        <v>0</v>
      </c>
      <c r="U30" s="29"/>
      <c r="V30" s="249">
        <f t="shared" si="11"/>
        <v>0</v>
      </c>
      <c r="W30" s="250" t="str">
        <f t="shared" si="12"/>
        <v/>
      </c>
      <c r="Y30" s="431">
        <v>3.0700000000000002E-2</v>
      </c>
      <c r="Z30" s="339">
        <f t="shared" si="13"/>
        <v>9200</v>
      </c>
      <c r="AA30" s="57">
        <f t="shared" si="5"/>
        <v>282.44</v>
      </c>
      <c r="AB30" s="29"/>
      <c r="AC30" s="249">
        <f t="shared" si="14"/>
        <v>282.44</v>
      </c>
      <c r="AD30" s="250" t="str">
        <f t="shared" si="15"/>
        <v/>
      </c>
      <c r="AF30" s="431">
        <v>3.0700000000000002E-2</v>
      </c>
      <c r="AG30" s="339">
        <f t="shared" si="16"/>
        <v>9200</v>
      </c>
      <c r="AH30" s="57">
        <f t="shared" si="6"/>
        <v>282.44</v>
      </c>
      <c r="AI30" s="29"/>
      <c r="AJ30" s="249">
        <f t="shared" si="17"/>
        <v>0</v>
      </c>
      <c r="AK30" s="250">
        <f t="shared" si="18"/>
        <v>0</v>
      </c>
      <c r="AM30" s="431">
        <v>3.0700000000000002E-2</v>
      </c>
      <c r="AN30" s="339">
        <f t="shared" si="19"/>
        <v>9200</v>
      </c>
      <c r="AO30" s="57">
        <f t="shared" si="7"/>
        <v>282.44</v>
      </c>
      <c r="AP30" s="29"/>
      <c r="AQ30" s="249">
        <f t="shared" si="20"/>
        <v>0</v>
      </c>
      <c r="AR30" s="250">
        <f t="shared" si="21"/>
        <v>0</v>
      </c>
    </row>
    <row r="31" spans="2:48" x14ac:dyDescent="0.25">
      <c r="B31" s="67" t="s">
        <v>107</v>
      </c>
      <c r="C31" s="244"/>
      <c r="D31" s="245" t="s">
        <v>80</v>
      </c>
      <c r="E31" s="244"/>
      <c r="F31" s="29"/>
      <c r="G31" s="431"/>
      <c r="H31" s="339">
        <f t="shared" si="8"/>
        <v>9200</v>
      </c>
      <c r="I31" s="248">
        <f t="shared" si="0"/>
        <v>0</v>
      </c>
      <c r="J31" s="248"/>
      <c r="K31" s="431">
        <v>-3.0999999999999999E-3</v>
      </c>
      <c r="L31" s="339">
        <f t="shared" si="9"/>
        <v>9200</v>
      </c>
      <c r="M31" s="57">
        <f t="shared" si="1"/>
        <v>-28.52</v>
      </c>
      <c r="N31" s="29"/>
      <c r="O31" s="249">
        <f t="shared" si="2"/>
        <v>-28.52</v>
      </c>
      <c r="P31" s="250" t="str">
        <f t="shared" si="3"/>
        <v/>
      </c>
      <c r="R31" s="431">
        <v>-3.0999999999999999E-3</v>
      </c>
      <c r="S31" s="339">
        <f t="shared" si="10"/>
        <v>9200</v>
      </c>
      <c r="T31" s="57">
        <f t="shared" si="4"/>
        <v>-28.52</v>
      </c>
      <c r="U31" s="29"/>
      <c r="V31" s="249">
        <f t="shared" si="11"/>
        <v>0</v>
      </c>
      <c r="W31" s="250">
        <f t="shared" si="12"/>
        <v>0</v>
      </c>
      <c r="Y31" s="431">
        <v>-3.0999999999999999E-3</v>
      </c>
      <c r="Z31" s="339">
        <f t="shared" si="13"/>
        <v>9200</v>
      </c>
      <c r="AA31" s="57">
        <f t="shared" si="5"/>
        <v>-28.52</v>
      </c>
      <c r="AB31" s="29"/>
      <c r="AC31" s="249">
        <f t="shared" si="14"/>
        <v>0</v>
      </c>
      <c r="AD31" s="250">
        <f t="shared" si="15"/>
        <v>0</v>
      </c>
      <c r="AF31" s="431">
        <v>-3.0999999999999999E-3</v>
      </c>
      <c r="AG31" s="339">
        <f t="shared" si="16"/>
        <v>9200</v>
      </c>
      <c r="AH31" s="57">
        <f t="shared" si="6"/>
        <v>-28.52</v>
      </c>
      <c r="AI31" s="29"/>
      <c r="AJ31" s="249">
        <f t="shared" si="17"/>
        <v>0</v>
      </c>
      <c r="AK31" s="250">
        <f t="shared" si="18"/>
        <v>0</v>
      </c>
      <c r="AM31" s="431">
        <v>-3.0999999999999999E-3</v>
      </c>
      <c r="AN31" s="339">
        <f t="shared" si="19"/>
        <v>9200</v>
      </c>
      <c r="AO31" s="57">
        <f t="shared" si="7"/>
        <v>-28.52</v>
      </c>
      <c r="AP31" s="29"/>
      <c r="AQ31" s="249">
        <f t="shared" si="20"/>
        <v>0</v>
      </c>
      <c r="AR31" s="250">
        <f t="shared" si="21"/>
        <v>0</v>
      </c>
    </row>
    <row r="32" spans="2:48" x14ac:dyDescent="0.25">
      <c r="B32" s="63" t="s">
        <v>108</v>
      </c>
      <c r="C32" s="244"/>
      <c r="D32" s="245" t="s">
        <v>80</v>
      </c>
      <c r="E32" s="244"/>
      <c r="F32" s="29"/>
      <c r="G32" s="431"/>
      <c r="H32" s="339">
        <f t="shared" si="8"/>
        <v>9200</v>
      </c>
      <c r="I32" s="248">
        <f>H32*G32</f>
        <v>0</v>
      </c>
      <c r="J32" s="248"/>
      <c r="K32" s="431">
        <v>-0.26390000000000002</v>
      </c>
      <c r="L32" s="339">
        <f t="shared" si="9"/>
        <v>9200</v>
      </c>
      <c r="M32" s="57">
        <f>L32*K32</f>
        <v>-2427.88</v>
      </c>
      <c r="N32" s="29"/>
      <c r="O32" s="249">
        <f t="shared" si="2"/>
        <v>-2427.88</v>
      </c>
      <c r="P32" s="250" t="str">
        <f t="shared" si="3"/>
        <v/>
      </c>
      <c r="R32" s="431">
        <v>-0.26390000000000002</v>
      </c>
      <c r="S32" s="339">
        <f t="shared" si="10"/>
        <v>9200</v>
      </c>
      <c r="T32" s="57">
        <f>S32*R32</f>
        <v>-2427.88</v>
      </c>
      <c r="U32" s="29"/>
      <c r="V32" s="249">
        <f>T32-M32</f>
        <v>0</v>
      </c>
      <c r="W32" s="250">
        <f>IF(OR(M32=0,T32=0),"",(V32/M32))</f>
        <v>0</v>
      </c>
      <c r="Y32" s="431">
        <v>0</v>
      </c>
      <c r="Z32" s="339">
        <f t="shared" si="13"/>
        <v>9200</v>
      </c>
      <c r="AA32" s="57">
        <f t="shared" si="5"/>
        <v>0</v>
      </c>
      <c r="AB32" s="29"/>
      <c r="AC32" s="249">
        <f t="shared" si="14"/>
        <v>2427.88</v>
      </c>
      <c r="AD32" s="250" t="str">
        <f t="shared" si="15"/>
        <v/>
      </c>
      <c r="AF32" s="431">
        <v>0</v>
      </c>
      <c r="AG32" s="339">
        <f t="shared" si="16"/>
        <v>9200</v>
      </c>
      <c r="AH32" s="57">
        <f t="shared" si="6"/>
        <v>0</v>
      </c>
      <c r="AI32" s="29"/>
      <c r="AJ32" s="249">
        <f t="shared" si="17"/>
        <v>0</v>
      </c>
      <c r="AK32" s="250" t="str">
        <f t="shared" si="18"/>
        <v/>
      </c>
      <c r="AM32" s="431">
        <v>0</v>
      </c>
      <c r="AN32" s="339">
        <f t="shared" si="19"/>
        <v>9200</v>
      </c>
      <c r="AO32" s="57">
        <f t="shared" si="7"/>
        <v>0</v>
      </c>
      <c r="AP32" s="29"/>
      <c r="AQ32" s="249">
        <f t="shared" si="20"/>
        <v>0</v>
      </c>
      <c r="AR32" s="250" t="str">
        <f t="shared" si="21"/>
        <v/>
      </c>
    </row>
    <row r="33" spans="2:44" x14ac:dyDescent="0.25">
      <c r="B33" s="63" t="s">
        <v>109</v>
      </c>
      <c r="C33" s="244"/>
      <c r="D33" s="245" t="s">
        <v>80</v>
      </c>
      <c r="E33" s="244"/>
      <c r="F33" s="29"/>
      <c r="G33" s="431"/>
      <c r="H33" s="339">
        <f t="shared" si="8"/>
        <v>9200</v>
      </c>
      <c r="I33" s="248">
        <f>H33*G33</f>
        <v>0</v>
      </c>
      <c r="J33" s="248"/>
      <c r="K33" s="431">
        <v>-6.3799999999999996E-2</v>
      </c>
      <c r="L33" s="339">
        <f t="shared" si="9"/>
        <v>9200</v>
      </c>
      <c r="M33" s="57">
        <f>L33*K33</f>
        <v>-586.95999999999992</v>
      </c>
      <c r="N33" s="29"/>
      <c r="O33" s="249">
        <f t="shared" si="2"/>
        <v>-586.95999999999992</v>
      </c>
      <c r="P33" s="250" t="str">
        <f t="shared" si="3"/>
        <v/>
      </c>
      <c r="R33" s="431">
        <v>-6.3799999999999996E-2</v>
      </c>
      <c r="S33" s="339">
        <f t="shared" si="10"/>
        <v>9200</v>
      </c>
      <c r="T33" s="57">
        <f>S33*R33</f>
        <v>-586.95999999999992</v>
      </c>
      <c r="U33" s="29"/>
      <c r="V33" s="249">
        <f>T33-M33</f>
        <v>0</v>
      </c>
      <c r="W33" s="250">
        <f>IF(OR(M33=0,T33=0),"",(V33/M33))</f>
        <v>0</v>
      </c>
      <c r="Y33" s="431">
        <v>-6.3799999999999996E-2</v>
      </c>
      <c r="Z33" s="339">
        <f t="shared" si="13"/>
        <v>9200</v>
      </c>
      <c r="AA33" s="57">
        <f t="shared" si="5"/>
        <v>-586.95999999999992</v>
      </c>
      <c r="AB33" s="29"/>
      <c r="AC33" s="249">
        <f t="shared" si="14"/>
        <v>0</v>
      </c>
      <c r="AD33" s="250">
        <f t="shared" si="15"/>
        <v>0</v>
      </c>
      <c r="AF33" s="431">
        <v>-6.3799999999999996E-2</v>
      </c>
      <c r="AG33" s="339">
        <f t="shared" si="16"/>
        <v>9200</v>
      </c>
      <c r="AH33" s="57">
        <f t="shared" si="6"/>
        <v>-586.95999999999992</v>
      </c>
      <c r="AI33" s="29"/>
      <c r="AJ33" s="249">
        <f t="shared" si="17"/>
        <v>0</v>
      </c>
      <c r="AK33" s="250">
        <f t="shared" si="18"/>
        <v>0</v>
      </c>
      <c r="AM33" s="431">
        <v>0</v>
      </c>
      <c r="AN33" s="339">
        <f t="shared" si="19"/>
        <v>9200</v>
      </c>
      <c r="AO33" s="57">
        <f t="shared" si="7"/>
        <v>0</v>
      </c>
      <c r="AP33" s="29"/>
      <c r="AQ33" s="249">
        <f t="shared" si="20"/>
        <v>586.95999999999992</v>
      </c>
      <c r="AR33" s="250" t="str">
        <f t="shared" si="21"/>
        <v/>
      </c>
    </row>
    <row r="34" spans="2:44" x14ac:dyDescent="0.25">
      <c r="B34" s="68" t="s">
        <v>110</v>
      </c>
      <c r="C34" s="244"/>
      <c r="D34" s="245" t="s">
        <v>80</v>
      </c>
      <c r="E34" s="244"/>
      <c r="F34" s="29"/>
      <c r="G34" s="431"/>
      <c r="H34" s="339">
        <f t="shared" si="8"/>
        <v>9200</v>
      </c>
      <c r="I34" s="248">
        <f t="shared" si="0"/>
        <v>0</v>
      </c>
      <c r="J34" s="248"/>
      <c r="K34" s="431">
        <v>0</v>
      </c>
      <c r="L34" s="339">
        <f t="shared" si="9"/>
        <v>9200</v>
      </c>
      <c r="M34" s="57">
        <f t="shared" si="1"/>
        <v>0</v>
      </c>
      <c r="N34" s="29"/>
      <c r="O34" s="249">
        <f t="shared" si="2"/>
        <v>0</v>
      </c>
      <c r="P34" s="250" t="str">
        <f t="shared" si="3"/>
        <v/>
      </c>
      <c r="R34" s="431">
        <v>-0.1852</v>
      </c>
      <c r="S34" s="339">
        <f t="shared" si="10"/>
        <v>9200</v>
      </c>
      <c r="T34" s="57">
        <f t="shared" si="4"/>
        <v>-1703.8400000000001</v>
      </c>
      <c r="U34" s="29"/>
      <c r="V34" s="249">
        <f t="shared" si="11"/>
        <v>-1703.8400000000001</v>
      </c>
      <c r="W34" s="250" t="str">
        <f t="shared" si="12"/>
        <v/>
      </c>
      <c r="Y34" s="431">
        <v>-0.1852</v>
      </c>
      <c r="Z34" s="339">
        <f t="shared" si="13"/>
        <v>9200</v>
      </c>
      <c r="AA34" s="57">
        <f t="shared" si="5"/>
        <v>-1703.8400000000001</v>
      </c>
      <c r="AB34" s="29"/>
      <c r="AC34" s="249">
        <f t="shared" si="14"/>
        <v>0</v>
      </c>
      <c r="AD34" s="250">
        <f t="shared" si="15"/>
        <v>0</v>
      </c>
      <c r="AF34" s="431">
        <v>-0.1852</v>
      </c>
      <c r="AG34" s="339">
        <f t="shared" si="16"/>
        <v>9200</v>
      </c>
      <c r="AH34" s="57">
        <f t="shared" si="6"/>
        <v>-1703.8400000000001</v>
      </c>
      <c r="AI34" s="29"/>
      <c r="AJ34" s="249">
        <f t="shared" si="17"/>
        <v>0</v>
      </c>
      <c r="AK34" s="250">
        <f t="shared" si="18"/>
        <v>0</v>
      </c>
      <c r="AM34" s="431">
        <v>0</v>
      </c>
      <c r="AN34" s="339">
        <f t="shared" si="19"/>
        <v>9200</v>
      </c>
      <c r="AO34" s="57">
        <f t="shared" si="7"/>
        <v>0</v>
      </c>
      <c r="AP34" s="29"/>
      <c r="AQ34" s="249">
        <f t="shared" si="20"/>
        <v>1703.8400000000001</v>
      </c>
      <c r="AR34" s="250" t="str">
        <f t="shared" si="21"/>
        <v/>
      </c>
    </row>
    <row r="35" spans="2:44" x14ac:dyDescent="0.25">
      <c r="B35" s="69" t="s">
        <v>111</v>
      </c>
      <c r="C35" s="244"/>
      <c r="D35" s="245" t="s">
        <v>80</v>
      </c>
      <c r="E35" s="244"/>
      <c r="F35" s="29"/>
      <c r="G35" s="340"/>
      <c r="H35" s="339">
        <f t="shared" si="8"/>
        <v>9200</v>
      </c>
      <c r="I35" s="248">
        <f t="shared" si="0"/>
        <v>0</v>
      </c>
      <c r="J35" s="248"/>
      <c r="K35" s="431">
        <v>3.7999999999999999E-2</v>
      </c>
      <c r="L35" s="339">
        <f t="shared" si="9"/>
        <v>9200</v>
      </c>
      <c r="M35" s="248">
        <f t="shared" si="1"/>
        <v>349.59999999999997</v>
      </c>
      <c r="N35" s="29"/>
      <c r="O35" s="249">
        <f t="shared" si="2"/>
        <v>349.59999999999997</v>
      </c>
      <c r="P35" s="250" t="str">
        <f t="shared" si="3"/>
        <v/>
      </c>
      <c r="R35" s="431">
        <v>0</v>
      </c>
      <c r="S35" s="339">
        <f t="shared" si="10"/>
        <v>9200</v>
      </c>
      <c r="T35" s="248">
        <f t="shared" si="4"/>
        <v>0</v>
      </c>
      <c r="U35" s="29"/>
      <c r="V35" s="249">
        <f t="shared" si="11"/>
        <v>-349.59999999999997</v>
      </c>
      <c r="W35" s="250" t="str">
        <f t="shared" si="12"/>
        <v/>
      </c>
      <c r="Y35" s="431">
        <v>0</v>
      </c>
      <c r="Z35" s="339">
        <f>$G$18</f>
        <v>9200</v>
      </c>
      <c r="AA35" s="248">
        <f t="shared" si="5"/>
        <v>0</v>
      </c>
      <c r="AB35" s="29"/>
      <c r="AC35" s="249">
        <f t="shared" si="14"/>
        <v>0</v>
      </c>
      <c r="AD35" s="250" t="str">
        <f t="shared" si="15"/>
        <v/>
      </c>
      <c r="AF35" s="431">
        <v>0</v>
      </c>
      <c r="AG35" s="339">
        <f>$G$18</f>
        <v>9200</v>
      </c>
      <c r="AH35" s="248">
        <f t="shared" si="6"/>
        <v>0</v>
      </c>
      <c r="AI35" s="29"/>
      <c r="AJ35" s="249">
        <f t="shared" si="17"/>
        <v>0</v>
      </c>
      <c r="AK35" s="250" t="str">
        <f t="shared" si="18"/>
        <v/>
      </c>
      <c r="AM35" s="431">
        <v>0</v>
      </c>
      <c r="AN35" s="339">
        <f>$G$18</f>
        <v>9200</v>
      </c>
      <c r="AO35" s="248">
        <f t="shared" si="7"/>
        <v>0</v>
      </c>
      <c r="AP35" s="29"/>
      <c r="AQ35" s="249">
        <f t="shared" si="20"/>
        <v>0</v>
      </c>
      <c r="AR35" s="250" t="str">
        <f t="shared" si="21"/>
        <v/>
      </c>
    </row>
    <row r="36" spans="2:44" x14ac:dyDescent="0.25">
      <c r="B36" s="69" t="s">
        <v>112</v>
      </c>
      <c r="C36" s="244"/>
      <c r="D36" s="245" t="s">
        <v>80</v>
      </c>
      <c r="E36" s="244"/>
      <c r="F36" s="29"/>
      <c r="G36" s="340"/>
      <c r="H36" s="339">
        <f t="shared" si="8"/>
        <v>9200</v>
      </c>
      <c r="I36" s="248">
        <f t="shared" si="0"/>
        <v>0</v>
      </c>
      <c r="J36" s="248"/>
      <c r="K36" s="431">
        <v>0</v>
      </c>
      <c r="L36" s="339">
        <f t="shared" si="9"/>
        <v>9200</v>
      </c>
      <c r="M36" s="248">
        <f t="shared" si="1"/>
        <v>0</v>
      </c>
      <c r="N36" s="29"/>
      <c r="O36" s="249">
        <f t="shared" si="2"/>
        <v>0</v>
      </c>
      <c r="P36" s="250" t="str">
        <f t="shared" si="3"/>
        <v/>
      </c>
      <c r="R36" s="431">
        <v>0</v>
      </c>
      <c r="S36" s="339">
        <f t="shared" si="10"/>
        <v>9200</v>
      </c>
      <c r="T36" s="248">
        <f t="shared" si="4"/>
        <v>0</v>
      </c>
      <c r="U36" s="29"/>
      <c r="V36" s="249">
        <f t="shared" si="11"/>
        <v>0</v>
      </c>
      <c r="W36" s="250" t="str">
        <f t="shared" si="12"/>
        <v/>
      </c>
      <c r="Y36" s="431">
        <v>0</v>
      </c>
      <c r="Z36" s="339">
        <f>$G$18</f>
        <v>9200</v>
      </c>
      <c r="AA36" s="248">
        <f t="shared" si="5"/>
        <v>0</v>
      </c>
      <c r="AB36" s="29"/>
      <c r="AC36" s="249">
        <f t="shared" si="14"/>
        <v>0</v>
      </c>
      <c r="AD36" s="250" t="str">
        <f t="shared" si="15"/>
        <v/>
      </c>
      <c r="AF36" s="431">
        <v>0</v>
      </c>
      <c r="AG36" s="339">
        <f>$G$18</f>
        <v>9200</v>
      </c>
      <c r="AH36" s="248">
        <f t="shared" si="6"/>
        <v>0</v>
      </c>
      <c r="AI36" s="29"/>
      <c r="AJ36" s="249">
        <f t="shared" si="17"/>
        <v>0</v>
      </c>
      <c r="AK36" s="250" t="str">
        <f t="shared" si="18"/>
        <v/>
      </c>
      <c r="AM36" s="431">
        <v>2.9499999999999998E-2</v>
      </c>
      <c r="AN36" s="339">
        <f>$G$18</f>
        <v>9200</v>
      </c>
      <c r="AO36" s="248">
        <f t="shared" si="7"/>
        <v>271.39999999999998</v>
      </c>
      <c r="AP36" s="29"/>
      <c r="AQ36" s="249">
        <f t="shared" si="20"/>
        <v>271.39999999999998</v>
      </c>
      <c r="AR36" s="250" t="str">
        <f t="shared" si="21"/>
        <v/>
      </c>
    </row>
    <row r="37" spans="2:44" x14ac:dyDescent="0.25">
      <c r="B37" s="69" t="s">
        <v>113</v>
      </c>
      <c r="C37" s="244"/>
      <c r="D37" s="245" t="s">
        <v>80</v>
      </c>
      <c r="E37" s="244"/>
      <c r="F37" s="29"/>
      <c r="G37" s="340"/>
      <c r="H37" s="339">
        <f t="shared" si="8"/>
        <v>9200</v>
      </c>
      <c r="I37" s="248">
        <f t="shared" si="0"/>
        <v>0</v>
      </c>
      <c r="J37" s="248"/>
      <c r="K37" s="431">
        <v>0</v>
      </c>
      <c r="L37" s="339">
        <f t="shared" si="9"/>
        <v>9200</v>
      </c>
      <c r="M37" s="248">
        <f t="shared" si="1"/>
        <v>0</v>
      </c>
      <c r="N37" s="29"/>
      <c r="O37" s="249">
        <f t="shared" si="2"/>
        <v>0</v>
      </c>
      <c r="P37" s="250" t="str">
        <f t="shared" si="3"/>
        <v/>
      </c>
      <c r="R37" s="431">
        <v>0</v>
      </c>
      <c r="S37" s="339">
        <f t="shared" si="10"/>
        <v>9200</v>
      </c>
      <c r="T37" s="248">
        <f t="shared" si="4"/>
        <v>0</v>
      </c>
      <c r="U37" s="29"/>
      <c r="V37" s="249">
        <f t="shared" si="11"/>
        <v>0</v>
      </c>
      <c r="W37" s="250" t="str">
        <f t="shared" si="12"/>
        <v/>
      </c>
      <c r="Y37" s="431">
        <v>0</v>
      </c>
      <c r="Z37" s="339">
        <f>$G$18</f>
        <v>9200</v>
      </c>
      <c r="AA37" s="248">
        <f t="shared" si="5"/>
        <v>0</v>
      </c>
      <c r="AB37" s="29"/>
      <c r="AC37" s="249">
        <f t="shared" si="14"/>
        <v>0</v>
      </c>
      <c r="AD37" s="250" t="str">
        <f t="shared" si="15"/>
        <v/>
      </c>
      <c r="AF37" s="431">
        <v>0</v>
      </c>
      <c r="AG37" s="339">
        <f>$G$18</f>
        <v>9200</v>
      </c>
      <c r="AH37" s="248">
        <f t="shared" si="6"/>
        <v>0</v>
      </c>
      <c r="AI37" s="29"/>
      <c r="AJ37" s="249">
        <f t="shared" si="17"/>
        <v>0</v>
      </c>
      <c r="AK37" s="250" t="str">
        <f t="shared" si="18"/>
        <v/>
      </c>
      <c r="AM37" s="431">
        <v>2.4E-2</v>
      </c>
      <c r="AN37" s="339">
        <f>$G$18</f>
        <v>9200</v>
      </c>
      <c r="AO37" s="248">
        <f t="shared" si="7"/>
        <v>220.8</v>
      </c>
      <c r="AP37" s="29"/>
      <c r="AQ37" s="249">
        <f t="shared" si="20"/>
        <v>220.8</v>
      </c>
      <c r="AR37" s="250" t="str">
        <f t="shared" si="21"/>
        <v/>
      </c>
    </row>
    <row r="38" spans="2:44" x14ac:dyDescent="0.25">
      <c r="B38" s="264" t="s">
        <v>67</v>
      </c>
      <c r="C38" s="244"/>
      <c r="D38" s="245" t="s">
        <v>80</v>
      </c>
      <c r="E38" s="244"/>
      <c r="F38" s="29"/>
      <c r="G38" s="104">
        <v>8.3498000000000001</v>
      </c>
      <c r="H38" s="339">
        <f>$G$18</f>
        <v>9200</v>
      </c>
      <c r="I38" s="263">
        <f>H38*G38</f>
        <v>76818.16</v>
      </c>
      <c r="J38" s="263"/>
      <c r="K38" s="104">
        <v>9.1453000000000007</v>
      </c>
      <c r="L38" s="339">
        <f t="shared" si="9"/>
        <v>9200</v>
      </c>
      <c r="M38" s="57">
        <f t="shared" si="1"/>
        <v>84136.760000000009</v>
      </c>
      <c r="N38" s="29"/>
      <c r="O38" s="249">
        <f t="shared" si="2"/>
        <v>7318.6000000000058</v>
      </c>
      <c r="P38" s="250">
        <f t="shared" si="3"/>
        <v>9.5271743035761414E-2</v>
      </c>
      <c r="R38" s="104">
        <v>9.4641999999999999</v>
      </c>
      <c r="S38" s="339">
        <f t="shared" si="10"/>
        <v>9200</v>
      </c>
      <c r="T38" s="57">
        <f t="shared" si="4"/>
        <v>87070.64</v>
      </c>
      <c r="U38" s="29"/>
      <c r="V38" s="249">
        <f t="shared" si="11"/>
        <v>2933.8799999999901</v>
      </c>
      <c r="W38" s="250">
        <f t="shared" si="12"/>
        <v>3.4870370572862443E-2</v>
      </c>
      <c r="Y38" s="104">
        <v>9.7125000000000004</v>
      </c>
      <c r="Z38" s="339">
        <f t="shared" si="13"/>
        <v>9200</v>
      </c>
      <c r="AA38" s="57">
        <f t="shared" si="5"/>
        <v>89355</v>
      </c>
      <c r="AB38" s="29"/>
      <c r="AC38" s="249">
        <f t="shared" si="14"/>
        <v>2284.3600000000006</v>
      </c>
      <c r="AD38" s="250">
        <f t="shared" si="15"/>
        <v>2.6235709304537103E-2</v>
      </c>
      <c r="AF38" s="104">
        <v>10.3832</v>
      </c>
      <c r="AG38" s="339">
        <f t="shared" si="16"/>
        <v>9200</v>
      </c>
      <c r="AH38" s="57">
        <f t="shared" si="6"/>
        <v>95525.440000000002</v>
      </c>
      <c r="AI38" s="29"/>
      <c r="AJ38" s="249">
        <f t="shared" si="17"/>
        <v>6170.4400000000023</v>
      </c>
      <c r="AK38" s="250">
        <f t="shared" si="18"/>
        <v>6.9055341055341085E-2</v>
      </c>
      <c r="AM38" s="104">
        <v>10.6493</v>
      </c>
      <c r="AN38" s="339">
        <f t="shared" si="19"/>
        <v>9200</v>
      </c>
      <c r="AO38" s="57">
        <f t="shared" si="7"/>
        <v>97973.56</v>
      </c>
      <c r="AP38" s="29"/>
      <c r="AQ38" s="249">
        <f t="shared" si="20"/>
        <v>2448.1199999999953</v>
      </c>
      <c r="AR38" s="250">
        <f t="shared" si="21"/>
        <v>2.5627937437398825E-2</v>
      </c>
    </row>
    <row r="39" spans="2:44" x14ac:dyDescent="0.25">
      <c r="B39" s="82" t="s">
        <v>68</v>
      </c>
      <c r="C39" s="244"/>
      <c r="D39" s="245" t="s">
        <v>80</v>
      </c>
      <c r="E39" s="244"/>
      <c r="F39" s="29"/>
      <c r="G39" s="104">
        <v>0</v>
      </c>
      <c r="H39" s="339">
        <f>$G$18</f>
        <v>9200</v>
      </c>
      <c r="I39" s="263">
        <f>H39*G39</f>
        <v>0</v>
      </c>
      <c r="J39" s="263"/>
      <c r="K39" s="104">
        <v>0</v>
      </c>
      <c r="L39" s="339">
        <f t="shared" si="9"/>
        <v>9200</v>
      </c>
      <c r="M39" s="57">
        <f t="shared" si="1"/>
        <v>0</v>
      </c>
      <c r="N39" s="29"/>
      <c r="O39" s="249">
        <f t="shared" si="2"/>
        <v>0</v>
      </c>
      <c r="P39" s="250" t="str">
        <f t="shared" si="3"/>
        <v/>
      </c>
      <c r="R39" s="104">
        <v>0</v>
      </c>
      <c r="S39" s="339">
        <f t="shared" si="10"/>
        <v>9200</v>
      </c>
      <c r="T39" s="57">
        <f t="shared" si="4"/>
        <v>0</v>
      </c>
      <c r="U39" s="29"/>
      <c r="V39" s="249">
        <f t="shared" si="11"/>
        <v>0</v>
      </c>
      <c r="W39" s="250" t="str">
        <f t="shared" si="12"/>
        <v/>
      </c>
      <c r="Y39" s="104">
        <v>0</v>
      </c>
      <c r="Z39" s="339">
        <f t="shared" si="13"/>
        <v>9200</v>
      </c>
      <c r="AA39" s="57">
        <f t="shared" si="5"/>
        <v>0</v>
      </c>
      <c r="AB39" s="29"/>
      <c r="AC39" s="249">
        <f t="shared" si="14"/>
        <v>0</v>
      </c>
      <c r="AD39" s="250" t="str">
        <f t="shared" si="15"/>
        <v/>
      </c>
      <c r="AF39" s="104">
        <v>0</v>
      </c>
      <c r="AG39" s="339">
        <f t="shared" si="16"/>
        <v>9200</v>
      </c>
      <c r="AH39" s="57">
        <f t="shared" si="6"/>
        <v>0</v>
      </c>
      <c r="AI39" s="29"/>
      <c r="AJ39" s="249">
        <f t="shared" si="17"/>
        <v>0</v>
      </c>
      <c r="AK39" s="250" t="str">
        <f t="shared" si="18"/>
        <v/>
      </c>
      <c r="AM39" s="104">
        <v>0</v>
      </c>
      <c r="AN39" s="339">
        <f t="shared" si="19"/>
        <v>9200</v>
      </c>
      <c r="AO39" s="57">
        <f t="shared" si="7"/>
        <v>0</v>
      </c>
      <c r="AP39" s="29"/>
      <c r="AQ39" s="249">
        <f t="shared" si="20"/>
        <v>0</v>
      </c>
      <c r="AR39" s="250" t="str">
        <f t="shared" si="21"/>
        <v/>
      </c>
    </row>
    <row r="40" spans="2:44" x14ac:dyDescent="0.25">
      <c r="B40" s="398" t="s">
        <v>27</v>
      </c>
      <c r="C40" s="399"/>
      <c r="D40" s="400"/>
      <c r="E40" s="399"/>
      <c r="F40" s="401"/>
      <c r="G40" s="402"/>
      <c r="H40" s="403"/>
      <c r="I40" s="404">
        <f>SUM(I23:I39)</f>
        <v>76993.600000000006</v>
      </c>
      <c r="J40" s="404"/>
      <c r="K40" s="402"/>
      <c r="L40" s="403"/>
      <c r="M40" s="404">
        <f>SUM(M23:M39)</f>
        <v>81579.8</v>
      </c>
      <c r="N40" s="401"/>
      <c r="O40" s="405">
        <f t="shared" si="2"/>
        <v>4586.1999999999971</v>
      </c>
      <c r="P40" s="406">
        <f t="shared" si="3"/>
        <v>5.9565989900459214E-2</v>
      </c>
      <c r="R40" s="402"/>
      <c r="S40" s="403"/>
      <c r="T40" s="404">
        <f>SUM(T23:T39)</f>
        <v>86821.04</v>
      </c>
      <c r="U40" s="401"/>
      <c r="V40" s="405">
        <f t="shared" si="11"/>
        <v>5241.2399999999907</v>
      </c>
      <c r="W40" s="406">
        <f t="shared" si="12"/>
        <v>6.4246786581972387E-2</v>
      </c>
      <c r="Y40" s="402"/>
      <c r="Z40" s="403"/>
      <c r="AA40" s="404">
        <f>SUM(AA23:AA39)</f>
        <v>91815.72</v>
      </c>
      <c r="AB40" s="401"/>
      <c r="AC40" s="405">
        <f>AA40-T40</f>
        <v>4994.6800000000076</v>
      </c>
      <c r="AD40" s="406">
        <f t="shared" si="15"/>
        <v>5.752845162877579E-2</v>
      </c>
      <c r="AF40" s="402"/>
      <c r="AG40" s="403"/>
      <c r="AH40" s="404">
        <f>SUM(AH23:AH39)</f>
        <v>97986.16</v>
      </c>
      <c r="AI40" s="401"/>
      <c r="AJ40" s="405">
        <f t="shared" si="17"/>
        <v>6170.4400000000023</v>
      </c>
      <c r="AK40" s="406">
        <f t="shared" si="18"/>
        <v>6.7204613763307663E-2</v>
      </c>
      <c r="AM40" s="402"/>
      <c r="AN40" s="403"/>
      <c r="AO40" s="404">
        <f>SUM(AO23:AO39)</f>
        <v>103217.28</v>
      </c>
      <c r="AP40" s="401"/>
      <c r="AQ40" s="405">
        <f t="shared" si="20"/>
        <v>5231.1199999999953</v>
      </c>
      <c r="AR40" s="406">
        <f t="shared" si="21"/>
        <v>5.3386314965297089E-2</v>
      </c>
    </row>
    <row r="41" spans="2:44" x14ac:dyDescent="0.25">
      <c r="B41" s="63" t="s">
        <v>28</v>
      </c>
      <c r="C41" s="29"/>
      <c r="D41" s="245" t="s">
        <v>29</v>
      </c>
      <c r="E41" s="29"/>
      <c r="F41" s="29"/>
      <c r="G41" s="261">
        <f>G60</f>
        <v>8.9169999999999999E-2</v>
      </c>
      <c r="H41" s="451">
        <f>$G19*(1+G73)-$G19</f>
        <v>67080.000000000466</v>
      </c>
      <c r="I41" s="263">
        <f>H41*G41</f>
        <v>5981.5236000000414</v>
      </c>
      <c r="J41" s="263"/>
      <c r="K41" s="261">
        <f>K60</f>
        <v>8.9169999999999999E-2</v>
      </c>
      <c r="L41" s="451">
        <f>$G19*(1+K73)-$G19</f>
        <v>67080.000000000466</v>
      </c>
      <c r="M41" s="263">
        <f>L41*K41</f>
        <v>5981.5236000000414</v>
      </c>
      <c r="N41" s="29"/>
      <c r="O41" s="249">
        <f t="shared" si="2"/>
        <v>0</v>
      </c>
      <c r="P41" s="250">
        <f t="shared" si="3"/>
        <v>0</v>
      </c>
      <c r="R41" s="261">
        <f>R60</f>
        <v>8.9169999999999999E-2</v>
      </c>
      <c r="S41" s="451">
        <f>$G19*(1+R73)-$G19</f>
        <v>67080.000000000466</v>
      </c>
      <c r="T41" s="263">
        <f>S41*R41</f>
        <v>5981.5236000000414</v>
      </c>
      <c r="U41" s="29"/>
      <c r="V41" s="249">
        <f t="shared" si="11"/>
        <v>0</v>
      </c>
      <c r="W41" s="250">
        <f t="shared" si="12"/>
        <v>0</v>
      </c>
      <c r="Y41" s="261">
        <f>Y60</f>
        <v>8.9169999999999999E-2</v>
      </c>
      <c r="Z41" s="451">
        <f>$G19*(1+Y73)-$G19</f>
        <v>67080.000000000466</v>
      </c>
      <c r="AA41" s="263">
        <f>Z41*Y41</f>
        <v>5981.5236000000414</v>
      </c>
      <c r="AB41" s="29"/>
      <c r="AC41" s="249">
        <f t="shared" si="14"/>
        <v>0</v>
      </c>
      <c r="AD41" s="250">
        <f t="shared" si="15"/>
        <v>0</v>
      </c>
      <c r="AF41" s="261">
        <f>AF60</f>
        <v>8.9169999999999999E-2</v>
      </c>
      <c r="AG41" s="451">
        <f>$G19*(1+AF73)-$G19</f>
        <v>67080.000000000466</v>
      </c>
      <c r="AH41" s="263">
        <f>AG41*AF41</f>
        <v>5981.5236000000414</v>
      </c>
      <c r="AI41" s="29"/>
      <c r="AJ41" s="249">
        <f t="shared" si="17"/>
        <v>0</v>
      </c>
      <c r="AK41" s="250">
        <f t="shared" si="18"/>
        <v>0</v>
      </c>
      <c r="AM41" s="261">
        <f>AM60</f>
        <v>8.9169999999999999E-2</v>
      </c>
      <c r="AN41" s="451">
        <f>$G19*(1+AM73)-$G19</f>
        <v>67080.000000000466</v>
      </c>
      <c r="AO41" s="263">
        <f>AN41*AM41</f>
        <v>5981.5236000000414</v>
      </c>
      <c r="AP41" s="29"/>
      <c r="AQ41" s="249">
        <f t="shared" si="20"/>
        <v>0</v>
      </c>
      <c r="AR41" s="250">
        <f t="shared" si="21"/>
        <v>0</v>
      </c>
    </row>
    <row r="42" spans="2:44" s="22" customFormat="1" x14ac:dyDescent="0.25">
      <c r="B42" s="82" t="str">
        <f>+RESIDENTIAL!$B$41</f>
        <v>Rate Rider for Disposition of Deferral/Variance Accounts - effective until December 31, 2025</v>
      </c>
      <c r="C42" s="53"/>
      <c r="D42" s="54" t="s">
        <v>80</v>
      </c>
      <c r="E42" s="53"/>
      <c r="F42" s="23"/>
      <c r="G42" s="432">
        <v>1.1144000000000001</v>
      </c>
      <c r="H42" s="86">
        <f>$G$18</f>
        <v>9200</v>
      </c>
      <c r="I42" s="65">
        <f>H42*G42</f>
        <v>10252.480000000001</v>
      </c>
      <c r="J42" s="65"/>
      <c r="K42" s="432">
        <v>0.87370000000000003</v>
      </c>
      <c r="L42" s="86">
        <f>$G$18</f>
        <v>9200</v>
      </c>
      <c r="M42" s="65">
        <f>L42*K42</f>
        <v>8038.04</v>
      </c>
      <c r="N42" s="59"/>
      <c r="O42" s="60">
        <f t="shared" si="2"/>
        <v>-2214.4400000000014</v>
      </c>
      <c r="P42" s="61">
        <f t="shared" si="3"/>
        <v>-0.21599066762383357</v>
      </c>
      <c r="Q42" s="59"/>
      <c r="R42" s="85">
        <v>0</v>
      </c>
      <c r="S42" s="86">
        <f>$G$18</f>
        <v>9200</v>
      </c>
      <c r="T42" s="65">
        <f>S42*R42</f>
        <v>0</v>
      </c>
      <c r="U42" s="59"/>
      <c r="V42" s="60">
        <f t="shared" si="11"/>
        <v>-8038.04</v>
      </c>
      <c r="W42" s="61" t="str">
        <f t="shared" si="12"/>
        <v/>
      </c>
      <c r="X42" s="59"/>
      <c r="Y42" s="85">
        <v>0</v>
      </c>
      <c r="Z42" s="86">
        <f>$G$18</f>
        <v>9200</v>
      </c>
      <c r="AA42" s="65">
        <f>Z42*Y42</f>
        <v>0</v>
      </c>
      <c r="AB42" s="59"/>
      <c r="AC42" s="60">
        <f t="shared" si="14"/>
        <v>0</v>
      </c>
      <c r="AD42" s="61" t="str">
        <f t="shared" si="15"/>
        <v/>
      </c>
      <c r="AE42" s="59"/>
      <c r="AF42" s="85">
        <v>0</v>
      </c>
      <c r="AG42" s="86">
        <f>$G$18</f>
        <v>9200</v>
      </c>
      <c r="AH42" s="65">
        <f>AG42*AF42</f>
        <v>0</v>
      </c>
      <c r="AI42" s="59"/>
      <c r="AJ42" s="60">
        <f t="shared" si="17"/>
        <v>0</v>
      </c>
      <c r="AK42" s="61" t="str">
        <f t="shared" si="18"/>
        <v/>
      </c>
      <c r="AL42" s="59"/>
      <c r="AM42" s="85">
        <v>0</v>
      </c>
      <c r="AN42" s="86">
        <f>$G$18</f>
        <v>9200</v>
      </c>
      <c r="AO42" s="65">
        <f>AN42*AM42</f>
        <v>0</v>
      </c>
      <c r="AP42" s="59"/>
      <c r="AQ42" s="60">
        <f t="shared" si="20"/>
        <v>0</v>
      </c>
      <c r="AR42" s="61" t="str">
        <f t="shared" si="21"/>
        <v/>
      </c>
    </row>
    <row r="43" spans="2:44" s="22" customFormat="1" x14ac:dyDescent="0.25">
      <c r="B43" s="63" t="str">
        <f>+'GS 50-999 kW'!$B$45</f>
        <v>Rate Rider for Disposition of Deferral/Variance Accounts for Non -Wholesale Market Participants -effective until December 31, 2025</v>
      </c>
      <c r="C43" s="53"/>
      <c r="D43" s="54" t="s">
        <v>80</v>
      </c>
      <c r="E43" s="53"/>
      <c r="F43" s="23"/>
      <c r="G43" s="432">
        <v>1.0801000000000001</v>
      </c>
      <c r="H43" s="86">
        <f>$G$18</f>
        <v>9200</v>
      </c>
      <c r="I43" s="65">
        <f>H43*G43</f>
        <v>9936.92</v>
      </c>
      <c r="J43" s="65"/>
      <c r="K43" s="432">
        <v>0.26100000000000001</v>
      </c>
      <c r="L43" s="86">
        <f>$G$18</f>
        <v>9200</v>
      </c>
      <c r="M43" s="65">
        <f>L43*K43</f>
        <v>2401.2000000000003</v>
      </c>
      <c r="N43" s="59"/>
      <c r="O43" s="60">
        <f t="shared" si="2"/>
        <v>-7535.7199999999993</v>
      </c>
      <c r="P43" s="61">
        <f t="shared" si="3"/>
        <v>-0.75835570780483286</v>
      </c>
      <c r="Q43" s="59"/>
      <c r="R43" s="85">
        <v>0</v>
      </c>
      <c r="S43" s="86">
        <f>$G$18</f>
        <v>9200</v>
      </c>
      <c r="T43" s="65">
        <f>S43*R43</f>
        <v>0</v>
      </c>
      <c r="U43" s="59"/>
      <c r="V43" s="60">
        <f t="shared" si="11"/>
        <v>-2401.2000000000003</v>
      </c>
      <c r="W43" s="61" t="str">
        <f t="shared" si="12"/>
        <v/>
      </c>
      <c r="X43" s="59"/>
      <c r="Y43" s="85">
        <v>0</v>
      </c>
      <c r="Z43" s="86">
        <f>$G$18</f>
        <v>9200</v>
      </c>
      <c r="AA43" s="65">
        <f>Z43*Y43</f>
        <v>0</v>
      </c>
      <c r="AB43" s="59"/>
      <c r="AC43" s="60">
        <f t="shared" si="14"/>
        <v>0</v>
      </c>
      <c r="AD43" s="61" t="str">
        <f t="shared" si="15"/>
        <v/>
      </c>
      <c r="AE43" s="59"/>
      <c r="AF43" s="85">
        <v>0</v>
      </c>
      <c r="AG43" s="86">
        <f>$G$18</f>
        <v>9200</v>
      </c>
      <c r="AH43" s="65">
        <f>AG43*AF43</f>
        <v>0</v>
      </c>
      <c r="AI43" s="59"/>
      <c r="AJ43" s="60">
        <f t="shared" si="17"/>
        <v>0</v>
      </c>
      <c r="AK43" s="61" t="str">
        <f t="shared" si="18"/>
        <v/>
      </c>
      <c r="AL43" s="59"/>
      <c r="AM43" s="85">
        <v>0</v>
      </c>
      <c r="AN43" s="86">
        <f>$G$18</f>
        <v>9200</v>
      </c>
      <c r="AO43" s="65">
        <f>AN43*AM43</f>
        <v>0</v>
      </c>
      <c r="AP43" s="59"/>
      <c r="AQ43" s="60">
        <f t="shared" si="20"/>
        <v>0</v>
      </c>
      <c r="AR43" s="61" t="str">
        <f t="shared" si="21"/>
        <v/>
      </c>
    </row>
    <row r="44" spans="2:44" s="22" customFormat="1" x14ac:dyDescent="0.25">
      <c r="B44" s="63" t="str">
        <f>+RESIDENTIAL!$B$42</f>
        <v>Rate Rider for Disposition of Capacity Based Recovery Account - Applicable only for Class B Customers - effective until December 31, 2025</v>
      </c>
      <c r="C44" s="53"/>
      <c r="D44" s="54" t="s">
        <v>80</v>
      </c>
      <c r="E44" s="53"/>
      <c r="F44" s="23"/>
      <c r="G44" s="432">
        <v>-2.7400000000000001E-2</v>
      </c>
      <c r="H44" s="86"/>
      <c r="I44" s="65">
        <f>H44*G44</f>
        <v>0</v>
      </c>
      <c r="J44" s="65"/>
      <c r="K44" s="432">
        <v>6.4500000000000002E-2</v>
      </c>
      <c r="L44" s="86"/>
      <c r="M44" s="65">
        <f>L44*K44</f>
        <v>0</v>
      </c>
      <c r="N44" s="59"/>
      <c r="O44" s="60">
        <f t="shared" si="2"/>
        <v>0</v>
      </c>
      <c r="P44" s="61" t="str">
        <f t="shared" si="3"/>
        <v/>
      </c>
      <c r="Q44" s="59"/>
      <c r="R44" s="85">
        <v>0</v>
      </c>
      <c r="S44" s="86"/>
      <c r="T44" s="65">
        <f>S44*R44</f>
        <v>0</v>
      </c>
      <c r="U44" s="59"/>
      <c r="V44" s="60">
        <f t="shared" si="11"/>
        <v>0</v>
      </c>
      <c r="W44" s="61" t="str">
        <f t="shared" si="12"/>
        <v/>
      </c>
      <c r="X44" s="59"/>
      <c r="Y44" s="85">
        <v>0</v>
      </c>
      <c r="Z44" s="86"/>
      <c r="AA44" s="65">
        <f>Z44*Y44</f>
        <v>0</v>
      </c>
      <c r="AB44" s="59"/>
      <c r="AC44" s="60">
        <f t="shared" si="14"/>
        <v>0</v>
      </c>
      <c r="AD44" s="61" t="str">
        <f t="shared" si="15"/>
        <v/>
      </c>
      <c r="AE44" s="59"/>
      <c r="AF44" s="85">
        <v>0</v>
      </c>
      <c r="AG44" s="86"/>
      <c r="AH44" s="65">
        <f>AG44*AF44</f>
        <v>0</v>
      </c>
      <c r="AI44" s="59"/>
      <c r="AJ44" s="60">
        <f t="shared" si="17"/>
        <v>0</v>
      </c>
      <c r="AK44" s="61" t="str">
        <f t="shared" si="18"/>
        <v/>
      </c>
      <c r="AL44" s="59"/>
      <c r="AM44" s="85">
        <v>0</v>
      </c>
      <c r="AN44" s="86"/>
      <c r="AO44" s="65">
        <f>AN44*AM44</f>
        <v>0</v>
      </c>
      <c r="AP44" s="59"/>
      <c r="AQ44" s="60">
        <f t="shared" si="20"/>
        <v>0</v>
      </c>
      <c r="AR44" s="61" t="str">
        <f t="shared" si="21"/>
        <v/>
      </c>
    </row>
    <row r="45" spans="2:44" s="22" customFormat="1" ht="15.75" customHeight="1" x14ac:dyDescent="0.25">
      <c r="B45" s="82" t="str">
        <f>+RESIDENTIAL!$B$43</f>
        <v>Rate Rider for Disposition of Global Adjustment Account - Applicable only for Non-RPP Customers - effective until December 31, 2025</v>
      </c>
      <c r="C45" s="53"/>
      <c r="D45" s="460" t="s">
        <v>29</v>
      </c>
      <c r="E45" s="53"/>
      <c r="F45" s="23"/>
      <c r="G45" s="85">
        <v>0</v>
      </c>
      <c r="H45" s="86"/>
      <c r="I45" s="65">
        <f>H45*G45</f>
        <v>0</v>
      </c>
      <c r="J45" s="65"/>
      <c r="K45" s="85">
        <v>1.24E-3</v>
      </c>
      <c r="L45" s="86"/>
      <c r="M45" s="65">
        <f>L45*K45</f>
        <v>0</v>
      </c>
      <c r="N45" s="59"/>
      <c r="O45" s="60">
        <f t="shared" si="2"/>
        <v>0</v>
      </c>
      <c r="P45" s="61" t="str">
        <f t="shared" si="3"/>
        <v/>
      </c>
      <c r="Q45" s="59"/>
      <c r="R45" s="85">
        <v>0</v>
      </c>
      <c r="S45" s="86"/>
      <c r="T45" s="65">
        <f>S45*R45</f>
        <v>0</v>
      </c>
      <c r="U45" s="59"/>
      <c r="V45" s="60">
        <f t="shared" si="11"/>
        <v>0</v>
      </c>
      <c r="W45" s="61" t="str">
        <f t="shared" si="12"/>
        <v/>
      </c>
      <c r="X45" s="59"/>
      <c r="Y45" s="85">
        <v>0</v>
      </c>
      <c r="Z45" s="86"/>
      <c r="AA45" s="65">
        <f>Z45*Y45</f>
        <v>0</v>
      </c>
      <c r="AB45" s="59"/>
      <c r="AC45" s="60">
        <f t="shared" si="14"/>
        <v>0</v>
      </c>
      <c r="AD45" s="61" t="str">
        <f t="shared" si="15"/>
        <v/>
      </c>
      <c r="AE45" s="59"/>
      <c r="AF45" s="85">
        <v>0</v>
      </c>
      <c r="AG45" s="86"/>
      <c r="AH45" s="65">
        <f>AG45*AF45</f>
        <v>0</v>
      </c>
      <c r="AI45" s="59"/>
      <c r="AJ45" s="60">
        <f t="shared" si="17"/>
        <v>0</v>
      </c>
      <c r="AK45" s="61" t="str">
        <f t="shared" si="18"/>
        <v/>
      </c>
      <c r="AL45" s="59"/>
      <c r="AM45" s="85">
        <v>0</v>
      </c>
      <c r="AN45" s="86"/>
      <c r="AO45" s="65">
        <f>AN45*AM45</f>
        <v>0</v>
      </c>
      <c r="AP45" s="59"/>
      <c r="AQ45" s="60">
        <f t="shared" si="20"/>
        <v>0</v>
      </c>
      <c r="AR45" s="61" t="str">
        <f t="shared" si="21"/>
        <v/>
      </c>
    </row>
    <row r="46" spans="2:44" x14ac:dyDescent="0.25">
      <c r="B46" s="408" t="s">
        <v>34</v>
      </c>
      <c r="C46" s="409"/>
      <c r="D46" s="410"/>
      <c r="E46" s="409"/>
      <c r="F46" s="401"/>
      <c r="G46" s="411"/>
      <c r="H46" s="412"/>
      <c r="I46" s="413">
        <f>SUM(I41:I45)+I40</f>
        <v>103164.52360000004</v>
      </c>
      <c r="J46" s="413"/>
      <c r="K46" s="411"/>
      <c r="L46" s="412"/>
      <c r="M46" s="413">
        <f>SUM(M41:M45)+M40</f>
        <v>98000.563600000052</v>
      </c>
      <c r="N46" s="401"/>
      <c r="O46" s="405">
        <f t="shared" si="2"/>
        <v>-5163.9599999999919</v>
      </c>
      <c r="P46" s="406">
        <f t="shared" si="3"/>
        <v>-5.0055579377482722E-2</v>
      </c>
      <c r="R46" s="411"/>
      <c r="S46" s="412"/>
      <c r="T46" s="413">
        <f>SUM(T41:T45)+T40</f>
        <v>92802.563600000038</v>
      </c>
      <c r="U46" s="401"/>
      <c r="V46" s="405">
        <f>T46-M46</f>
        <v>-5198.0000000000146</v>
      </c>
      <c r="W46" s="406">
        <f t="shared" si="12"/>
        <v>-5.3040511289467844E-2</v>
      </c>
      <c r="Y46" s="411"/>
      <c r="Z46" s="412"/>
      <c r="AA46" s="413">
        <f>SUM(AA41:AA45)+AA40</f>
        <v>97797.243600000045</v>
      </c>
      <c r="AB46" s="401"/>
      <c r="AC46" s="405">
        <f t="shared" si="14"/>
        <v>4994.6800000000076</v>
      </c>
      <c r="AD46" s="406">
        <f t="shared" si="15"/>
        <v>5.3820495967419647E-2</v>
      </c>
      <c r="AF46" s="411"/>
      <c r="AG46" s="412"/>
      <c r="AH46" s="413">
        <f>SUM(AH41:AH45)+AH40</f>
        <v>103967.68360000005</v>
      </c>
      <c r="AI46" s="401"/>
      <c r="AJ46" s="405">
        <f t="shared" si="17"/>
        <v>6170.4400000000023</v>
      </c>
      <c r="AK46" s="406">
        <f t="shared" si="18"/>
        <v>6.3094211788193993E-2</v>
      </c>
      <c r="AM46" s="411"/>
      <c r="AN46" s="412"/>
      <c r="AO46" s="413">
        <f>SUM(AO41:AO45)+AO40</f>
        <v>109198.80360000004</v>
      </c>
      <c r="AP46" s="401"/>
      <c r="AQ46" s="405">
        <f t="shared" si="20"/>
        <v>5231.1199999999953</v>
      </c>
      <c r="AR46" s="406">
        <f t="shared" si="21"/>
        <v>5.0314865339560116E-2</v>
      </c>
    </row>
    <row r="47" spans="2:44" x14ac:dyDescent="0.25">
      <c r="B47" s="272" t="s">
        <v>35</v>
      </c>
      <c r="C47" s="29"/>
      <c r="D47" s="245" t="s">
        <v>81</v>
      </c>
      <c r="E47" s="29"/>
      <c r="F47" s="29"/>
      <c r="G47" s="104">
        <v>4.1376999999999997</v>
      </c>
      <c r="H47" s="339">
        <f>+$G$17</f>
        <v>8400</v>
      </c>
      <c r="I47" s="263">
        <f>H47*G47</f>
        <v>34756.68</v>
      </c>
      <c r="J47" s="263"/>
      <c r="K47" s="104">
        <v>4.6943000000000001</v>
      </c>
      <c r="L47" s="339">
        <f>+$G$17</f>
        <v>8400</v>
      </c>
      <c r="M47" s="263">
        <f>L47*K47</f>
        <v>39432.120000000003</v>
      </c>
      <c r="N47" s="29"/>
      <c r="O47" s="249">
        <f t="shared" si="2"/>
        <v>4675.4400000000023</v>
      </c>
      <c r="P47" s="250">
        <f t="shared" si="3"/>
        <v>0.13451917732073382</v>
      </c>
      <c r="R47" s="104">
        <v>4.6943000000000001</v>
      </c>
      <c r="S47" s="339">
        <f>+$G$17</f>
        <v>8400</v>
      </c>
      <c r="T47" s="263">
        <f>S47*R47</f>
        <v>39432.120000000003</v>
      </c>
      <c r="U47" s="29"/>
      <c r="V47" s="249">
        <f t="shared" si="11"/>
        <v>0</v>
      </c>
      <c r="W47" s="250">
        <f t="shared" si="12"/>
        <v>0</v>
      </c>
      <c r="Y47" s="104">
        <v>4.6943000000000001</v>
      </c>
      <c r="Z47" s="339">
        <f>+$G$17</f>
        <v>8400</v>
      </c>
      <c r="AA47" s="263">
        <f>Z47*Y47</f>
        <v>39432.120000000003</v>
      </c>
      <c r="AB47" s="29"/>
      <c r="AC47" s="249">
        <f t="shared" si="14"/>
        <v>0</v>
      </c>
      <c r="AD47" s="250">
        <f t="shared" si="15"/>
        <v>0</v>
      </c>
      <c r="AF47" s="104">
        <v>4.6943000000000001</v>
      </c>
      <c r="AG47" s="339">
        <f>+$G$17</f>
        <v>8400</v>
      </c>
      <c r="AH47" s="263">
        <f>AG47*AF47</f>
        <v>39432.120000000003</v>
      </c>
      <c r="AI47" s="29"/>
      <c r="AJ47" s="249">
        <f t="shared" si="17"/>
        <v>0</v>
      </c>
      <c r="AK47" s="250">
        <f t="shared" si="18"/>
        <v>0</v>
      </c>
      <c r="AM47" s="104">
        <v>4.6943000000000001</v>
      </c>
      <c r="AN47" s="339">
        <f>+$G$17</f>
        <v>8400</v>
      </c>
      <c r="AO47" s="263">
        <f>AN47*AM47</f>
        <v>39432.120000000003</v>
      </c>
      <c r="AP47" s="29"/>
      <c r="AQ47" s="249">
        <f t="shared" si="20"/>
        <v>0</v>
      </c>
      <c r="AR47" s="250">
        <f t="shared" si="21"/>
        <v>0</v>
      </c>
    </row>
    <row r="48" spans="2:44" x14ac:dyDescent="0.25">
      <c r="B48" s="274" t="s">
        <v>36</v>
      </c>
      <c r="C48" s="29"/>
      <c r="D48" s="245" t="s">
        <v>81</v>
      </c>
      <c r="E48" s="29"/>
      <c r="F48" s="29"/>
      <c r="G48" s="104">
        <v>2.7967</v>
      </c>
      <c r="H48" s="339">
        <f>+$G$17</f>
        <v>8400</v>
      </c>
      <c r="I48" s="263">
        <f>H48*G48</f>
        <v>23492.28</v>
      </c>
      <c r="J48" s="263"/>
      <c r="K48" s="104">
        <v>3.2477999999999998</v>
      </c>
      <c r="L48" s="339">
        <f>+$G$17</f>
        <v>8400</v>
      </c>
      <c r="M48" s="263">
        <f>L48*K48</f>
        <v>27281.519999999997</v>
      </c>
      <c r="N48" s="29"/>
      <c r="O48" s="249">
        <f t="shared" si="2"/>
        <v>3789.239999999998</v>
      </c>
      <c r="P48" s="250">
        <f t="shared" si="3"/>
        <v>0.16129724317946142</v>
      </c>
      <c r="R48" s="104">
        <v>3.2477999999999998</v>
      </c>
      <c r="S48" s="339">
        <f>+$G$17</f>
        <v>8400</v>
      </c>
      <c r="T48" s="263">
        <f>S48*R48</f>
        <v>27281.519999999997</v>
      </c>
      <c r="U48" s="29"/>
      <c r="V48" s="249">
        <f t="shared" si="11"/>
        <v>0</v>
      </c>
      <c r="W48" s="250">
        <f t="shared" si="12"/>
        <v>0</v>
      </c>
      <c r="Y48" s="104">
        <v>3.2477999999999998</v>
      </c>
      <c r="Z48" s="339">
        <f>+$G$17</f>
        <v>8400</v>
      </c>
      <c r="AA48" s="263">
        <f>Z48*Y48</f>
        <v>27281.519999999997</v>
      </c>
      <c r="AB48" s="29"/>
      <c r="AC48" s="249">
        <f t="shared" si="14"/>
        <v>0</v>
      </c>
      <c r="AD48" s="250">
        <f t="shared" si="15"/>
        <v>0</v>
      </c>
      <c r="AF48" s="104">
        <v>3.2477999999999998</v>
      </c>
      <c r="AG48" s="339">
        <f>+$G$17</f>
        <v>8400</v>
      </c>
      <c r="AH48" s="263">
        <f>AG48*AF48</f>
        <v>27281.519999999997</v>
      </c>
      <c r="AI48" s="29"/>
      <c r="AJ48" s="249">
        <f t="shared" si="17"/>
        <v>0</v>
      </c>
      <c r="AK48" s="250">
        <f t="shared" si="18"/>
        <v>0</v>
      </c>
      <c r="AM48" s="104">
        <v>3.2477999999999998</v>
      </c>
      <c r="AN48" s="339">
        <f>+$G$17</f>
        <v>8400</v>
      </c>
      <c r="AO48" s="263">
        <f>AN48*AM48</f>
        <v>27281.519999999997</v>
      </c>
      <c r="AP48" s="29"/>
      <c r="AQ48" s="249">
        <f t="shared" si="20"/>
        <v>0</v>
      </c>
      <c r="AR48" s="250">
        <f t="shared" si="21"/>
        <v>0</v>
      </c>
    </row>
    <row r="49" spans="2:44" x14ac:dyDescent="0.25">
      <c r="B49" s="408" t="s">
        <v>37</v>
      </c>
      <c r="C49" s="399"/>
      <c r="D49" s="414"/>
      <c r="E49" s="399"/>
      <c r="F49" s="415"/>
      <c r="G49" s="416"/>
      <c r="H49" s="435"/>
      <c r="I49" s="413">
        <f>SUM(I46:I48)</f>
        <v>161413.48360000004</v>
      </c>
      <c r="J49" s="413"/>
      <c r="K49" s="416"/>
      <c r="L49" s="435"/>
      <c r="M49" s="413">
        <f>SUM(M46:M48)</f>
        <v>164714.20360000004</v>
      </c>
      <c r="N49" s="415"/>
      <c r="O49" s="405">
        <f t="shared" si="2"/>
        <v>3300.7200000000012</v>
      </c>
      <c r="P49" s="406">
        <f t="shared" si="3"/>
        <v>2.0448849293033908E-2</v>
      </c>
      <c r="R49" s="416"/>
      <c r="S49" s="435"/>
      <c r="T49" s="413">
        <f>SUM(T46:T48)</f>
        <v>159516.20360000004</v>
      </c>
      <c r="U49" s="415"/>
      <c r="V49" s="405">
        <f t="shared" si="11"/>
        <v>-5198</v>
      </c>
      <c r="W49" s="406">
        <f t="shared" si="12"/>
        <v>-3.1557691361111001E-2</v>
      </c>
      <c r="Y49" s="416"/>
      <c r="Z49" s="435"/>
      <c r="AA49" s="413">
        <f>SUM(AA46:AA48)</f>
        <v>164510.88360000003</v>
      </c>
      <c r="AB49" s="415"/>
      <c r="AC49" s="405">
        <f t="shared" si="14"/>
        <v>4994.679999999993</v>
      </c>
      <c r="AD49" s="406">
        <f t="shared" si="15"/>
        <v>3.1311427223560076E-2</v>
      </c>
      <c r="AF49" s="416"/>
      <c r="AG49" s="435"/>
      <c r="AH49" s="413">
        <f>SUM(AH46:AH48)</f>
        <v>170681.32360000003</v>
      </c>
      <c r="AI49" s="415"/>
      <c r="AJ49" s="405">
        <f t="shared" si="17"/>
        <v>6170.4400000000023</v>
      </c>
      <c r="AK49" s="406">
        <f t="shared" si="18"/>
        <v>3.750779197687077E-2</v>
      </c>
      <c r="AM49" s="416"/>
      <c r="AN49" s="435"/>
      <c r="AO49" s="413">
        <f>SUM(AO46:AO48)</f>
        <v>175912.44360000003</v>
      </c>
      <c r="AP49" s="415"/>
      <c r="AQ49" s="405">
        <f t="shared" si="20"/>
        <v>5231.1199999999953</v>
      </c>
      <c r="AR49" s="406">
        <f t="shared" si="21"/>
        <v>3.0648461645747364E-2</v>
      </c>
    </row>
    <row r="50" spans="2:44" x14ac:dyDescent="0.25">
      <c r="B50" s="264" t="s">
        <v>70</v>
      </c>
      <c r="C50" s="244"/>
      <c r="D50" s="245" t="s">
        <v>29</v>
      </c>
      <c r="E50" s="244"/>
      <c r="F50" s="29"/>
      <c r="G50" s="104">
        <v>4.1000000000000003E-3</v>
      </c>
      <c r="H50" s="453">
        <f>+$G19*(1+G73)</f>
        <v>3967080.0000000005</v>
      </c>
      <c r="I50" s="248">
        <f t="shared" ref="I50:I60" si="22">H50*G50</f>
        <v>16265.028000000004</v>
      </c>
      <c r="J50" s="248"/>
      <c r="K50" s="104">
        <v>4.1000000000000003E-3</v>
      </c>
      <c r="L50" s="453">
        <f>+$G19*(1+K73)</f>
        <v>3967080.0000000005</v>
      </c>
      <c r="M50" s="248">
        <f t="shared" ref="M50:M60" si="23">L50*K50</f>
        <v>16265.028000000004</v>
      </c>
      <c r="N50" s="29"/>
      <c r="O50" s="249">
        <f t="shared" si="2"/>
        <v>0</v>
      </c>
      <c r="P50" s="250">
        <f t="shared" si="3"/>
        <v>0</v>
      </c>
      <c r="R50" s="104">
        <v>4.1000000000000003E-3</v>
      </c>
      <c r="S50" s="453">
        <f>+$G19*(1+R73)</f>
        <v>3967080.0000000005</v>
      </c>
      <c r="T50" s="248">
        <f t="shared" ref="T50:T60" si="24">S50*R50</f>
        <v>16265.028000000004</v>
      </c>
      <c r="U50" s="29"/>
      <c r="V50" s="249">
        <f t="shared" si="11"/>
        <v>0</v>
      </c>
      <c r="W50" s="250">
        <f t="shared" si="12"/>
        <v>0</v>
      </c>
      <c r="Y50" s="104">
        <v>4.1000000000000003E-3</v>
      </c>
      <c r="Z50" s="453">
        <f>+$G19*(1+Y73)</f>
        <v>3967080.0000000005</v>
      </c>
      <c r="AA50" s="248">
        <f t="shared" ref="AA50:AA60" si="25">Z50*Y50</f>
        <v>16265.028000000004</v>
      </c>
      <c r="AB50" s="29"/>
      <c r="AC50" s="249">
        <f t="shared" si="14"/>
        <v>0</v>
      </c>
      <c r="AD50" s="250">
        <f t="shared" si="15"/>
        <v>0</v>
      </c>
      <c r="AF50" s="104">
        <v>4.1000000000000003E-3</v>
      </c>
      <c r="AG50" s="453">
        <f>+$G19*(1+AF73)</f>
        <v>3967080.0000000005</v>
      </c>
      <c r="AH50" s="248">
        <f t="shared" ref="AH50:AH60" si="26">AG50*AF50</f>
        <v>16265.028000000004</v>
      </c>
      <c r="AI50" s="29"/>
      <c r="AJ50" s="249">
        <f t="shared" si="17"/>
        <v>0</v>
      </c>
      <c r="AK50" s="250">
        <f t="shared" si="18"/>
        <v>0</v>
      </c>
      <c r="AM50" s="104">
        <v>4.1000000000000003E-3</v>
      </c>
      <c r="AN50" s="453">
        <f>+$G19*(1+AM73)</f>
        <v>3967080.0000000005</v>
      </c>
      <c r="AO50" s="248">
        <f t="shared" ref="AO50:AO60" si="27">AN50*AM50</f>
        <v>16265.028000000004</v>
      </c>
      <c r="AP50" s="29"/>
      <c r="AQ50" s="249">
        <f t="shared" si="20"/>
        <v>0</v>
      </c>
      <c r="AR50" s="250">
        <f t="shared" si="21"/>
        <v>0</v>
      </c>
    </row>
    <row r="51" spans="2:44" x14ac:dyDescent="0.25">
      <c r="B51" s="264" t="s">
        <v>71</v>
      </c>
      <c r="C51" s="244"/>
      <c r="D51" s="245" t="s">
        <v>29</v>
      </c>
      <c r="E51" s="244"/>
      <c r="F51" s="29"/>
      <c r="G51" s="104">
        <v>1.4E-3</v>
      </c>
      <c r="H51" s="453">
        <f>+H50</f>
        <v>3967080.0000000005</v>
      </c>
      <c r="I51" s="248">
        <f t="shared" si="22"/>
        <v>5553.9120000000003</v>
      </c>
      <c r="J51" s="248"/>
      <c r="K51" s="104">
        <v>1.4E-3</v>
      </c>
      <c r="L51" s="453">
        <f>+L50</f>
        <v>3967080.0000000005</v>
      </c>
      <c r="M51" s="248">
        <f t="shared" si="23"/>
        <v>5553.9120000000003</v>
      </c>
      <c r="N51" s="29"/>
      <c r="O51" s="249">
        <f t="shared" si="2"/>
        <v>0</v>
      </c>
      <c r="P51" s="250">
        <f t="shared" si="3"/>
        <v>0</v>
      </c>
      <c r="R51" s="104">
        <v>1.4E-3</v>
      </c>
      <c r="S51" s="453">
        <f>+S50</f>
        <v>3967080.0000000005</v>
      </c>
      <c r="T51" s="248">
        <f t="shared" si="24"/>
        <v>5553.9120000000003</v>
      </c>
      <c r="U51" s="29"/>
      <c r="V51" s="249">
        <f t="shared" si="11"/>
        <v>0</v>
      </c>
      <c r="W51" s="250">
        <f t="shared" si="12"/>
        <v>0</v>
      </c>
      <c r="Y51" s="104">
        <v>1.4E-3</v>
      </c>
      <c r="Z51" s="453">
        <f>+Z50</f>
        <v>3967080.0000000005</v>
      </c>
      <c r="AA51" s="248">
        <f t="shared" si="25"/>
        <v>5553.9120000000003</v>
      </c>
      <c r="AB51" s="29"/>
      <c r="AC51" s="249">
        <f t="shared" si="14"/>
        <v>0</v>
      </c>
      <c r="AD51" s="250">
        <f t="shared" si="15"/>
        <v>0</v>
      </c>
      <c r="AF51" s="104">
        <v>1.4E-3</v>
      </c>
      <c r="AG51" s="453">
        <f>+AG50</f>
        <v>3967080.0000000005</v>
      </c>
      <c r="AH51" s="248">
        <f t="shared" si="26"/>
        <v>5553.9120000000003</v>
      </c>
      <c r="AI51" s="29"/>
      <c r="AJ51" s="249">
        <f t="shared" si="17"/>
        <v>0</v>
      </c>
      <c r="AK51" s="250">
        <f t="shared" si="18"/>
        <v>0</v>
      </c>
      <c r="AM51" s="104">
        <v>1.4E-3</v>
      </c>
      <c r="AN51" s="453">
        <f>+AN50</f>
        <v>3967080.0000000005</v>
      </c>
      <c r="AO51" s="248">
        <f t="shared" si="27"/>
        <v>5553.9120000000003</v>
      </c>
      <c r="AP51" s="29"/>
      <c r="AQ51" s="249">
        <f t="shared" si="20"/>
        <v>0</v>
      </c>
      <c r="AR51" s="250">
        <f t="shared" si="21"/>
        <v>0</v>
      </c>
    </row>
    <row r="52" spans="2:44" x14ac:dyDescent="0.25">
      <c r="B52" s="264" t="s">
        <v>40</v>
      </c>
      <c r="C52" s="244"/>
      <c r="D52" s="245" t="s">
        <v>29</v>
      </c>
      <c r="E52" s="244"/>
      <c r="F52" s="29"/>
      <c r="G52" s="104">
        <v>4.0000000000000002E-4</v>
      </c>
      <c r="H52" s="453"/>
      <c r="I52" s="248">
        <f t="shared" si="22"/>
        <v>0</v>
      </c>
      <c r="J52" s="248"/>
      <c r="K52" s="104">
        <v>4.0000000000000002E-4</v>
      </c>
      <c r="L52" s="453"/>
      <c r="M52" s="248">
        <f t="shared" si="23"/>
        <v>0</v>
      </c>
      <c r="N52" s="29"/>
      <c r="O52" s="249">
        <f t="shared" si="2"/>
        <v>0</v>
      </c>
      <c r="P52" s="250" t="str">
        <f t="shared" si="3"/>
        <v/>
      </c>
      <c r="R52" s="104">
        <v>4.0000000000000002E-4</v>
      </c>
      <c r="S52" s="453"/>
      <c r="T52" s="248">
        <f t="shared" si="24"/>
        <v>0</v>
      </c>
      <c r="U52" s="29"/>
      <c r="V52" s="249">
        <f t="shared" si="11"/>
        <v>0</v>
      </c>
      <c r="W52" s="250" t="str">
        <f t="shared" si="12"/>
        <v/>
      </c>
      <c r="Y52" s="104">
        <v>4.0000000000000002E-4</v>
      </c>
      <c r="Z52" s="453"/>
      <c r="AA52" s="248">
        <f t="shared" si="25"/>
        <v>0</v>
      </c>
      <c r="AB52" s="29"/>
      <c r="AC52" s="249">
        <f t="shared" si="14"/>
        <v>0</v>
      </c>
      <c r="AD52" s="250" t="str">
        <f t="shared" si="15"/>
        <v/>
      </c>
      <c r="AF52" s="104">
        <v>4.0000000000000002E-4</v>
      </c>
      <c r="AG52" s="453"/>
      <c r="AH52" s="248">
        <f t="shared" si="26"/>
        <v>0</v>
      </c>
      <c r="AI52" s="29"/>
      <c r="AJ52" s="249">
        <f t="shared" si="17"/>
        <v>0</v>
      </c>
      <c r="AK52" s="250" t="str">
        <f t="shared" si="18"/>
        <v/>
      </c>
      <c r="AM52" s="104">
        <v>4.0000000000000002E-4</v>
      </c>
      <c r="AN52" s="453"/>
      <c r="AO52" s="248">
        <f t="shared" si="27"/>
        <v>0</v>
      </c>
      <c r="AP52" s="29"/>
      <c r="AQ52" s="249">
        <f t="shared" si="20"/>
        <v>0</v>
      </c>
      <c r="AR52" s="250" t="str">
        <f t="shared" si="21"/>
        <v/>
      </c>
    </row>
    <row r="53" spans="2:44" x14ac:dyDescent="0.25">
      <c r="B53" s="264" t="s">
        <v>72</v>
      </c>
      <c r="C53" s="244"/>
      <c r="D53" s="245" t="s">
        <v>23</v>
      </c>
      <c r="E53" s="244"/>
      <c r="F53" s="29"/>
      <c r="G53" s="105">
        <v>0.25</v>
      </c>
      <c r="H53" s="247">
        <v>1</v>
      </c>
      <c r="I53" s="263">
        <f t="shared" si="22"/>
        <v>0.25</v>
      </c>
      <c r="J53" s="263"/>
      <c r="K53" s="105">
        <v>0.25</v>
      </c>
      <c r="L53" s="247">
        <v>1</v>
      </c>
      <c r="M53" s="263">
        <f t="shared" si="23"/>
        <v>0.25</v>
      </c>
      <c r="N53" s="29"/>
      <c r="O53" s="249">
        <f t="shared" si="2"/>
        <v>0</v>
      </c>
      <c r="P53" s="250">
        <f t="shared" si="3"/>
        <v>0</v>
      </c>
      <c r="R53" s="105">
        <v>0.25</v>
      </c>
      <c r="S53" s="247">
        <v>1</v>
      </c>
      <c r="T53" s="263">
        <f t="shared" si="24"/>
        <v>0.25</v>
      </c>
      <c r="U53" s="29"/>
      <c r="V53" s="249">
        <f t="shared" si="11"/>
        <v>0</v>
      </c>
      <c r="W53" s="250">
        <f t="shared" si="12"/>
        <v>0</v>
      </c>
      <c r="Y53" s="105">
        <v>0.25</v>
      </c>
      <c r="Z53" s="247">
        <v>1</v>
      </c>
      <c r="AA53" s="263">
        <f t="shared" si="25"/>
        <v>0.25</v>
      </c>
      <c r="AB53" s="29"/>
      <c r="AC53" s="249">
        <f t="shared" si="14"/>
        <v>0</v>
      </c>
      <c r="AD53" s="250">
        <f t="shared" si="15"/>
        <v>0</v>
      </c>
      <c r="AF53" s="105">
        <v>0.25</v>
      </c>
      <c r="AG53" s="247">
        <v>1</v>
      </c>
      <c r="AH53" s="263">
        <f t="shared" si="26"/>
        <v>0.25</v>
      </c>
      <c r="AI53" s="29"/>
      <c r="AJ53" s="249">
        <f t="shared" si="17"/>
        <v>0</v>
      </c>
      <c r="AK53" s="250">
        <f t="shared" si="18"/>
        <v>0</v>
      </c>
      <c r="AM53" s="105">
        <v>0.25</v>
      </c>
      <c r="AN53" s="247">
        <v>1</v>
      </c>
      <c r="AO53" s="263">
        <f t="shared" si="27"/>
        <v>0.25</v>
      </c>
      <c r="AP53" s="29"/>
      <c r="AQ53" s="249">
        <f t="shared" si="20"/>
        <v>0</v>
      </c>
      <c r="AR53" s="250">
        <f t="shared" si="21"/>
        <v>0</v>
      </c>
    </row>
    <row r="54" spans="2:44" s="22" customFormat="1" x14ac:dyDescent="0.25">
      <c r="B54" s="53" t="s">
        <v>42</v>
      </c>
      <c r="C54" s="53"/>
      <c r="D54" s="54" t="s">
        <v>29</v>
      </c>
      <c r="E54" s="53"/>
      <c r="F54" s="23"/>
      <c r="G54" s="104">
        <v>8.6999999999999994E-2</v>
      </c>
      <c r="H54" s="86">
        <f>$D$75*$G$19</f>
        <v>2457000</v>
      </c>
      <c r="I54" s="65">
        <f t="shared" si="22"/>
        <v>213758.99999999997</v>
      </c>
      <c r="J54" s="65"/>
      <c r="K54" s="104">
        <v>8.6999999999999994E-2</v>
      </c>
      <c r="L54" s="86">
        <f>$D$75*$G$19</f>
        <v>2457000</v>
      </c>
      <c r="M54" s="65">
        <f t="shared" si="23"/>
        <v>213758.99999999997</v>
      </c>
      <c r="N54" s="59"/>
      <c r="O54" s="60">
        <f t="shared" si="2"/>
        <v>0</v>
      </c>
      <c r="P54" s="61">
        <f t="shared" si="3"/>
        <v>0</v>
      </c>
      <c r="Q54" s="59"/>
      <c r="R54" s="104">
        <v>8.6999999999999994E-2</v>
      </c>
      <c r="S54" s="86">
        <f>$D$75*$G$19</f>
        <v>2457000</v>
      </c>
      <c r="T54" s="65">
        <f t="shared" si="24"/>
        <v>213758.99999999997</v>
      </c>
      <c r="U54" s="59"/>
      <c r="V54" s="60">
        <f t="shared" si="11"/>
        <v>0</v>
      </c>
      <c r="W54" s="61">
        <f t="shared" si="12"/>
        <v>0</v>
      </c>
      <c r="X54" s="59"/>
      <c r="Y54" s="104">
        <v>8.6999999999999994E-2</v>
      </c>
      <c r="Z54" s="86">
        <f>$D$75*$G$19</f>
        <v>2457000</v>
      </c>
      <c r="AA54" s="65">
        <f t="shared" si="25"/>
        <v>213758.99999999997</v>
      </c>
      <c r="AB54" s="59"/>
      <c r="AC54" s="60">
        <f t="shared" si="14"/>
        <v>0</v>
      </c>
      <c r="AD54" s="61">
        <f t="shared" si="15"/>
        <v>0</v>
      </c>
      <c r="AE54" s="59"/>
      <c r="AF54" s="104">
        <v>8.6999999999999994E-2</v>
      </c>
      <c r="AG54" s="86">
        <f>$D$75*$G$19</f>
        <v>2457000</v>
      </c>
      <c r="AH54" s="65">
        <f t="shared" si="26"/>
        <v>213758.99999999997</v>
      </c>
      <c r="AI54" s="59"/>
      <c r="AJ54" s="60">
        <f t="shared" si="17"/>
        <v>0</v>
      </c>
      <c r="AK54" s="61">
        <f t="shared" si="18"/>
        <v>0</v>
      </c>
      <c r="AL54" s="59"/>
      <c r="AM54" s="104">
        <v>8.6999999999999994E-2</v>
      </c>
      <c r="AN54" s="86">
        <f>$D$75*$G$19</f>
        <v>2457000</v>
      </c>
      <c r="AO54" s="65">
        <f t="shared" si="27"/>
        <v>213758.99999999997</v>
      </c>
      <c r="AP54" s="59"/>
      <c r="AQ54" s="60">
        <f t="shared" si="20"/>
        <v>0</v>
      </c>
      <c r="AR54" s="61">
        <f t="shared" si="21"/>
        <v>0</v>
      </c>
    </row>
    <row r="55" spans="2:44" s="22" customFormat="1" x14ac:dyDescent="0.25">
      <c r="B55" s="53" t="s">
        <v>43</v>
      </c>
      <c r="C55" s="53"/>
      <c r="D55" s="54" t="s">
        <v>29</v>
      </c>
      <c r="E55" s="53"/>
      <c r="F55" s="23"/>
      <c r="G55" s="104">
        <v>0.122</v>
      </c>
      <c r="H55" s="86">
        <f>$D$76*$G$19</f>
        <v>702000</v>
      </c>
      <c r="I55" s="65">
        <f t="shared" si="22"/>
        <v>85644</v>
      </c>
      <c r="J55" s="65"/>
      <c r="K55" s="104">
        <v>0.122</v>
      </c>
      <c r="L55" s="86">
        <f>$D$76*$G$19</f>
        <v>702000</v>
      </c>
      <c r="M55" s="65">
        <f t="shared" si="23"/>
        <v>85644</v>
      </c>
      <c r="N55" s="59"/>
      <c r="O55" s="60">
        <f t="shared" si="2"/>
        <v>0</v>
      </c>
      <c r="P55" s="61">
        <f t="shared" si="3"/>
        <v>0</v>
      </c>
      <c r="Q55" s="59"/>
      <c r="R55" s="104">
        <v>0.122</v>
      </c>
      <c r="S55" s="86">
        <f>$D$76*$G$19</f>
        <v>702000</v>
      </c>
      <c r="T55" s="65">
        <f t="shared" si="24"/>
        <v>85644</v>
      </c>
      <c r="U55" s="59"/>
      <c r="V55" s="60">
        <f t="shared" si="11"/>
        <v>0</v>
      </c>
      <c r="W55" s="61">
        <f t="shared" si="12"/>
        <v>0</v>
      </c>
      <c r="X55" s="59"/>
      <c r="Y55" s="104">
        <v>0.122</v>
      </c>
      <c r="Z55" s="86">
        <f>$D$76*$G$19</f>
        <v>702000</v>
      </c>
      <c r="AA55" s="65">
        <f t="shared" si="25"/>
        <v>85644</v>
      </c>
      <c r="AB55" s="59"/>
      <c r="AC55" s="60">
        <f t="shared" si="14"/>
        <v>0</v>
      </c>
      <c r="AD55" s="61">
        <f t="shared" si="15"/>
        <v>0</v>
      </c>
      <c r="AE55" s="59"/>
      <c r="AF55" s="104">
        <v>0.122</v>
      </c>
      <c r="AG55" s="86">
        <f>$D$76*$G$19</f>
        <v>702000</v>
      </c>
      <c r="AH55" s="65">
        <f t="shared" si="26"/>
        <v>85644</v>
      </c>
      <c r="AI55" s="59"/>
      <c r="AJ55" s="60">
        <f t="shared" si="17"/>
        <v>0</v>
      </c>
      <c r="AK55" s="61">
        <f t="shared" si="18"/>
        <v>0</v>
      </c>
      <c r="AL55" s="59"/>
      <c r="AM55" s="104">
        <v>0.122</v>
      </c>
      <c r="AN55" s="86">
        <f>$D$76*$G$19</f>
        <v>702000</v>
      </c>
      <c r="AO55" s="65">
        <f t="shared" si="27"/>
        <v>85644</v>
      </c>
      <c r="AP55" s="59"/>
      <c r="AQ55" s="60">
        <f t="shared" si="20"/>
        <v>0</v>
      </c>
      <c r="AR55" s="61">
        <f t="shared" si="21"/>
        <v>0</v>
      </c>
    </row>
    <row r="56" spans="2:44" s="22" customFormat="1" x14ac:dyDescent="0.25">
      <c r="B56" s="53" t="s">
        <v>44</v>
      </c>
      <c r="C56" s="53"/>
      <c r="D56" s="54" t="s">
        <v>29</v>
      </c>
      <c r="E56" s="53"/>
      <c r="F56" s="23"/>
      <c r="G56" s="104">
        <v>0.182</v>
      </c>
      <c r="H56" s="86">
        <f>$D$77*$G$19</f>
        <v>741000</v>
      </c>
      <c r="I56" s="65">
        <f t="shared" si="22"/>
        <v>134862</v>
      </c>
      <c r="J56" s="65"/>
      <c r="K56" s="104">
        <v>0.182</v>
      </c>
      <c r="L56" s="86">
        <f>$D$77*$G$19</f>
        <v>741000</v>
      </c>
      <c r="M56" s="65">
        <f t="shared" si="23"/>
        <v>134862</v>
      </c>
      <c r="N56" s="59"/>
      <c r="O56" s="60">
        <f t="shared" si="2"/>
        <v>0</v>
      </c>
      <c r="P56" s="61">
        <f t="shared" si="3"/>
        <v>0</v>
      </c>
      <c r="Q56" s="59"/>
      <c r="R56" s="104">
        <v>0.182</v>
      </c>
      <c r="S56" s="86">
        <f>$D$77*$G$19</f>
        <v>741000</v>
      </c>
      <c r="T56" s="65">
        <f t="shared" si="24"/>
        <v>134862</v>
      </c>
      <c r="U56" s="59"/>
      <c r="V56" s="60">
        <f t="shared" si="11"/>
        <v>0</v>
      </c>
      <c r="W56" s="61">
        <f t="shared" si="12"/>
        <v>0</v>
      </c>
      <c r="X56" s="59"/>
      <c r="Y56" s="104">
        <v>0.182</v>
      </c>
      <c r="Z56" s="86">
        <f>$D$77*$G$19</f>
        <v>741000</v>
      </c>
      <c r="AA56" s="65">
        <f t="shared" si="25"/>
        <v>134862</v>
      </c>
      <c r="AB56" s="59"/>
      <c r="AC56" s="60">
        <f t="shared" si="14"/>
        <v>0</v>
      </c>
      <c r="AD56" s="61">
        <f t="shared" si="15"/>
        <v>0</v>
      </c>
      <c r="AE56" s="59"/>
      <c r="AF56" s="104">
        <v>0.182</v>
      </c>
      <c r="AG56" s="86">
        <f>$D$77*$G$19</f>
        <v>741000</v>
      </c>
      <c r="AH56" s="65">
        <f t="shared" si="26"/>
        <v>134862</v>
      </c>
      <c r="AI56" s="59"/>
      <c r="AJ56" s="60">
        <f t="shared" si="17"/>
        <v>0</v>
      </c>
      <c r="AK56" s="61">
        <f t="shared" si="18"/>
        <v>0</v>
      </c>
      <c r="AL56" s="59"/>
      <c r="AM56" s="104">
        <v>0.182</v>
      </c>
      <c r="AN56" s="86">
        <f>$D$77*$G$19</f>
        <v>741000</v>
      </c>
      <c r="AO56" s="65">
        <f t="shared" si="27"/>
        <v>134862</v>
      </c>
      <c r="AP56" s="59"/>
      <c r="AQ56" s="60">
        <f t="shared" si="20"/>
        <v>0</v>
      </c>
      <c r="AR56" s="61">
        <f t="shared" si="21"/>
        <v>0</v>
      </c>
    </row>
    <row r="57" spans="2:44" s="22" customFormat="1" x14ac:dyDescent="0.25">
      <c r="B57" s="53" t="s">
        <v>45</v>
      </c>
      <c r="C57" s="53"/>
      <c r="D57" s="54" t="s">
        <v>29</v>
      </c>
      <c r="E57" s="53"/>
      <c r="F57" s="23"/>
      <c r="G57" s="104">
        <v>0.10299999999999999</v>
      </c>
      <c r="H57" s="86">
        <f>IF(AND($N$1=1, $G19&gt;=750), 750, IF(AND($N$1=1, AND($G19&lt;750, $G19&gt;=0)), $G19, IF(AND($N$1=2, $G19&gt;=750), 750, IF(AND($N$1=2, AND($G19&lt;750, $G19&gt;=0)), $G19))))</f>
        <v>750</v>
      </c>
      <c r="I57" s="65">
        <f t="shared" si="22"/>
        <v>77.25</v>
      </c>
      <c r="J57" s="65"/>
      <c r="K57" s="104">
        <v>0.10299999999999999</v>
      </c>
      <c r="L57" s="86">
        <f>IF(AND($N$1=1, $G19&gt;=750), 750, IF(AND($N$1=1, AND($G19&lt;750, $G19&gt;=0)), $G19, IF(AND($N$1=2, $G19&gt;=750), 750, IF(AND($N$1=2, AND($G19&lt;750, $G19&gt;=0)), $G19))))</f>
        <v>750</v>
      </c>
      <c r="M57" s="65">
        <f t="shared" si="23"/>
        <v>77.25</v>
      </c>
      <c r="N57" s="59"/>
      <c r="O57" s="60">
        <f t="shared" si="2"/>
        <v>0</v>
      </c>
      <c r="P57" s="61">
        <f t="shared" si="3"/>
        <v>0</v>
      </c>
      <c r="Q57" s="59"/>
      <c r="R57" s="104">
        <v>0.10299999999999999</v>
      </c>
      <c r="S57" s="86">
        <f>IF(AND($N$1=1, $G19&gt;=750), 750, IF(AND($N$1=1, AND($G19&lt;750, $G19&gt;=0)), $G19, IF(AND($N$1=2, $G19&gt;=750), 750, IF(AND($N$1=2, AND($G19&lt;750, $G19&gt;=0)), $G19))))</f>
        <v>750</v>
      </c>
      <c r="T57" s="65">
        <f t="shared" si="24"/>
        <v>77.25</v>
      </c>
      <c r="U57" s="59"/>
      <c r="V57" s="60">
        <f t="shared" si="11"/>
        <v>0</v>
      </c>
      <c r="W57" s="61">
        <f t="shared" si="12"/>
        <v>0</v>
      </c>
      <c r="X57" s="59"/>
      <c r="Y57" s="104">
        <v>0.10299999999999999</v>
      </c>
      <c r="Z57" s="86">
        <f>IF(AND($N$1=1, $G19&gt;=750), 750, IF(AND($N$1=1, AND($G19&lt;750, $G19&gt;=0)), $G19, IF(AND($N$1=2, $G19&gt;=750), 750, IF(AND($N$1=2, AND($G19&lt;750, $G19&gt;=0)), $G19))))</f>
        <v>750</v>
      </c>
      <c r="AA57" s="65">
        <f t="shared" si="25"/>
        <v>77.25</v>
      </c>
      <c r="AB57" s="59"/>
      <c r="AC57" s="60">
        <f t="shared" si="14"/>
        <v>0</v>
      </c>
      <c r="AD57" s="61">
        <f t="shared" si="15"/>
        <v>0</v>
      </c>
      <c r="AE57" s="59"/>
      <c r="AF57" s="104">
        <v>0.10299999999999999</v>
      </c>
      <c r="AG57" s="86">
        <f>IF(AND($N$1=1, $G19&gt;=750), 750, IF(AND($N$1=1, AND($G19&lt;750, $G19&gt;=0)), $G19, IF(AND($N$1=2, $G19&gt;=750), 750, IF(AND($N$1=2, AND($G19&lt;750, $G19&gt;=0)), $G19))))</f>
        <v>750</v>
      </c>
      <c r="AH57" s="65">
        <f t="shared" si="26"/>
        <v>77.25</v>
      </c>
      <c r="AI57" s="59"/>
      <c r="AJ57" s="60">
        <f t="shared" si="17"/>
        <v>0</v>
      </c>
      <c r="AK57" s="61">
        <f t="shared" si="18"/>
        <v>0</v>
      </c>
      <c r="AL57" s="59"/>
      <c r="AM57" s="104">
        <v>0.10299999999999999</v>
      </c>
      <c r="AN57" s="86">
        <f>IF(AND($N$1=1, $G19&gt;=750), 750, IF(AND($N$1=1, AND($G19&lt;750, $G19&gt;=0)), $G19, IF(AND($N$1=2, $G19&gt;=750), 750, IF(AND($N$1=2, AND($G19&lt;750, $G19&gt;=0)), $G19))))</f>
        <v>750</v>
      </c>
      <c r="AO57" s="65">
        <f t="shared" si="27"/>
        <v>77.25</v>
      </c>
      <c r="AP57" s="59"/>
      <c r="AQ57" s="60">
        <f t="shared" si="20"/>
        <v>0</v>
      </c>
      <c r="AR57" s="61">
        <f t="shared" si="21"/>
        <v>0</v>
      </c>
    </row>
    <row r="58" spans="2:44" s="22" customFormat="1" x14ac:dyDescent="0.25">
      <c r="B58" s="53" t="s">
        <v>46</v>
      </c>
      <c r="C58" s="53"/>
      <c r="D58" s="54" t="s">
        <v>29</v>
      </c>
      <c r="E58" s="53"/>
      <c r="F58" s="23"/>
      <c r="G58" s="104">
        <v>0.125</v>
      </c>
      <c r="H58" s="86">
        <f>IF(AND($N$1=1, $G19&gt;=750), $G19-750, IF(AND($N$1=1, AND($G19&lt;750, $G19&gt;=0)), 0, IF(AND($N$1=2, $G19&gt;=750), $G19-750, IF(AND($N$1=2, AND($G19&lt;750, $G19&gt;=0)), 0))))</f>
        <v>3899250</v>
      </c>
      <c r="I58" s="65">
        <f t="shared" si="22"/>
        <v>487406.25</v>
      </c>
      <c r="J58" s="65"/>
      <c r="K58" s="104">
        <v>0.125</v>
      </c>
      <c r="L58" s="86">
        <f>IF(AND($N$1=1, $G19&gt;=750), $G19-750, IF(AND($N$1=1, AND($G19&lt;750, $G19&gt;=0)), 0, IF(AND($N$1=2, $G19&gt;=750), $G19-750, IF(AND($N$1=2, AND($G19&lt;750, $G19&gt;=0)), 0))))</f>
        <v>3899250</v>
      </c>
      <c r="M58" s="65">
        <f t="shared" si="23"/>
        <v>487406.25</v>
      </c>
      <c r="N58" s="59"/>
      <c r="O58" s="60">
        <f t="shared" si="2"/>
        <v>0</v>
      </c>
      <c r="P58" s="61">
        <f t="shared" si="3"/>
        <v>0</v>
      </c>
      <c r="Q58" s="59"/>
      <c r="R58" s="104">
        <v>0.125</v>
      </c>
      <c r="S58" s="86">
        <f>IF(AND($N$1=1, $G19&gt;=750), $G19-750, IF(AND($N$1=1, AND($G19&lt;750, $G19&gt;=0)), 0, IF(AND($N$1=2, $G19&gt;=750), $G19-750, IF(AND($N$1=2, AND($G19&lt;750, $G19&gt;=0)), 0))))</f>
        <v>3899250</v>
      </c>
      <c r="T58" s="65">
        <f t="shared" si="24"/>
        <v>487406.25</v>
      </c>
      <c r="U58" s="59"/>
      <c r="V58" s="60">
        <f t="shared" si="11"/>
        <v>0</v>
      </c>
      <c r="W58" s="61">
        <f t="shared" si="12"/>
        <v>0</v>
      </c>
      <c r="X58" s="59"/>
      <c r="Y58" s="104">
        <v>0.125</v>
      </c>
      <c r="Z58" s="86">
        <f>IF(AND($N$1=1, $G19&gt;=750), $G19-750, IF(AND($N$1=1, AND($G19&lt;750, $G19&gt;=0)), 0, IF(AND($N$1=2, $G19&gt;=750), $G19-750, IF(AND($N$1=2, AND($G19&lt;750, $G19&gt;=0)), 0))))</f>
        <v>3899250</v>
      </c>
      <c r="AA58" s="65">
        <f t="shared" si="25"/>
        <v>487406.25</v>
      </c>
      <c r="AB58" s="59"/>
      <c r="AC58" s="60">
        <f t="shared" si="14"/>
        <v>0</v>
      </c>
      <c r="AD58" s="61">
        <f t="shared" si="15"/>
        <v>0</v>
      </c>
      <c r="AE58" s="59"/>
      <c r="AF58" s="104">
        <v>0.125</v>
      </c>
      <c r="AG58" s="86">
        <f>IF(AND($N$1=1, $G19&gt;=750), $G19-750, IF(AND($N$1=1, AND($G19&lt;750, $G19&gt;=0)), 0, IF(AND($N$1=2, $G19&gt;=750), $G19-750, IF(AND($N$1=2, AND($G19&lt;750, $G19&gt;=0)), 0))))</f>
        <v>3899250</v>
      </c>
      <c r="AH58" s="65">
        <f t="shared" si="26"/>
        <v>487406.25</v>
      </c>
      <c r="AI58" s="59"/>
      <c r="AJ58" s="60">
        <f t="shared" si="17"/>
        <v>0</v>
      </c>
      <c r="AK58" s="61">
        <f t="shared" si="18"/>
        <v>0</v>
      </c>
      <c r="AL58" s="59"/>
      <c r="AM58" s="104">
        <v>0.125</v>
      </c>
      <c r="AN58" s="86">
        <f>IF(AND($N$1=1, $G19&gt;=750), $G19-750, IF(AND($N$1=1, AND($G19&lt;750, $G19&gt;=0)), 0, IF(AND($N$1=2, $G19&gt;=750), $G19-750, IF(AND($N$1=2, AND($G19&lt;750, $G19&gt;=0)), 0))))</f>
        <v>3899250</v>
      </c>
      <c r="AO58" s="65">
        <f t="shared" si="27"/>
        <v>487406.25</v>
      </c>
      <c r="AP58" s="59"/>
      <c r="AQ58" s="60">
        <f t="shared" si="20"/>
        <v>0</v>
      </c>
      <c r="AR58" s="61">
        <f t="shared" si="21"/>
        <v>0</v>
      </c>
    </row>
    <row r="59" spans="2:44" s="22" customFormat="1" x14ac:dyDescent="0.25">
      <c r="B59" s="53" t="s">
        <v>47</v>
      </c>
      <c r="C59" s="53"/>
      <c r="D59" s="54" t="s">
        <v>29</v>
      </c>
      <c r="E59" s="53"/>
      <c r="F59" s="23"/>
      <c r="G59" s="104">
        <v>8.9169999999999999E-2</v>
      </c>
      <c r="H59" s="86">
        <v>0</v>
      </c>
      <c r="I59" s="65">
        <f t="shared" si="22"/>
        <v>0</v>
      </c>
      <c r="J59" s="65"/>
      <c r="K59" s="104">
        <v>8.9169999999999999E-2</v>
      </c>
      <c r="L59" s="86">
        <v>0</v>
      </c>
      <c r="M59" s="65">
        <f t="shared" si="23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v>8.9169999999999999E-2</v>
      </c>
      <c r="S59" s="86">
        <v>0</v>
      </c>
      <c r="T59" s="65">
        <f t="shared" si="24"/>
        <v>0</v>
      </c>
      <c r="U59" s="59"/>
      <c r="V59" s="60">
        <f t="shared" si="11"/>
        <v>0</v>
      </c>
      <c r="W59" s="61" t="str">
        <f t="shared" si="12"/>
        <v/>
      </c>
      <c r="X59" s="59"/>
      <c r="Y59" s="104">
        <v>8.9169999999999999E-2</v>
      </c>
      <c r="Z59" s="86">
        <v>0</v>
      </c>
      <c r="AA59" s="65">
        <f t="shared" si="25"/>
        <v>0</v>
      </c>
      <c r="AB59" s="59"/>
      <c r="AC59" s="60">
        <f t="shared" si="14"/>
        <v>0</v>
      </c>
      <c r="AD59" s="61" t="str">
        <f t="shared" si="15"/>
        <v/>
      </c>
      <c r="AE59" s="59"/>
      <c r="AF59" s="104">
        <v>8.9169999999999999E-2</v>
      </c>
      <c r="AG59" s="86">
        <v>0</v>
      </c>
      <c r="AH59" s="65">
        <f t="shared" si="26"/>
        <v>0</v>
      </c>
      <c r="AI59" s="59"/>
      <c r="AJ59" s="60">
        <f t="shared" si="17"/>
        <v>0</v>
      </c>
      <c r="AK59" s="61" t="str">
        <f t="shared" si="18"/>
        <v/>
      </c>
      <c r="AL59" s="59"/>
      <c r="AM59" s="104">
        <v>8.9169999999999999E-2</v>
      </c>
      <c r="AN59" s="86">
        <v>0</v>
      </c>
      <c r="AO59" s="65">
        <f t="shared" si="27"/>
        <v>0</v>
      </c>
      <c r="AP59" s="59"/>
      <c r="AQ59" s="60">
        <f t="shared" si="20"/>
        <v>0</v>
      </c>
      <c r="AR59" s="61" t="str">
        <f t="shared" si="21"/>
        <v/>
      </c>
    </row>
    <row r="60" spans="2:44" s="22" customFormat="1" ht="15.75" thickBot="1" x14ac:dyDescent="0.3">
      <c r="B60" s="53" t="s">
        <v>48</v>
      </c>
      <c r="C60" s="53"/>
      <c r="D60" s="54" t="s">
        <v>29</v>
      </c>
      <c r="E60" s="53"/>
      <c r="F60" s="23"/>
      <c r="G60" s="104">
        <f>G59</f>
        <v>8.9169999999999999E-2</v>
      </c>
      <c r="H60" s="86">
        <f>+$G$19</f>
        <v>3900000</v>
      </c>
      <c r="I60" s="65">
        <f t="shared" si="22"/>
        <v>347763</v>
      </c>
      <c r="J60" s="65"/>
      <c r="K60" s="104">
        <f>K59</f>
        <v>8.9169999999999999E-2</v>
      </c>
      <c r="L60" s="86">
        <f>+$G$19</f>
        <v>3900000</v>
      </c>
      <c r="M60" s="65">
        <f t="shared" si="23"/>
        <v>347763</v>
      </c>
      <c r="N60" s="59"/>
      <c r="O60" s="60">
        <f t="shared" si="2"/>
        <v>0</v>
      </c>
      <c r="P60" s="61">
        <f t="shared" si="3"/>
        <v>0</v>
      </c>
      <c r="Q60" s="59"/>
      <c r="R60" s="104">
        <f>R59</f>
        <v>8.9169999999999999E-2</v>
      </c>
      <c r="S60" s="86">
        <f>+$G$19</f>
        <v>3900000</v>
      </c>
      <c r="T60" s="65">
        <f t="shared" si="24"/>
        <v>347763</v>
      </c>
      <c r="U60" s="59"/>
      <c r="V60" s="60">
        <f t="shared" si="11"/>
        <v>0</v>
      </c>
      <c r="W60" s="61">
        <f t="shared" si="12"/>
        <v>0</v>
      </c>
      <c r="X60" s="59"/>
      <c r="Y60" s="104">
        <f>Y59</f>
        <v>8.9169999999999999E-2</v>
      </c>
      <c r="Z60" s="86">
        <f>+$G$19</f>
        <v>3900000</v>
      </c>
      <c r="AA60" s="65">
        <f t="shared" si="25"/>
        <v>347763</v>
      </c>
      <c r="AB60" s="59"/>
      <c r="AC60" s="60">
        <f t="shared" si="14"/>
        <v>0</v>
      </c>
      <c r="AD60" s="61">
        <f t="shared" si="15"/>
        <v>0</v>
      </c>
      <c r="AE60" s="59"/>
      <c r="AF60" s="104">
        <f>AF59</f>
        <v>8.9169999999999999E-2</v>
      </c>
      <c r="AG60" s="86">
        <f>+$G$19</f>
        <v>3900000</v>
      </c>
      <c r="AH60" s="65">
        <f t="shared" si="26"/>
        <v>347763</v>
      </c>
      <c r="AI60" s="59"/>
      <c r="AJ60" s="60">
        <f t="shared" si="17"/>
        <v>0</v>
      </c>
      <c r="AK60" s="61">
        <f t="shared" si="18"/>
        <v>0</v>
      </c>
      <c r="AL60" s="59"/>
      <c r="AM60" s="104">
        <f>AM59</f>
        <v>8.9169999999999999E-2</v>
      </c>
      <c r="AN60" s="86">
        <f>+$G$19</f>
        <v>3900000</v>
      </c>
      <c r="AO60" s="65">
        <f t="shared" si="27"/>
        <v>347763</v>
      </c>
      <c r="AP60" s="59"/>
      <c r="AQ60" s="60">
        <f t="shared" si="20"/>
        <v>0</v>
      </c>
      <c r="AR60" s="61">
        <f t="shared" si="21"/>
        <v>0</v>
      </c>
    </row>
    <row r="61" spans="2:44" ht="15.75" thickBot="1" x14ac:dyDescent="0.3">
      <c r="B61" s="281"/>
      <c r="C61" s="282"/>
      <c r="D61" s="283"/>
      <c r="E61" s="282"/>
      <c r="F61" s="284"/>
      <c r="G61" s="285"/>
      <c r="H61" s="286"/>
      <c r="I61" s="287"/>
      <c r="J61" s="287"/>
      <c r="K61" s="285"/>
      <c r="L61" s="286"/>
      <c r="M61" s="287"/>
      <c r="N61" s="284"/>
      <c r="O61" s="288">
        <f t="shared" si="2"/>
        <v>0</v>
      </c>
      <c r="P61" s="289" t="str">
        <f t="shared" si="3"/>
        <v/>
      </c>
      <c r="R61" s="285"/>
      <c r="S61" s="286"/>
      <c r="T61" s="287"/>
      <c r="U61" s="284"/>
      <c r="V61" s="288">
        <f t="shared" si="11"/>
        <v>0</v>
      </c>
      <c r="W61" s="289" t="str">
        <f t="shared" si="12"/>
        <v/>
      </c>
      <c r="Y61" s="285"/>
      <c r="Z61" s="286"/>
      <c r="AA61" s="287"/>
      <c r="AB61" s="284"/>
      <c r="AC61" s="288">
        <f t="shared" si="14"/>
        <v>0</v>
      </c>
      <c r="AD61" s="289" t="str">
        <f t="shared" si="15"/>
        <v/>
      </c>
      <c r="AF61" s="285"/>
      <c r="AG61" s="286"/>
      <c r="AH61" s="287"/>
      <c r="AI61" s="284"/>
      <c r="AJ61" s="288">
        <f t="shared" si="17"/>
        <v>0</v>
      </c>
      <c r="AK61" s="289" t="str">
        <f t="shared" si="18"/>
        <v/>
      </c>
      <c r="AM61" s="285"/>
      <c r="AN61" s="286"/>
      <c r="AO61" s="287"/>
      <c r="AP61" s="284"/>
      <c r="AQ61" s="288">
        <f t="shared" si="20"/>
        <v>0</v>
      </c>
      <c r="AR61" s="289" t="str">
        <f t="shared" si="21"/>
        <v/>
      </c>
    </row>
    <row r="62" spans="2:44" x14ac:dyDescent="0.25">
      <c r="B62" s="290" t="s">
        <v>82</v>
      </c>
      <c r="C62" s="244"/>
      <c r="D62" s="291"/>
      <c r="E62" s="244"/>
      <c r="F62" s="292"/>
      <c r="G62" s="293"/>
      <c r="H62" s="293"/>
      <c r="I62" s="294">
        <f>SUM(I49:I53,I60)</f>
        <v>530995.6736000001</v>
      </c>
      <c r="J62" s="295"/>
      <c r="K62" s="293"/>
      <c r="L62" s="293"/>
      <c r="M62" s="294">
        <f>SUM(M49:M53,M60)</f>
        <v>534296.39360000007</v>
      </c>
      <c r="N62" s="296"/>
      <c r="O62" s="295">
        <f t="shared" si="2"/>
        <v>3300.7199999999721</v>
      </c>
      <c r="P62" s="297">
        <f t="shared" si="3"/>
        <v>6.2160958442881963E-3</v>
      </c>
      <c r="R62" s="293"/>
      <c r="S62" s="293"/>
      <c r="T62" s="294">
        <f>SUM(T49:T53,T60)</f>
        <v>529098.39360000007</v>
      </c>
      <c r="U62" s="296"/>
      <c r="V62" s="295">
        <f t="shared" si="11"/>
        <v>-5198</v>
      </c>
      <c r="W62" s="297">
        <f t="shared" si="12"/>
        <v>-9.7286825482327186E-3</v>
      </c>
      <c r="Y62" s="293"/>
      <c r="Z62" s="293"/>
      <c r="AA62" s="294">
        <f>SUM(AA49:AA53,AA60)</f>
        <v>534093.0736</v>
      </c>
      <c r="AB62" s="296"/>
      <c r="AC62" s="295">
        <f t="shared" si="14"/>
        <v>4994.6799999999348</v>
      </c>
      <c r="AD62" s="297">
        <f t="shared" si="15"/>
        <v>9.4399833006787153E-3</v>
      </c>
      <c r="AF62" s="293"/>
      <c r="AG62" s="293"/>
      <c r="AH62" s="294">
        <f>SUM(AH49:AH53,AH60)</f>
        <v>540263.51360000006</v>
      </c>
      <c r="AI62" s="296"/>
      <c r="AJ62" s="295">
        <f t="shared" si="17"/>
        <v>6170.4400000000605</v>
      </c>
      <c r="AK62" s="297">
        <f t="shared" si="18"/>
        <v>1.1553117434024818E-2</v>
      </c>
      <c r="AM62" s="293"/>
      <c r="AN62" s="293"/>
      <c r="AO62" s="294">
        <f>SUM(AO49:AO53,AO60)</f>
        <v>545494.63360000006</v>
      </c>
      <c r="AP62" s="296"/>
      <c r="AQ62" s="295">
        <f t="shared" si="20"/>
        <v>5231.1199999999953</v>
      </c>
      <c r="AR62" s="297">
        <f t="shared" si="21"/>
        <v>9.6825342972781392E-3</v>
      </c>
    </row>
    <row r="63" spans="2:44" x14ac:dyDescent="0.25">
      <c r="B63" s="290" t="s">
        <v>50</v>
      </c>
      <c r="C63" s="244"/>
      <c r="D63" s="291"/>
      <c r="E63" s="244"/>
      <c r="F63" s="292"/>
      <c r="G63" s="131">
        <v>-0.193</v>
      </c>
      <c r="H63" s="299"/>
      <c r="I63" s="249"/>
      <c r="J63" s="249"/>
      <c r="K63" s="131">
        <v>-0.193</v>
      </c>
      <c r="L63" s="299"/>
      <c r="M63" s="249"/>
      <c r="N63" s="296"/>
      <c r="O63" s="249">
        <f t="shared" si="2"/>
        <v>0</v>
      </c>
      <c r="P63" s="250" t="str">
        <f t="shared" si="3"/>
        <v/>
      </c>
      <c r="R63" s="131">
        <v>-0.193</v>
      </c>
      <c r="S63" s="299"/>
      <c r="T63" s="249"/>
      <c r="U63" s="296"/>
      <c r="V63" s="249">
        <f t="shared" si="11"/>
        <v>0</v>
      </c>
      <c r="W63" s="250" t="str">
        <f t="shared" si="12"/>
        <v/>
      </c>
      <c r="Y63" s="131">
        <v>-0.193</v>
      </c>
      <c r="Z63" s="299"/>
      <c r="AA63" s="249"/>
      <c r="AB63" s="296"/>
      <c r="AC63" s="249">
        <f t="shared" si="14"/>
        <v>0</v>
      </c>
      <c r="AD63" s="250" t="str">
        <f t="shared" si="15"/>
        <v/>
      </c>
      <c r="AF63" s="131">
        <v>-0.193</v>
      </c>
      <c r="AG63" s="299"/>
      <c r="AH63" s="249"/>
      <c r="AI63" s="296"/>
      <c r="AJ63" s="249">
        <f t="shared" si="17"/>
        <v>0</v>
      </c>
      <c r="AK63" s="250" t="str">
        <f t="shared" si="18"/>
        <v/>
      </c>
      <c r="AM63" s="131">
        <v>-0.193</v>
      </c>
      <c r="AN63" s="299"/>
      <c r="AO63" s="249"/>
      <c r="AP63" s="296"/>
      <c r="AQ63" s="249">
        <f t="shared" si="20"/>
        <v>0</v>
      </c>
      <c r="AR63" s="250" t="str">
        <f t="shared" si="21"/>
        <v/>
      </c>
    </row>
    <row r="64" spans="2:44" x14ac:dyDescent="0.25">
      <c r="B64" s="244" t="s">
        <v>51</v>
      </c>
      <c r="C64" s="244"/>
      <c r="D64" s="291"/>
      <c r="E64" s="244"/>
      <c r="F64" s="251"/>
      <c r="G64" s="301">
        <v>0.13</v>
      </c>
      <c r="H64" s="251"/>
      <c r="I64" s="249">
        <f>I62*G64</f>
        <v>69029.437568000008</v>
      </c>
      <c r="J64" s="249"/>
      <c r="K64" s="301">
        <v>0.13</v>
      </c>
      <c r="L64" s="251"/>
      <c r="M64" s="249">
        <f>M62*K64</f>
        <v>69458.531168000016</v>
      </c>
      <c r="N64" s="29"/>
      <c r="O64" s="249">
        <f t="shared" si="2"/>
        <v>429.09360000000743</v>
      </c>
      <c r="P64" s="250">
        <f t="shared" si="3"/>
        <v>6.2160958442883567E-3</v>
      </c>
      <c r="R64" s="301">
        <v>0.13</v>
      </c>
      <c r="S64" s="251"/>
      <c r="T64" s="249">
        <f>T62*R64</f>
        <v>68782.791168000011</v>
      </c>
      <c r="U64" s="29"/>
      <c r="V64" s="249">
        <f t="shared" si="11"/>
        <v>-675.74000000000524</v>
      </c>
      <c r="W64" s="250">
        <f t="shared" si="12"/>
        <v>-9.7286825482327931E-3</v>
      </c>
      <c r="Y64" s="301">
        <v>0.13</v>
      </c>
      <c r="Z64" s="251"/>
      <c r="AA64" s="249">
        <f>AA62*Y64</f>
        <v>69432.099568000005</v>
      </c>
      <c r="AB64" s="29"/>
      <c r="AC64" s="249">
        <f t="shared" si="14"/>
        <v>649.30839999999444</v>
      </c>
      <c r="AD64" s="250">
        <f t="shared" si="15"/>
        <v>9.4399833006787569E-3</v>
      </c>
      <c r="AF64" s="301">
        <v>0.13</v>
      </c>
      <c r="AG64" s="251"/>
      <c r="AH64" s="249">
        <f>AH62*AF64</f>
        <v>70234.256768000007</v>
      </c>
      <c r="AI64" s="29"/>
      <c r="AJ64" s="249">
        <f t="shared" si="17"/>
        <v>802.15720000000147</v>
      </c>
      <c r="AK64" s="250">
        <f t="shared" si="18"/>
        <v>1.1553117434024726E-2</v>
      </c>
      <c r="AM64" s="301">
        <v>0.13</v>
      </c>
      <c r="AN64" s="251"/>
      <c r="AO64" s="249">
        <f>AO62*AM64</f>
        <v>70914.302368000004</v>
      </c>
      <c r="AP64" s="29"/>
      <c r="AQ64" s="249">
        <f t="shared" si="20"/>
        <v>680.04559999999765</v>
      </c>
      <c r="AR64" s="250">
        <f t="shared" si="21"/>
        <v>9.6825342972781149E-3</v>
      </c>
    </row>
    <row r="65" spans="1:51" ht="15.75" thickBot="1" x14ac:dyDescent="0.3">
      <c r="B65" s="509" t="s">
        <v>83</v>
      </c>
      <c r="C65" s="509"/>
      <c r="D65" s="509"/>
      <c r="E65" s="302"/>
      <c r="F65" s="303"/>
      <c r="G65" s="303"/>
      <c r="H65" s="303"/>
      <c r="I65" s="304">
        <f>SUM(I62:I64)</f>
        <v>600025.11116800015</v>
      </c>
      <c r="J65" s="304"/>
      <c r="K65" s="303"/>
      <c r="L65" s="303"/>
      <c r="M65" s="304">
        <f>SUM(M62:M64)</f>
        <v>603754.92476800014</v>
      </c>
      <c r="N65" s="305"/>
      <c r="O65" s="304">
        <f t="shared" si="2"/>
        <v>3729.813599999994</v>
      </c>
      <c r="P65" s="362">
        <f t="shared" si="3"/>
        <v>6.2160958442882388E-3</v>
      </c>
      <c r="R65" s="303"/>
      <c r="S65" s="303"/>
      <c r="T65" s="304">
        <f>SUM(T62:T64)</f>
        <v>597881.18476800004</v>
      </c>
      <c r="U65" s="305"/>
      <c r="V65" s="304">
        <f t="shared" si="11"/>
        <v>-5873.7400000001071</v>
      </c>
      <c r="W65" s="362">
        <f t="shared" si="12"/>
        <v>-9.7286825482328938E-3</v>
      </c>
      <c r="Y65" s="303"/>
      <c r="Z65" s="303"/>
      <c r="AA65" s="304">
        <f>SUM(AA62:AA64)</f>
        <v>603525.17316800007</v>
      </c>
      <c r="AB65" s="305"/>
      <c r="AC65" s="304">
        <f t="shared" si="14"/>
        <v>5643.9884000000311</v>
      </c>
      <c r="AD65" s="362">
        <f t="shared" si="15"/>
        <v>9.4399833006788923E-3</v>
      </c>
      <c r="AF65" s="303"/>
      <c r="AG65" s="303"/>
      <c r="AH65" s="304">
        <f>SUM(AH62:AH64)</f>
        <v>610497.77036800003</v>
      </c>
      <c r="AI65" s="305"/>
      <c r="AJ65" s="304">
        <f t="shared" si="17"/>
        <v>6972.5971999999601</v>
      </c>
      <c r="AK65" s="362">
        <f t="shared" si="18"/>
        <v>1.1553117434024637E-2</v>
      </c>
      <c r="AM65" s="303"/>
      <c r="AN65" s="303"/>
      <c r="AO65" s="304">
        <f>SUM(AO62:AO64)</f>
        <v>616408.93596800009</v>
      </c>
      <c r="AP65" s="305"/>
      <c r="AQ65" s="304">
        <f t="shared" si="20"/>
        <v>5911.1656000000658</v>
      </c>
      <c r="AR65" s="362">
        <f t="shared" si="21"/>
        <v>9.6825342972782572E-3</v>
      </c>
    </row>
    <row r="66" spans="1:51" ht="15.75" thickBot="1" x14ac:dyDescent="0.3">
      <c r="A66" s="308"/>
      <c r="B66" s="363"/>
      <c r="C66" s="364"/>
      <c r="D66" s="365"/>
      <c r="E66" s="364"/>
      <c r="F66" s="366"/>
      <c r="G66" s="285"/>
      <c r="H66" s="367"/>
      <c r="I66" s="368"/>
      <c r="J66" s="369"/>
      <c r="K66" s="285"/>
      <c r="L66" s="367"/>
      <c r="M66" s="368"/>
      <c r="N66" s="366"/>
      <c r="O66" s="370">
        <f t="shared" si="2"/>
        <v>0</v>
      </c>
      <c r="P66" s="289" t="str">
        <f t="shared" si="3"/>
        <v/>
      </c>
      <c r="R66" s="285"/>
      <c r="S66" s="367"/>
      <c r="T66" s="368"/>
      <c r="U66" s="366"/>
      <c r="V66" s="370">
        <f t="shared" si="11"/>
        <v>0</v>
      </c>
      <c r="W66" s="289" t="str">
        <f t="shared" si="12"/>
        <v/>
      </c>
      <c r="Y66" s="285"/>
      <c r="Z66" s="367"/>
      <c r="AA66" s="368"/>
      <c r="AB66" s="366"/>
      <c r="AC66" s="370">
        <f t="shared" si="14"/>
        <v>0</v>
      </c>
      <c r="AD66" s="289" t="str">
        <f t="shared" si="15"/>
        <v/>
      </c>
      <c r="AF66" s="285"/>
      <c r="AG66" s="367"/>
      <c r="AH66" s="368"/>
      <c r="AI66" s="366"/>
      <c r="AJ66" s="370">
        <f t="shared" si="17"/>
        <v>0</v>
      </c>
      <c r="AK66" s="289" t="str">
        <f t="shared" si="18"/>
        <v/>
      </c>
      <c r="AM66" s="285"/>
      <c r="AN66" s="367"/>
      <c r="AO66" s="368"/>
      <c r="AP66" s="366"/>
      <c r="AQ66" s="370">
        <f t="shared" si="20"/>
        <v>0</v>
      </c>
      <c r="AR66" s="289" t="str">
        <f t="shared" si="21"/>
        <v/>
      </c>
    </row>
    <row r="67" spans="1:51" x14ac:dyDescent="0.25">
      <c r="A67" s="308"/>
      <c r="B67" s="372" t="s">
        <v>73</v>
      </c>
      <c r="C67" s="372"/>
      <c r="D67" s="373"/>
      <c r="E67" s="372"/>
      <c r="F67" s="379"/>
      <c r="G67" s="381"/>
      <c r="H67" s="381"/>
      <c r="I67" s="382">
        <f>SUM(I57:I58,I49,I50:I53)</f>
        <v>670716.1736000001</v>
      </c>
      <c r="J67" s="382"/>
      <c r="K67" s="381"/>
      <c r="L67" s="381"/>
      <c r="M67" s="382">
        <f>SUM(M57:M58,M49,M50:M53)</f>
        <v>674016.89360000007</v>
      </c>
      <c r="N67" s="383"/>
      <c r="O67" s="249">
        <f t="shared" si="2"/>
        <v>3300.7199999999721</v>
      </c>
      <c r="P67" s="250">
        <f t="shared" si="3"/>
        <v>4.9211874260966402E-3</v>
      </c>
      <c r="R67" s="381"/>
      <c r="S67" s="381"/>
      <c r="T67" s="382">
        <f>SUM(T57:T58,T49,T50:T53)</f>
        <v>668818.89360000007</v>
      </c>
      <c r="U67" s="383"/>
      <c r="V67" s="249">
        <f t="shared" si="11"/>
        <v>-5198</v>
      </c>
      <c r="W67" s="250">
        <f t="shared" si="12"/>
        <v>-7.7119728739095802E-3</v>
      </c>
      <c r="Y67" s="381"/>
      <c r="Z67" s="381"/>
      <c r="AA67" s="382">
        <f>SUM(AA57:AA58,AA49,AA50:AA53)</f>
        <v>673813.57360000012</v>
      </c>
      <c r="AB67" s="383"/>
      <c r="AC67" s="249">
        <f t="shared" si="14"/>
        <v>4994.6800000000512</v>
      </c>
      <c r="AD67" s="250">
        <f t="shared" si="15"/>
        <v>7.4679110410825434E-3</v>
      </c>
      <c r="AF67" s="381"/>
      <c r="AG67" s="381"/>
      <c r="AH67" s="382">
        <f>SUM(AH57:AH58,AH49,AH50:AH53)</f>
        <v>679984.01360000006</v>
      </c>
      <c r="AI67" s="383"/>
      <c r="AJ67" s="249">
        <f t="shared" si="17"/>
        <v>6170.4399999999441</v>
      </c>
      <c r="AK67" s="250">
        <f t="shared" si="18"/>
        <v>9.1574884237386085E-3</v>
      </c>
      <c r="AM67" s="381"/>
      <c r="AN67" s="381"/>
      <c r="AO67" s="382">
        <f>SUM(AO57:AO58,AO49,AO50:AO53)</f>
        <v>685215.13360000006</v>
      </c>
      <c r="AP67" s="383"/>
      <c r="AQ67" s="249">
        <f t="shared" si="20"/>
        <v>5231.1199999999953</v>
      </c>
      <c r="AR67" s="250">
        <f t="shared" si="21"/>
        <v>7.6930043874196084E-3</v>
      </c>
    </row>
    <row r="68" spans="1:51" x14ac:dyDescent="0.25">
      <c r="B68" s="244" t="s">
        <v>50</v>
      </c>
      <c r="C68" s="244"/>
      <c r="D68" s="291"/>
      <c r="E68" s="244"/>
      <c r="F68" s="251"/>
      <c r="G68" s="131">
        <v>-0.193</v>
      </c>
      <c r="H68" s="299"/>
      <c r="I68" s="249"/>
      <c r="J68" s="249"/>
      <c r="K68" s="131">
        <v>-0.193</v>
      </c>
      <c r="L68" s="299"/>
      <c r="M68" s="249"/>
      <c r="N68" s="29"/>
      <c r="O68" s="249">
        <f t="shared" si="2"/>
        <v>0</v>
      </c>
      <c r="P68" s="250" t="str">
        <f t="shared" si="3"/>
        <v/>
      </c>
      <c r="R68" s="131">
        <v>-0.193</v>
      </c>
      <c r="S68" s="299"/>
      <c r="T68" s="249"/>
      <c r="U68" s="29"/>
      <c r="V68" s="249">
        <f t="shared" si="11"/>
        <v>0</v>
      </c>
      <c r="W68" s="250" t="str">
        <f t="shared" si="12"/>
        <v/>
      </c>
      <c r="Y68" s="131">
        <v>-0.193</v>
      </c>
      <c r="Z68" s="299"/>
      <c r="AA68" s="249"/>
      <c r="AB68" s="29"/>
      <c r="AC68" s="249">
        <f t="shared" si="14"/>
        <v>0</v>
      </c>
      <c r="AD68" s="250" t="str">
        <f t="shared" si="15"/>
        <v/>
      </c>
      <c r="AF68" s="131">
        <v>-0.193</v>
      </c>
      <c r="AG68" s="299"/>
      <c r="AH68" s="249"/>
      <c r="AI68" s="29"/>
      <c r="AJ68" s="249">
        <f t="shared" si="17"/>
        <v>0</v>
      </c>
      <c r="AK68" s="250" t="str">
        <f t="shared" si="18"/>
        <v/>
      </c>
      <c r="AM68" s="131">
        <v>-0.193</v>
      </c>
      <c r="AN68" s="299"/>
      <c r="AO68" s="249"/>
      <c r="AP68" s="29"/>
      <c r="AQ68" s="249">
        <f t="shared" si="20"/>
        <v>0</v>
      </c>
      <c r="AR68" s="250" t="str">
        <f t="shared" si="21"/>
        <v/>
      </c>
    </row>
    <row r="69" spans="1:51" x14ac:dyDescent="0.25">
      <c r="A69" s="308"/>
      <c r="B69" s="439" t="s">
        <v>51</v>
      </c>
      <c r="C69" s="372"/>
      <c r="D69" s="373"/>
      <c r="E69" s="372"/>
      <c r="F69" s="379"/>
      <c r="G69" s="380">
        <v>0.13</v>
      </c>
      <c r="H69" s="381"/>
      <c r="I69" s="382">
        <f>I67*G69</f>
        <v>87193.102568000017</v>
      </c>
      <c r="J69" s="382"/>
      <c r="K69" s="380">
        <v>0.13</v>
      </c>
      <c r="L69" s="381"/>
      <c r="M69" s="382">
        <f>M67*K69</f>
        <v>87622.196168000009</v>
      </c>
      <c r="N69" s="383"/>
      <c r="O69" s="249">
        <f t="shared" si="2"/>
        <v>429.09359999999288</v>
      </c>
      <c r="P69" s="250">
        <f t="shared" si="3"/>
        <v>4.9211874260966003E-3</v>
      </c>
      <c r="R69" s="380">
        <v>0.13</v>
      </c>
      <c r="S69" s="381"/>
      <c r="T69" s="382">
        <f>T67*R69</f>
        <v>86946.456168000019</v>
      </c>
      <c r="U69" s="383"/>
      <c r="V69" s="249">
        <f t="shared" si="11"/>
        <v>-675.73999999999069</v>
      </c>
      <c r="W69" s="250">
        <f t="shared" si="12"/>
        <v>-7.7119728739094735E-3</v>
      </c>
      <c r="Y69" s="380">
        <v>0.13</v>
      </c>
      <c r="Z69" s="381"/>
      <c r="AA69" s="382">
        <f>AA67*Y69</f>
        <v>87595.764568000013</v>
      </c>
      <c r="AB69" s="383"/>
      <c r="AC69" s="249">
        <f t="shared" si="14"/>
        <v>649.30839999999444</v>
      </c>
      <c r="AD69" s="250">
        <f t="shared" si="15"/>
        <v>7.4679110410824021E-3</v>
      </c>
      <c r="AF69" s="380">
        <v>0.13</v>
      </c>
      <c r="AG69" s="381"/>
      <c r="AH69" s="382">
        <f>AH67*AF69</f>
        <v>88397.921768000015</v>
      </c>
      <c r="AI69" s="383"/>
      <c r="AJ69" s="249">
        <f t="shared" si="17"/>
        <v>802.15720000000147</v>
      </c>
      <c r="AK69" s="250">
        <f t="shared" si="18"/>
        <v>9.1574884237387091E-3</v>
      </c>
      <c r="AM69" s="380">
        <v>0.13</v>
      </c>
      <c r="AN69" s="381"/>
      <c r="AO69" s="382">
        <f>AO67*AM69</f>
        <v>89077.967368000012</v>
      </c>
      <c r="AP69" s="383"/>
      <c r="AQ69" s="249">
        <f t="shared" si="20"/>
        <v>680.04559999999765</v>
      </c>
      <c r="AR69" s="250">
        <f t="shared" si="21"/>
        <v>7.6930043874195884E-3</v>
      </c>
    </row>
    <row r="70" spans="1:51" ht="15.75" thickBot="1" x14ac:dyDescent="0.3">
      <c r="A70" s="308"/>
      <c r="B70" s="510" t="s">
        <v>84</v>
      </c>
      <c r="C70" s="510"/>
      <c r="D70" s="510"/>
      <c r="E70" s="244"/>
      <c r="F70" s="440"/>
      <c r="G70" s="440"/>
      <c r="H70" s="440"/>
      <c r="I70" s="441">
        <f>SUM(I67:I69)</f>
        <v>757909.27616800007</v>
      </c>
      <c r="J70" s="249"/>
      <c r="K70" s="440"/>
      <c r="L70" s="440"/>
      <c r="M70" s="441">
        <f>SUM(M67:M69)</f>
        <v>761639.08976800006</v>
      </c>
      <c r="N70" s="442"/>
      <c r="O70" s="461">
        <f t="shared" si="2"/>
        <v>3729.813599999994</v>
      </c>
      <c r="P70" s="250">
        <f t="shared" si="3"/>
        <v>4.9211874260966749E-3</v>
      </c>
      <c r="R70" s="440"/>
      <c r="S70" s="440"/>
      <c r="T70" s="441">
        <f>SUM(T67:T69)</f>
        <v>755765.34976800007</v>
      </c>
      <c r="U70" s="442"/>
      <c r="V70" s="461">
        <f t="shared" si="11"/>
        <v>-5873.7399999999907</v>
      </c>
      <c r="W70" s="250">
        <f t="shared" si="12"/>
        <v>-7.7119728739095681E-3</v>
      </c>
      <c r="Y70" s="440"/>
      <c r="Z70" s="440"/>
      <c r="AA70" s="441">
        <f>SUM(AA67:AA69)</f>
        <v>761409.3381680001</v>
      </c>
      <c r="AB70" s="442"/>
      <c r="AC70" s="461">
        <f t="shared" si="14"/>
        <v>5643.9884000000311</v>
      </c>
      <c r="AD70" s="250">
        <f t="shared" si="15"/>
        <v>7.4679110410825079E-3</v>
      </c>
      <c r="AF70" s="440"/>
      <c r="AG70" s="440"/>
      <c r="AH70" s="441">
        <f>SUM(AH67:AH69)</f>
        <v>768381.93536800006</v>
      </c>
      <c r="AI70" s="442"/>
      <c r="AJ70" s="461">
        <f t="shared" si="17"/>
        <v>6972.5971999999601</v>
      </c>
      <c r="AK70" s="250">
        <f t="shared" si="18"/>
        <v>9.1574884237386397E-3</v>
      </c>
      <c r="AM70" s="440"/>
      <c r="AN70" s="440"/>
      <c r="AO70" s="441">
        <f>SUM(AO67:AO69)</f>
        <v>774293.10096800001</v>
      </c>
      <c r="AP70" s="442"/>
      <c r="AQ70" s="461">
        <f t="shared" si="20"/>
        <v>5911.1655999999493</v>
      </c>
      <c r="AR70" s="250">
        <f t="shared" si="21"/>
        <v>7.6930043874195494E-3</v>
      </c>
    </row>
    <row r="71" spans="1:51" ht="15.75" thickBot="1" x14ac:dyDescent="0.3">
      <c r="A71" s="308"/>
      <c r="B71" s="309"/>
      <c r="C71" s="310"/>
      <c r="D71" s="311"/>
      <c r="E71" s="310"/>
      <c r="F71" s="443"/>
      <c r="G71" s="444"/>
      <c r="H71" s="445"/>
      <c r="I71" s="316"/>
      <c r="J71" s="316"/>
      <c r="K71" s="444"/>
      <c r="L71" s="445"/>
      <c r="M71" s="316"/>
      <c r="N71" s="312"/>
      <c r="O71" s="317"/>
      <c r="P71" s="446"/>
      <c r="R71" s="444"/>
      <c r="S71" s="445"/>
      <c r="T71" s="316"/>
      <c r="U71" s="312"/>
      <c r="V71" s="317"/>
      <c r="W71" s="446"/>
      <c r="Y71" s="444"/>
      <c r="Z71" s="445"/>
      <c r="AA71" s="316"/>
      <c r="AB71" s="312"/>
      <c r="AC71" s="317"/>
      <c r="AD71" s="446"/>
      <c r="AF71" s="444"/>
      <c r="AG71" s="445"/>
      <c r="AH71" s="316"/>
      <c r="AI71" s="312"/>
      <c r="AJ71" s="317"/>
      <c r="AK71" s="446"/>
      <c r="AM71" s="444"/>
      <c r="AN71" s="445"/>
      <c r="AO71" s="316"/>
      <c r="AP71" s="312"/>
      <c r="AQ71" s="317"/>
      <c r="AR71" s="446"/>
    </row>
    <row r="72" spans="1:51" x14ac:dyDescent="0.25">
      <c r="I72" s="236"/>
      <c r="J72" s="236"/>
      <c r="M72" s="236"/>
      <c r="P72" s="454"/>
      <c r="T72" s="236"/>
      <c r="W72" s="454"/>
      <c r="AA72" s="236"/>
      <c r="AD72" s="454"/>
      <c r="AH72" s="236"/>
      <c r="AK72" s="454"/>
      <c r="AO72" s="236"/>
      <c r="AR72" s="454"/>
    </row>
    <row r="73" spans="1:51" x14ac:dyDescent="0.25">
      <c r="B73" s="234" t="s">
        <v>54</v>
      </c>
      <c r="G73" s="319">
        <v>1.72E-2</v>
      </c>
      <c r="K73" s="319">
        <v>1.72E-2</v>
      </c>
      <c r="P73" s="454"/>
      <c r="Q73" s="320"/>
      <c r="R73" s="319">
        <v>1.72E-2</v>
      </c>
      <c r="W73" s="454"/>
      <c r="X73" s="320"/>
      <c r="Y73" s="319">
        <v>1.72E-2</v>
      </c>
      <c r="AD73" s="454"/>
      <c r="AE73" s="320"/>
      <c r="AF73" s="319">
        <v>1.72E-2</v>
      </c>
      <c r="AK73" s="454"/>
      <c r="AL73" s="320"/>
      <c r="AM73" s="319">
        <v>1.72E-2</v>
      </c>
      <c r="AR73" s="454"/>
    </row>
    <row r="74" spans="1:51" s="22" customFormat="1" x14ac:dyDescent="0.25">
      <c r="D74" s="27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</row>
    <row r="75" spans="1:51" s="22" customFormat="1" x14ac:dyDescent="0.25">
      <c r="D75" s="322">
        <v>0.63</v>
      </c>
      <c r="E75" s="323" t="s">
        <v>42</v>
      </c>
      <c r="F75" s="324"/>
      <c r="G75" s="325"/>
      <c r="H75" s="37"/>
      <c r="I75" s="37"/>
      <c r="J75" s="37"/>
      <c r="K75" s="23"/>
      <c r="L75" s="23"/>
      <c r="M75" s="23"/>
      <c r="N75" s="23"/>
      <c r="O75" s="23"/>
      <c r="P75" s="23"/>
      <c r="Q75" s="37"/>
      <c r="R75" s="23"/>
      <c r="S75" s="23"/>
      <c r="T75" s="23"/>
      <c r="U75" s="23"/>
      <c r="V75" s="23"/>
      <c r="W75" s="23"/>
      <c r="X75" s="37"/>
      <c r="Y75" s="23"/>
      <c r="Z75" s="23"/>
      <c r="AA75" s="23"/>
      <c r="AB75" s="23"/>
      <c r="AC75" s="23"/>
      <c r="AD75" s="23"/>
      <c r="AE75" s="37"/>
      <c r="AF75" s="23"/>
      <c r="AG75" s="23"/>
      <c r="AH75" s="23"/>
      <c r="AI75" s="23"/>
      <c r="AJ75" s="23"/>
      <c r="AK75" s="23"/>
      <c r="AL75" s="37"/>
      <c r="AM75" s="23"/>
      <c r="AN75" s="23"/>
      <c r="AO75" s="23"/>
      <c r="AP75" s="23"/>
      <c r="AQ75" s="23"/>
      <c r="AR75" s="23"/>
      <c r="AS75" s="37"/>
      <c r="AT75" s="23"/>
      <c r="AU75" s="23"/>
      <c r="AV75" s="23"/>
      <c r="AW75" s="23"/>
      <c r="AX75" s="23"/>
      <c r="AY75" s="23"/>
    </row>
    <row r="76" spans="1:51" s="22" customFormat="1" x14ac:dyDescent="0.25">
      <c r="D76" s="326">
        <v>0.18</v>
      </c>
      <c r="E76" s="327" t="s">
        <v>43</v>
      </c>
      <c r="F76" s="328"/>
      <c r="G76" s="329"/>
      <c r="H76" s="37"/>
      <c r="I76" s="37"/>
      <c r="J76" s="37"/>
      <c r="K76" s="23"/>
      <c r="L76" s="23"/>
      <c r="M76" s="23"/>
      <c r="N76" s="23"/>
      <c r="O76" s="23"/>
      <c r="P76" s="23"/>
      <c r="Q76" s="37"/>
      <c r="R76" s="23"/>
      <c r="S76" s="23"/>
      <c r="T76" s="23"/>
      <c r="U76" s="23"/>
      <c r="V76" s="23"/>
      <c r="W76" s="23"/>
      <c r="X76" s="37"/>
      <c r="Y76" s="23"/>
      <c r="Z76" s="23"/>
      <c r="AA76" s="23"/>
      <c r="AB76" s="23"/>
      <c r="AC76" s="23"/>
      <c r="AD76" s="23"/>
      <c r="AE76" s="37"/>
      <c r="AF76" s="23"/>
      <c r="AG76" s="23"/>
      <c r="AH76" s="23"/>
      <c r="AI76" s="23"/>
      <c r="AJ76" s="23"/>
      <c r="AK76" s="23"/>
      <c r="AL76" s="37"/>
      <c r="AM76" s="23"/>
      <c r="AN76" s="23"/>
      <c r="AO76" s="23"/>
      <c r="AP76" s="23"/>
      <c r="AQ76" s="23"/>
      <c r="AR76" s="23"/>
      <c r="AS76" s="37"/>
      <c r="AT76" s="23"/>
      <c r="AU76" s="23"/>
      <c r="AV76" s="23"/>
      <c r="AW76" s="23"/>
      <c r="AX76" s="23"/>
      <c r="AY76" s="23"/>
    </row>
    <row r="77" spans="1:51" s="22" customFormat="1" x14ac:dyDescent="0.25">
      <c r="D77" s="330">
        <v>0.19</v>
      </c>
      <c r="E77" s="331" t="s">
        <v>44</v>
      </c>
      <c r="F77" s="332"/>
      <c r="G77" s="333"/>
      <c r="H77" s="37"/>
      <c r="I77" s="37"/>
      <c r="J77" s="37"/>
      <c r="K77" s="23"/>
      <c r="L77" s="23"/>
      <c r="M77" s="23"/>
      <c r="N77" s="23"/>
      <c r="O77" s="23"/>
      <c r="P77" s="23"/>
      <c r="Q77" s="37"/>
      <c r="R77" s="23"/>
      <c r="S77" s="23"/>
      <c r="T77" s="23"/>
      <c r="U77" s="23"/>
      <c r="V77" s="23"/>
      <c r="W77" s="23"/>
      <c r="X77" s="37"/>
      <c r="Y77" s="23"/>
      <c r="Z77" s="23"/>
      <c r="AA77" s="23"/>
      <c r="AB77" s="23"/>
      <c r="AC77" s="23"/>
      <c r="AD77" s="23"/>
      <c r="AE77" s="37"/>
      <c r="AF77" s="23"/>
      <c r="AG77" s="23"/>
      <c r="AH77" s="23"/>
      <c r="AI77" s="23"/>
      <c r="AJ77" s="23"/>
      <c r="AK77" s="23"/>
      <c r="AL77" s="37"/>
      <c r="AM77" s="23"/>
      <c r="AN77" s="23"/>
      <c r="AO77" s="23"/>
      <c r="AP77" s="23"/>
      <c r="AQ77" s="23"/>
      <c r="AR77" s="23"/>
      <c r="AS77" s="37"/>
      <c r="AT77" s="23"/>
      <c r="AU77" s="23"/>
      <c r="AV77" s="23"/>
      <c r="AW77" s="23"/>
      <c r="AX77" s="23"/>
      <c r="AY77" s="23"/>
    </row>
    <row r="78" spans="1:51" x14ac:dyDescent="0.25">
      <c r="G78" s="22"/>
      <c r="H78" s="22"/>
      <c r="I78" s="22"/>
      <c r="J78" s="62"/>
      <c r="K78" s="62"/>
      <c r="L78" s="62"/>
      <c r="M78" s="62"/>
      <c r="Q78" s="62"/>
      <c r="R78" s="62"/>
      <c r="S78" s="62"/>
      <c r="T78" s="62"/>
      <c r="X78" s="62"/>
      <c r="Y78" s="62"/>
      <c r="Z78" s="62"/>
      <c r="AA78" s="62"/>
      <c r="AE78" s="62"/>
      <c r="AF78" s="62"/>
      <c r="AG78" s="62"/>
      <c r="AH78" s="62"/>
      <c r="AL78" s="62"/>
      <c r="AM78" s="62"/>
      <c r="AN78" s="62"/>
      <c r="AO78" s="62"/>
      <c r="AS78" s="62"/>
      <c r="AT78" s="62"/>
      <c r="AU78" s="62"/>
      <c r="AV78" s="62"/>
    </row>
    <row r="79" spans="1:51" x14ac:dyDescent="0.25">
      <c r="G79" s="22"/>
      <c r="H79" s="22"/>
      <c r="I79" s="22"/>
      <c r="J79" s="62"/>
      <c r="K79" s="62"/>
      <c r="L79" s="62"/>
      <c r="M79" s="62"/>
      <c r="Q79" s="62"/>
      <c r="R79" s="62"/>
      <c r="S79" s="62"/>
      <c r="T79" s="62"/>
      <c r="X79" s="62"/>
      <c r="Y79" s="62"/>
      <c r="Z79" s="62"/>
      <c r="AA79" s="62"/>
      <c r="AE79" s="62"/>
      <c r="AF79" s="62"/>
      <c r="AG79" s="62"/>
      <c r="AH79" s="62"/>
      <c r="AL79" s="62"/>
      <c r="AM79" s="62"/>
      <c r="AN79" s="62"/>
      <c r="AO79" s="62"/>
      <c r="AS79" s="62"/>
      <c r="AT79" s="62"/>
      <c r="AU79" s="62"/>
      <c r="AV79" s="62"/>
    </row>
    <row r="80" spans="1:51" x14ac:dyDescent="0.25">
      <c r="G80" s="22"/>
      <c r="H80" s="22"/>
      <c r="I80" s="22"/>
      <c r="J80" s="62"/>
      <c r="K80" s="62"/>
      <c r="L80" s="62"/>
      <c r="M80" s="62"/>
      <c r="Q80" s="62"/>
      <c r="R80" s="62"/>
      <c r="S80" s="62"/>
      <c r="T80" s="62"/>
      <c r="X80" s="62"/>
      <c r="Y80" s="62"/>
      <c r="Z80" s="62"/>
      <c r="AA80" s="62"/>
      <c r="AE80" s="62"/>
      <c r="AF80" s="62"/>
      <c r="AG80" s="62"/>
      <c r="AH80" s="62"/>
      <c r="AL80" s="62"/>
      <c r="AM80" s="62"/>
      <c r="AN80" s="62"/>
      <c r="AO80" s="62"/>
      <c r="AS80" s="62"/>
      <c r="AT80" s="62"/>
      <c r="AU80" s="62"/>
      <c r="AV80" s="62"/>
    </row>
    <row r="81" spans="7:48" x14ac:dyDescent="0.25">
      <c r="G81" s="22"/>
      <c r="H81" s="22"/>
      <c r="I81" s="22"/>
      <c r="J81" s="62"/>
      <c r="K81" s="62"/>
      <c r="L81" s="62"/>
      <c r="M81" s="62"/>
      <c r="Q81" s="62"/>
      <c r="R81" s="62"/>
      <c r="S81" s="62"/>
      <c r="T81" s="62"/>
      <c r="X81" s="62"/>
      <c r="Y81" s="62"/>
      <c r="Z81" s="62"/>
      <c r="AA81" s="62"/>
      <c r="AE81" s="62"/>
      <c r="AF81" s="62"/>
      <c r="AG81" s="62"/>
      <c r="AH81" s="62"/>
      <c r="AL81" s="62"/>
      <c r="AM81" s="62"/>
      <c r="AN81" s="62"/>
      <c r="AO81" s="62"/>
      <c r="AS81" s="62"/>
      <c r="AT81" s="62"/>
      <c r="AU81" s="62"/>
      <c r="AV81" s="62"/>
    </row>
    <row r="82" spans="7:48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7:48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7:48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7:48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7:48" x14ac:dyDescent="0.25"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7:48" x14ac:dyDescent="0.25"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7:48" x14ac:dyDescent="0.25"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7:48" x14ac:dyDescent="0.25"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7:48" x14ac:dyDescent="0.25"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7:48" x14ac:dyDescent="0.25"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7:48" x14ac:dyDescent="0.25"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7:48" x14ac:dyDescent="0.25"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7:48" x14ac:dyDescent="0.25"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7:48" x14ac:dyDescent="0.25"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7:48" x14ac:dyDescent="0.25"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7:48" x14ac:dyDescent="0.25"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7:48" x14ac:dyDescent="0.25"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7:48" x14ac:dyDescent="0.25"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7:48" x14ac:dyDescent="0.25"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7:48" x14ac:dyDescent="0.25"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7:48" x14ac:dyDescent="0.25"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7:48" x14ac:dyDescent="0.25"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7:48" x14ac:dyDescent="0.25"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7:48" x14ac:dyDescent="0.25"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7:48" x14ac:dyDescent="0.25"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7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7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7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7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7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7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</sheetData>
  <mergeCells count="28">
    <mergeCell ref="AF20:AH20"/>
    <mergeCell ref="A3:H3"/>
    <mergeCell ref="B10:J10"/>
    <mergeCell ref="B11:J11"/>
    <mergeCell ref="D14:J14"/>
    <mergeCell ref="G20:I20"/>
    <mergeCell ref="K20:M20"/>
    <mergeCell ref="B70:D70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5:D65"/>
  </mergeCells>
  <conditionalFormatting sqref="J78:M133">
    <cfRule type="cellIs" dxfId="77" priority="25" operator="lessThan">
      <formula>0</formula>
    </cfRule>
    <cfRule type="cellIs" dxfId="76" priority="26" operator="greaterThan">
      <formula>0</formula>
    </cfRule>
  </conditionalFormatting>
  <conditionalFormatting sqref="H75:J77">
    <cfRule type="cellIs" dxfId="75" priority="23" operator="lessThan">
      <formula>0</formula>
    </cfRule>
    <cfRule type="cellIs" dxfId="74" priority="24" operator="greaterThan">
      <formula>0</formula>
    </cfRule>
  </conditionalFormatting>
  <conditionalFormatting sqref="G75:G77">
    <cfRule type="cellIs" dxfId="73" priority="21" operator="lessThan">
      <formula>0</formula>
    </cfRule>
    <cfRule type="cellIs" dxfId="72" priority="22" operator="greaterThan">
      <formula>0</formula>
    </cfRule>
  </conditionalFormatting>
  <conditionalFormatting sqref="Q78:T133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Q75:Q77">
    <cfRule type="cellIs" dxfId="69" priority="17" operator="lessThan">
      <formula>0</formula>
    </cfRule>
    <cfRule type="cellIs" dxfId="68" priority="18" operator="greaterThan">
      <formula>0</formula>
    </cfRule>
  </conditionalFormatting>
  <conditionalFormatting sqref="X78:AA133">
    <cfRule type="cellIs" dxfId="67" priority="15" operator="lessThan">
      <formula>0</formula>
    </cfRule>
    <cfRule type="cellIs" dxfId="66" priority="16" operator="greaterThan">
      <formula>0</formula>
    </cfRule>
  </conditionalFormatting>
  <conditionalFormatting sqref="X75:X77">
    <cfRule type="cellIs" dxfId="65" priority="13" operator="lessThan">
      <formula>0</formula>
    </cfRule>
    <cfRule type="cellIs" dxfId="64" priority="14" operator="greaterThan">
      <formula>0</formula>
    </cfRule>
  </conditionalFormatting>
  <conditionalFormatting sqref="AE78:AH133">
    <cfRule type="cellIs" dxfId="63" priority="11" operator="lessThan">
      <formula>0</formula>
    </cfRule>
    <cfRule type="cellIs" dxfId="62" priority="12" operator="greaterThan">
      <formula>0</formula>
    </cfRule>
  </conditionalFormatting>
  <conditionalFormatting sqref="AE75:AE77">
    <cfRule type="cellIs" dxfId="61" priority="9" operator="lessThan">
      <formula>0</formula>
    </cfRule>
    <cfRule type="cellIs" dxfId="60" priority="10" operator="greaterThan">
      <formula>0</formula>
    </cfRule>
  </conditionalFormatting>
  <conditionalFormatting sqref="AL78:AO133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AL75:AL77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AS78:AV133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AS75:AS77">
    <cfRule type="cellIs" dxfId="53" priority="1" operator="lessThan">
      <formula>0</formula>
    </cfRule>
    <cfRule type="cellIs" dxfId="52" priority="2" operator="greaterThan">
      <formula>0</formula>
    </cfRule>
  </conditionalFormatting>
  <dataValidations count="5">
    <dataValidation type="list" allowBlank="1" showInputMessage="1" showErrorMessage="1" sqref="D16" xr:uid="{0C9D0E5B-B974-43DE-A992-8110C3B2BC31}">
      <formula1>"TOU, non-TOU"</formula1>
    </dataValidation>
    <dataValidation type="list" allowBlank="1" showInputMessage="1" showErrorMessage="1" sqref="D23 D26" xr:uid="{D425679C-6373-4781-AACD-47927E8ABC01}">
      <formula1>"per 30 days, per kWh, per kW, per kVA"</formula1>
    </dataValidation>
    <dataValidation type="list" allowBlank="1" showInputMessage="1" showErrorMessage="1" prompt="Select Charge Unit - monthly, per kWh, per kW" sqref="D66 D61 D71" xr:uid="{D72AFBF5-1D16-4748-8C84-2071D39D68EE}">
      <formula1>"Monthly, per kWh, per kW"</formula1>
    </dataValidation>
    <dataValidation type="list" allowBlank="1" showInputMessage="1" showErrorMessage="1" sqref="E47:E48 E66 E71 E50:E61 E41:E45 E23:E39" xr:uid="{848466C4-659E-4901-BF5A-6A6DD83A2C37}">
      <formula1>#REF!</formula1>
    </dataValidation>
    <dataValidation type="list" allowBlank="1" showInputMessage="1" showErrorMessage="1" prompt="Select Charge Unit - per 30 days, per kWh, per kW, per kVA." sqref="D47:D48 D50:D60 D24:D25 D41:D45 D27:D39" xr:uid="{88B9156B-8978-4CF0-AE18-C41C02073375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133350</xdr:rowOff>
                  </from>
                  <to>
                    <xdr:col>15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361950</xdr:colOff>
                    <xdr:row>17</xdr:row>
                    <xdr:rowOff>28575</xdr:rowOff>
                  </from>
                  <to>
                    <xdr:col>10</xdr:col>
                    <xdr:colOff>133350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CB54-85C9-4131-BF4C-90D9292D5991}">
  <sheetPr>
    <pageSetUpPr fitToPage="1"/>
  </sheetPr>
  <dimension ref="A1:BA178"/>
  <sheetViews>
    <sheetView topLeftCell="A10" zoomScale="90" zoomScaleNormal="90" workbookViewId="0">
      <pane xSplit="4" ySplit="2" topLeftCell="E14" activePane="bottomRight" state="frozen"/>
      <selection activeCell="M31" sqref="M31"/>
      <selection pane="topRight" activeCell="M31" sqref="M31"/>
      <selection pane="bottomLeft" activeCell="M31" sqref="M31"/>
      <selection pane="bottomRight" activeCell="R26" sqref="R26"/>
    </sheetView>
  </sheetViews>
  <sheetFormatPr defaultColWidth="9.28515625" defaultRowHeight="15" x14ac:dyDescent="0.25"/>
  <cols>
    <col min="1" max="1" width="1.7109375" style="216" customWidth="1"/>
    <col min="2" max="2" width="121.28515625" style="216" customWidth="1"/>
    <col min="3" max="3" width="1.5703125" style="216" customWidth="1"/>
    <col min="4" max="4" width="21.28515625" style="224" bestFit="1" customWidth="1"/>
    <col min="5" max="5" width="1.28515625" style="216" customWidth="1"/>
    <col min="6" max="6" width="1.28515625" style="216" hidden="1" customWidth="1"/>
    <col min="7" max="9" width="13.28515625" style="216" customWidth="1"/>
    <col min="10" max="10" width="0.5703125" style="216" customWidth="1"/>
    <col min="11" max="13" width="13.28515625" style="216" customWidth="1"/>
    <col min="14" max="14" width="0.7109375" style="216" customWidth="1"/>
    <col min="15" max="16" width="13.28515625" style="216" customWidth="1"/>
    <col min="17" max="17" width="0.5703125" style="216" customWidth="1"/>
    <col min="18" max="20" width="13.28515625" style="216" customWidth="1"/>
    <col min="21" max="21" width="0.85546875" style="216" customWidth="1"/>
    <col min="22" max="23" width="13.28515625" style="216" customWidth="1"/>
    <col min="24" max="24" width="1.28515625" style="216" customWidth="1"/>
    <col min="25" max="27" width="13.28515625" style="216" customWidth="1"/>
    <col min="28" max="28" width="0.85546875" style="216" customWidth="1"/>
    <col min="29" max="30" width="13.28515625" style="216" customWidth="1"/>
    <col min="31" max="31" width="0.85546875" style="216" customWidth="1"/>
    <col min="32" max="34" width="13.28515625" style="216" customWidth="1"/>
    <col min="35" max="35" width="0.85546875" style="216" customWidth="1"/>
    <col min="36" max="37" width="13.28515625" style="216" customWidth="1"/>
    <col min="38" max="38" width="0.85546875" style="216" customWidth="1"/>
    <col min="39" max="41" width="13.28515625" style="216" customWidth="1"/>
    <col min="42" max="42" width="1.28515625" style="216" customWidth="1"/>
    <col min="43" max="49" width="13.28515625" style="216" customWidth="1"/>
    <col min="50" max="51" width="12.7109375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L1" s="7"/>
      <c r="M1" s="7"/>
      <c r="N1" s="7">
        <v>1</v>
      </c>
      <c r="O1" s="7">
        <v>2</v>
      </c>
      <c r="P1" s="7"/>
      <c r="Q1" s="213"/>
      <c r="S1" s="7"/>
      <c r="T1" s="7"/>
      <c r="U1" s="7">
        <v>1</v>
      </c>
      <c r="V1" s="7">
        <v>1</v>
      </c>
      <c r="W1" s="7"/>
      <c r="X1" s="213"/>
      <c r="Z1" s="7"/>
      <c r="AA1" s="7"/>
      <c r="AB1" s="7">
        <v>1</v>
      </c>
      <c r="AC1" s="7">
        <v>1</v>
      </c>
      <c r="AD1" s="7"/>
      <c r="AE1" s="213"/>
      <c r="AG1" s="7"/>
      <c r="AH1" s="7"/>
      <c r="AI1" s="7">
        <v>1</v>
      </c>
      <c r="AJ1" s="7">
        <v>1</v>
      </c>
      <c r="AK1" s="7"/>
      <c r="AL1" s="213"/>
      <c r="AN1" s="7"/>
      <c r="AO1" s="7"/>
      <c r="AP1" s="7">
        <v>1</v>
      </c>
      <c r="AQ1" s="7">
        <v>1</v>
      </c>
      <c r="AR1" s="7"/>
      <c r="AS1" s="213"/>
      <c r="AU1" s="7"/>
      <c r="AV1" s="7"/>
      <c r="AW1" s="7">
        <v>1</v>
      </c>
      <c r="AX1" s="7">
        <v>1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L2" s="7"/>
      <c r="M2" s="7"/>
      <c r="N2" s="7"/>
      <c r="O2" s="7"/>
      <c r="P2" s="7"/>
      <c r="Q2" s="213"/>
      <c r="S2" s="7"/>
      <c r="T2" s="7"/>
      <c r="U2" s="7"/>
      <c r="V2" s="7"/>
      <c r="W2" s="7"/>
      <c r="X2" s="213"/>
      <c r="Z2" s="7"/>
      <c r="AA2" s="7"/>
      <c r="AB2" s="7"/>
      <c r="AC2" s="7"/>
      <c r="AD2" s="7"/>
      <c r="AE2" s="213"/>
      <c r="AG2" s="7"/>
      <c r="AH2" s="7"/>
      <c r="AI2" s="7"/>
      <c r="AJ2" s="7"/>
      <c r="AK2" s="7"/>
      <c r="AL2" s="213"/>
      <c r="AN2" s="7"/>
      <c r="AO2" s="7"/>
      <c r="AP2" s="7"/>
      <c r="AQ2" s="7"/>
      <c r="AR2" s="7"/>
      <c r="AS2" s="213"/>
      <c r="AU2" s="7"/>
      <c r="AV2" s="7"/>
      <c r="AW2" s="7"/>
      <c r="AX2" s="7"/>
      <c r="AY2" s="7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K5" s="13"/>
      <c r="L5" s="13"/>
      <c r="M5" s="13"/>
      <c r="N5" s="13"/>
      <c r="O5" s="13"/>
      <c r="P5" s="13"/>
      <c r="Q5" s="213"/>
      <c r="R5" s="13"/>
      <c r="S5" s="13"/>
      <c r="T5" s="13"/>
      <c r="U5" s="13"/>
      <c r="V5" s="13"/>
      <c r="W5" s="13"/>
      <c r="X5" s="213"/>
      <c r="Y5" s="13"/>
      <c r="Z5" s="13"/>
      <c r="AA5" s="13"/>
      <c r="AB5" s="13"/>
      <c r="AC5" s="13"/>
      <c r="AD5" s="13"/>
      <c r="AE5" s="213"/>
      <c r="AF5" s="13"/>
      <c r="AG5" s="13"/>
      <c r="AH5" s="13"/>
      <c r="AI5" s="13"/>
      <c r="AJ5" s="13"/>
      <c r="AK5" s="13"/>
      <c r="AL5" s="213"/>
      <c r="AM5" s="13"/>
      <c r="AN5" s="13"/>
      <c r="AO5" s="13"/>
      <c r="AP5" s="13"/>
      <c r="AQ5" s="13"/>
      <c r="AR5" s="13"/>
      <c r="AS5" s="213"/>
      <c r="AT5" s="13"/>
      <c r="AU5" s="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K6" s="13"/>
      <c r="L6" s="13"/>
      <c r="M6" s="13"/>
      <c r="N6" s="13"/>
      <c r="O6" s="13"/>
      <c r="P6" s="13"/>
      <c r="Q6" s="213"/>
      <c r="R6" s="13"/>
      <c r="S6" s="13"/>
      <c r="T6" s="13"/>
      <c r="U6" s="13"/>
      <c r="V6" s="13"/>
      <c r="W6" s="13"/>
      <c r="X6" s="213"/>
      <c r="Y6" s="13"/>
      <c r="Z6" s="13"/>
      <c r="AA6" s="13"/>
      <c r="AB6" s="13"/>
      <c r="AC6" s="13"/>
      <c r="AD6" s="13"/>
      <c r="AE6" s="213"/>
      <c r="AF6" s="13"/>
      <c r="AG6" s="13"/>
      <c r="AH6" s="13"/>
      <c r="AI6" s="13"/>
      <c r="AJ6" s="13"/>
      <c r="AK6" s="13"/>
      <c r="AL6" s="213"/>
      <c r="AM6" s="13"/>
      <c r="AN6" s="13"/>
      <c r="AO6" s="13"/>
      <c r="AP6" s="13"/>
      <c r="AQ6" s="13"/>
      <c r="AR6" s="13"/>
      <c r="AS6" s="213"/>
      <c r="AT6" s="13"/>
      <c r="AU6" s="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K7" s="13"/>
      <c r="L7" s="13"/>
      <c r="M7" s="13"/>
      <c r="N7" s="13"/>
      <c r="O7" s="13"/>
      <c r="P7" s="13"/>
      <c r="Q7" s="213"/>
      <c r="R7" s="13"/>
      <c r="S7" s="13"/>
      <c r="T7" s="13"/>
      <c r="U7" s="13"/>
      <c r="V7" s="13"/>
      <c r="W7" s="13"/>
      <c r="X7" s="213"/>
      <c r="Y7" s="13"/>
      <c r="Z7" s="13"/>
      <c r="AA7" s="13"/>
      <c r="AB7" s="13"/>
      <c r="AC7" s="13"/>
      <c r="AD7" s="13"/>
      <c r="AE7" s="213"/>
      <c r="AF7" s="13"/>
      <c r="AG7" s="13"/>
      <c r="AH7" s="13"/>
      <c r="AI7" s="13"/>
      <c r="AJ7" s="13"/>
      <c r="AK7" s="13"/>
      <c r="AL7" s="213"/>
      <c r="AM7" s="13"/>
      <c r="AN7" s="13"/>
      <c r="AO7" s="13"/>
      <c r="AP7" s="13"/>
      <c r="AQ7" s="13"/>
      <c r="AR7" s="13"/>
      <c r="AS7" s="213"/>
      <c r="AT7" s="13"/>
      <c r="AU7" s="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K8" s="13"/>
      <c r="L8" s="13"/>
      <c r="M8" s="13"/>
      <c r="N8" s="13"/>
      <c r="O8" s="13"/>
      <c r="P8" s="13"/>
      <c r="Q8" s="213"/>
      <c r="R8" s="13"/>
      <c r="S8" s="13"/>
      <c r="T8" s="13"/>
      <c r="U8" s="13"/>
      <c r="V8" s="13"/>
      <c r="W8" s="13"/>
      <c r="X8" s="213"/>
      <c r="Y8" s="13"/>
      <c r="Z8" s="13"/>
      <c r="AA8" s="13"/>
      <c r="AB8" s="13"/>
      <c r="AC8" s="13"/>
      <c r="AD8" s="13"/>
      <c r="AE8" s="213"/>
      <c r="AF8" s="13"/>
      <c r="AG8" s="13"/>
      <c r="AH8" s="13"/>
      <c r="AI8" s="13"/>
      <c r="AJ8" s="13"/>
      <c r="AK8" s="13"/>
      <c r="AL8" s="213"/>
      <c r="AM8" s="13"/>
      <c r="AN8" s="13"/>
      <c r="AO8" s="13"/>
      <c r="AP8" s="13"/>
      <c r="AQ8" s="13"/>
      <c r="AR8" s="13"/>
      <c r="AS8" s="213"/>
      <c r="AT8" s="13"/>
      <c r="AU8" s="13"/>
      <c r="AV8" s="13"/>
      <c r="AW8" s="13"/>
      <c r="AX8" s="13"/>
      <c r="AY8" s="13"/>
    </row>
    <row r="9" spans="1:51" x14ac:dyDescent="0.25">
      <c r="K9" s="13"/>
      <c r="L9" s="13"/>
      <c r="M9" s="13"/>
      <c r="N9" s="13"/>
      <c r="O9" s="13"/>
      <c r="P9" s="13"/>
      <c r="R9" s="13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  <c r="AF9" s="13"/>
      <c r="AG9" s="13"/>
      <c r="AH9" s="13"/>
      <c r="AI9" s="13"/>
      <c r="AJ9" s="13"/>
      <c r="AK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x14ac:dyDescent="0.25">
      <c r="K12" s="13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T12" s="13"/>
      <c r="AU12" s="13"/>
      <c r="AV12" s="13"/>
      <c r="AW12" s="13"/>
      <c r="AX12" s="13"/>
      <c r="AY12" s="13"/>
    </row>
    <row r="13" spans="1:51" x14ac:dyDescent="0.25"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5.75" x14ac:dyDescent="0.25">
      <c r="B14" s="225" t="s">
        <v>2</v>
      </c>
      <c r="D14" s="503" t="s">
        <v>90</v>
      </c>
      <c r="E14" s="503"/>
      <c r="F14" s="503"/>
      <c r="G14" s="503"/>
      <c r="H14" s="503"/>
      <c r="I14" s="503"/>
      <c r="J14" s="50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75" x14ac:dyDescent="0.25">
      <c r="B15" s="225"/>
      <c r="D15" s="462"/>
      <c r="E15" s="463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6"/>
      <c r="D16" s="227"/>
      <c r="E16" s="227"/>
      <c r="F16" s="227"/>
      <c r="G16" s="456" t="s">
        <v>91</v>
      </c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5" t="s">
        <v>4</v>
      </c>
      <c r="D17" s="228" t="s">
        <v>56</v>
      </c>
      <c r="E17" s="227"/>
      <c r="F17" s="227"/>
      <c r="G17" s="430">
        <v>17000</v>
      </c>
      <c r="H17" s="428" t="s">
        <v>92</v>
      </c>
      <c r="I17" s="464"/>
      <c r="J17" s="227"/>
      <c r="P17" s="236"/>
      <c r="Q17" s="227"/>
      <c r="W17" s="236"/>
      <c r="X17" s="227"/>
      <c r="AD17" s="236"/>
      <c r="AE17" s="227"/>
      <c r="AL17" s="227"/>
      <c r="AS17" s="227"/>
    </row>
    <row r="18" spans="2:48" ht="15.75" x14ac:dyDescent="0.25">
      <c r="B18" s="226"/>
      <c r="D18" s="465"/>
      <c r="E18" s="227"/>
      <c r="F18" s="227"/>
      <c r="G18" s="430">
        <v>3000</v>
      </c>
      <c r="H18" s="428" t="s">
        <v>78</v>
      </c>
      <c r="I18" s="227"/>
      <c r="J18" s="227"/>
      <c r="Q18" s="227"/>
      <c r="X18" s="227"/>
      <c r="AE18" s="227"/>
      <c r="AL18" s="227"/>
      <c r="AS18" s="227"/>
    </row>
    <row r="19" spans="2:48" x14ac:dyDescent="0.25">
      <c r="B19" s="232"/>
      <c r="D19" s="233"/>
      <c r="E19" s="234"/>
      <c r="G19" s="430">
        <v>3000</v>
      </c>
      <c r="H19" s="234" t="s">
        <v>79</v>
      </c>
    </row>
    <row r="20" spans="2:48" x14ac:dyDescent="0.25">
      <c r="B20" s="466"/>
      <c r="D20" s="233" t="s">
        <v>6</v>
      </c>
      <c r="G20" s="430">
        <v>965000</v>
      </c>
      <c r="H20" s="428" t="s">
        <v>7</v>
      </c>
      <c r="M20" s="236"/>
      <c r="T20" s="236"/>
      <c r="AA20" s="236"/>
      <c r="AH20" s="236"/>
      <c r="AK20" s="236"/>
      <c r="AO20" s="236"/>
      <c r="AR20" s="236"/>
      <c r="AV20" s="236"/>
    </row>
    <row r="21" spans="2:48" s="22" customFormat="1" x14ac:dyDescent="0.25">
      <c r="B21" s="171"/>
      <c r="D21" s="45"/>
      <c r="E21" s="42"/>
      <c r="G21" s="497" t="s">
        <v>8</v>
      </c>
      <c r="H21" s="498"/>
      <c r="I21" s="499"/>
      <c r="J21" s="237"/>
      <c r="K21" s="497" t="s">
        <v>9</v>
      </c>
      <c r="L21" s="498"/>
      <c r="M21" s="499"/>
      <c r="O21" s="497" t="s">
        <v>10</v>
      </c>
      <c r="P21" s="499"/>
      <c r="R21" s="497" t="s">
        <v>11</v>
      </c>
      <c r="S21" s="498"/>
      <c r="T21" s="499"/>
      <c r="V21" s="497" t="s">
        <v>10</v>
      </c>
      <c r="W21" s="499"/>
      <c r="Y21" s="497" t="s">
        <v>12</v>
      </c>
      <c r="Z21" s="498"/>
      <c r="AA21" s="499"/>
      <c r="AC21" s="497" t="s">
        <v>10</v>
      </c>
      <c r="AD21" s="499"/>
      <c r="AF21" s="497" t="s">
        <v>13</v>
      </c>
      <c r="AG21" s="498"/>
      <c r="AH21" s="499"/>
      <c r="AJ21" s="497" t="s">
        <v>10</v>
      </c>
      <c r="AK21" s="499"/>
      <c r="AM21" s="497" t="s">
        <v>14</v>
      </c>
      <c r="AN21" s="498"/>
      <c r="AO21" s="499"/>
      <c r="AQ21" s="497" t="s">
        <v>10</v>
      </c>
      <c r="AR21" s="499"/>
    </row>
    <row r="22" spans="2:48" x14ac:dyDescent="0.25">
      <c r="B22" s="238"/>
      <c r="D22" s="495" t="s">
        <v>15</v>
      </c>
      <c r="E22" s="233"/>
      <c r="G22" s="239" t="s">
        <v>16</v>
      </c>
      <c r="H22" s="240" t="s">
        <v>17</v>
      </c>
      <c r="I22" s="241" t="s">
        <v>18</v>
      </c>
      <c r="J22" s="241"/>
      <c r="K22" s="239" t="s">
        <v>16</v>
      </c>
      <c r="L22" s="240" t="s">
        <v>17</v>
      </c>
      <c r="M22" s="241" t="s">
        <v>18</v>
      </c>
      <c r="O22" s="492" t="s">
        <v>19</v>
      </c>
      <c r="P22" s="490" t="s">
        <v>20</v>
      </c>
      <c r="R22" s="239" t="s">
        <v>16</v>
      </c>
      <c r="S22" s="240" t="s">
        <v>17</v>
      </c>
      <c r="T22" s="241" t="s">
        <v>18</v>
      </c>
      <c r="V22" s="492" t="s">
        <v>19</v>
      </c>
      <c r="W22" s="490" t="s">
        <v>20</v>
      </c>
      <c r="Y22" s="239" t="s">
        <v>16</v>
      </c>
      <c r="Z22" s="240" t="s">
        <v>17</v>
      </c>
      <c r="AA22" s="241" t="s">
        <v>18</v>
      </c>
      <c r="AC22" s="492" t="s">
        <v>19</v>
      </c>
      <c r="AD22" s="490" t="s">
        <v>20</v>
      </c>
      <c r="AF22" s="239" t="s">
        <v>16</v>
      </c>
      <c r="AG22" s="240" t="s">
        <v>17</v>
      </c>
      <c r="AH22" s="241" t="s">
        <v>18</v>
      </c>
      <c r="AJ22" s="492" t="s">
        <v>19</v>
      </c>
      <c r="AK22" s="490" t="s">
        <v>20</v>
      </c>
      <c r="AM22" s="239" t="s">
        <v>16</v>
      </c>
      <c r="AN22" s="240" t="s">
        <v>17</v>
      </c>
      <c r="AO22" s="241" t="s">
        <v>18</v>
      </c>
      <c r="AQ22" s="492" t="s">
        <v>19</v>
      </c>
      <c r="AR22" s="490" t="s">
        <v>20</v>
      </c>
    </row>
    <row r="23" spans="2:48" x14ac:dyDescent="0.25">
      <c r="B23" s="238"/>
      <c r="D23" s="496"/>
      <c r="E23" s="233"/>
      <c r="G23" s="242" t="s">
        <v>21</v>
      </c>
      <c r="H23" s="243"/>
      <c r="I23" s="243" t="s">
        <v>21</v>
      </c>
      <c r="J23" s="243"/>
      <c r="K23" s="242" t="s">
        <v>21</v>
      </c>
      <c r="L23" s="243"/>
      <c r="M23" s="243" t="s">
        <v>21</v>
      </c>
      <c r="O23" s="493"/>
      <c r="P23" s="491"/>
      <c r="R23" s="242" t="s">
        <v>21</v>
      </c>
      <c r="S23" s="243"/>
      <c r="T23" s="243" t="s">
        <v>21</v>
      </c>
      <c r="V23" s="493"/>
      <c r="W23" s="491"/>
      <c r="Y23" s="242" t="s">
        <v>21</v>
      </c>
      <c r="Z23" s="243"/>
      <c r="AA23" s="243" t="s">
        <v>21</v>
      </c>
      <c r="AC23" s="493"/>
      <c r="AD23" s="491"/>
      <c r="AF23" s="242" t="s">
        <v>21</v>
      </c>
      <c r="AG23" s="243"/>
      <c r="AH23" s="243" t="s">
        <v>21</v>
      </c>
      <c r="AJ23" s="493"/>
      <c r="AK23" s="491"/>
      <c r="AM23" s="242" t="s">
        <v>21</v>
      </c>
      <c r="AN23" s="243"/>
      <c r="AO23" s="243" t="s">
        <v>21</v>
      </c>
      <c r="AQ23" s="493"/>
      <c r="AR23" s="491"/>
    </row>
    <row r="24" spans="2:48" s="22" customFormat="1" x14ac:dyDescent="0.25">
      <c r="B24" s="52" t="s">
        <v>93</v>
      </c>
      <c r="C24" s="53"/>
      <c r="D24" s="54" t="s">
        <v>94</v>
      </c>
      <c r="E24" s="53"/>
      <c r="F24" s="23"/>
      <c r="G24" s="55">
        <v>1.84</v>
      </c>
      <c r="H24" s="467">
        <f>+$G$17</f>
        <v>17000</v>
      </c>
      <c r="I24" s="57">
        <f>H24*G24</f>
        <v>31280</v>
      </c>
      <c r="J24" s="57"/>
      <c r="K24" s="55">
        <v>2.02</v>
      </c>
      <c r="L24" s="467">
        <f>+$G$17</f>
        <v>17000</v>
      </c>
      <c r="M24" s="57">
        <f t="shared" ref="M24:M39" si="0">L24*K24</f>
        <v>34340</v>
      </c>
      <c r="N24" s="59"/>
      <c r="O24" s="60">
        <f t="shared" ref="O24:O69" si="1">M24-I24</f>
        <v>3060</v>
      </c>
      <c r="P24" s="61">
        <f t="shared" ref="P24:P69" si="2">IF(OR(I24=0,M24=0),"",(O24/I24))</f>
        <v>9.7826086956521743E-2</v>
      </c>
      <c r="Q24" s="59"/>
      <c r="R24" s="55">
        <v>2.09</v>
      </c>
      <c r="S24" s="467">
        <f>+$G$17</f>
        <v>17000</v>
      </c>
      <c r="T24" s="57">
        <f t="shared" ref="T24:T39" si="3">S24*R24</f>
        <v>35530</v>
      </c>
      <c r="U24" s="59"/>
      <c r="V24" s="60">
        <f>T24-M24</f>
        <v>1190</v>
      </c>
      <c r="W24" s="61">
        <f>IF(OR(M24=0,T24=0),"",(V24/M24))</f>
        <v>3.4653465346534656E-2</v>
      </c>
      <c r="X24" s="59"/>
      <c r="Y24" s="55">
        <v>2.14</v>
      </c>
      <c r="Z24" s="467">
        <f>+$G$17</f>
        <v>17000</v>
      </c>
      <c r="AA24" s="57">
        <f t="shared" ref="AA24:AA39" si="4">Z24*Y24</f>
        <v>36380</v>
      </c>
      <c r="AB24" s="59"/>
      <c r="AC24" s="60">
        <f>AA24-T24</f>
        <v>850</v>
      </c>
      <c r="AD24" s="61">
        <f>IF(OR(T24=0,AA24=0),"",(AC24/T24))</f>
        <v>2.3923444976076555E-2</v>
      </c>
      <c r="AE24" s="59"/>
      <c r="AF24" s="55">
        <v>2.29</v>
      </c>
      <c r="AG24" s="467">
        <f>+$G$17</f>
        <v>17000</v>
      </c>
      <c r="AH24" s="57">
        <f t="shared" ref="AH24:AH39" si="5">AG24*AF24</f>
        <v>38930</v>
      </c>
      <c r="AI24" s="59"/>
      <c r="AJ24" s="60">
        <f>AH24-AA24</f>
        <v>2550</v>
      </c>
      <c r="AK24" s="61">
        <f>IF(OR(AA24=0,AH24=0),"",(AJ24/AA24))</f>
        <v>7.0093457943925228E-2</v>
      </c>
      <c r="AL24" s="59"/>
      <c r="AM24" s="55">
        <v>2.35</v>
      </c>
      <c r="AN24" s="467">
        <f>+$G$17</f>
        <v>17000</v>
      </c>
      <c r="AO24" s="57">
        <f t="shared" ref="AO24:AO39" si="6">AN24*AM24</f>
        <v>39950</v>
      </c>
      <c r="AP24" s="59"/>
      <c r="AQ24" s="60">
        <f>AO24-AH24</f>
        <v>1020</v>
      </c>
      <c r="AR24" s="61">
        <f>IF(OR(AH24=0,AO24=0),"",(AQ24/AH24))</f>
        <v>2.6200873362445413E-2</v>
      </c>
    </row>
    <row r="25" spans="2:48" x14ac:dyDescent="0.25">
      <c r="B25" s="264" t="s">
        <v>67</v>
      </c>
      <c r="C25" s="244"/>
      <c r="D25" s="245" t="s">
        <v>80</v>
      </c>
      <c r="E25" s="244"/>
      <c r="F25" s="29"/>
      <c r="G25" s="104">
        <v>41.113799999999998</v>
      </c>
      <c r="H25" s="339">
        <f t="shared" ref="H25:H36" si="7">$G$19</f>
        <v>3000</v>
      </c>
      <c r="I25" s="263">
        <f>H25*G25</f>
        <v>123341.4</v>
      </c>
      <c r="J25" s="263"/>
      <c r="K25" s="104">
        <v>45.01</v>
      </c>
      <c r="L25" s="339">
        <f t="shared" ref="L25:L36" si="8">$G$19</f>
        <v>3000</v>
      </c>
      <c r="M25" s="57">
        <f t="shared" si="0"/>
        <v>135030</v>
      </c>
      <c r="N25" s="29"/>
      <c r="O25" s="249">
        <f t="shared" si="1"/>
        <v>11688.600000000006</v>
      </c>
      <c r="P25" s="250">
        <f t="shared" si="2"/>
        <v>9.4766234208465333E-2</v>
      </c>
      <c r="R25" s="104">
        <v>46.561599999999999</v>
      </c>
      <c r="S25" s="339">
        <f t="shared" ref="S25:S36" si="9">$G$19</f>
        <v>3000</v>
      </c>
      <c r="T25" s="57">
        <f t="shared" si="3"/>
        <v>139684.79999999999</v>
      </c>
      <c r="U25" s="29"/>
      <c r="V25" s="249">
        <f t="shared" ref="V25:V69" si="10">T25-M25</f>
        <v>4654.7999999999884</v>
      </c>
      <c r="W25" s="250">
        <f t="shared" ref="W25:W69" si="11">IF(OR(M25=0,T25=0),"",(V25/M25))</f>
        <v>3.4472339480115445E-2</v>
      </c>
      <c r="Y25" s="104">
        <v>47.768500000000003</v>
      </c>
      <c r="Z25" s="339">
        <f t="shared" ref="Z25:Z36" si="12">$G$19</f>
        <v>3000</v>
      </c>
      <c r="AA25" s="57">
        <f t="shared" si="4"/>
        <v>143305.5</v>
      </c>
      <c r="AB25" s="29"/>
      <c r="AC25" s="249">
        <f t="shared" ref="AC25:AC69" si="13">AA25-T25</f>
        <v>3620.7000000000116</v>
      </c>
      <c r="AD25" s="250">
        <f t="shared" ref="AD25:AD69" si="14">IF(OR(T25=0,AA25=0),"",(AC25/T25))</f>
        <v>2.5920501013710955E-2</v>
      </c>
      <c r="AF25" s="104">
        <v>51.0261</v>
      </c>
      <c r="AG25" s="339">
        <f t="shared" ref="AG25:AG36" si="15">$G$19</f>
        <v>3000</v>
      </c>
      <c r="AH25" s="57">
        <f t="shared" si="5"/>
        <v>153078.29999999999</v>
      </c>
      <c r="AI25" s="29"/>
      <c r="AJ25" s="249">
        <f t="shared" ref="AJ25:AJ69" si="16">AH25-AA25</f>
        <v>9772.7999999999884</v>
      </c>
      <c r="AK25" s="250">
        <f t="shared" ref="AK25:AK69" si="17">IF(OR(AA25=0,AH25=0),"",(AJ25/AA25))</f>
        <v>6.8195568209175425E-2</v>
      </c>
      <c r="AM25" s="104">
        <v>52.316400000000002</v>
      </c>
      <c r="AN25" s="339">
        <f t="shared" ref="AN25:AN36" si="18">$G$19</f>
        <v>3000</v>
      </c>
      <c r="AO25" s="57">
        <f t="shared" si="6"/>
        <v>156949.20000000001</v>
      </c>
      <c r="AP25" s="29"/>
      <c r="AQ25" s="249">
        <f t="shared" ref="AQ25:AQ69" si="19">AO25-AH25</f>
        <v>3870.9000000000233</v>
      </c>
      <c r="AR25" s="250">
        <f t="shared" ref="AR25:AR69" si="20">IF(OR(AH25=0,AO25=0),"",(AQ25/AH25))</f>
        <v>2.5287058975700823E-2</v>
      </c>
    </row>
    <row r="26" spans="2:48" x14ac:dyDescent="0.25">
      <c r="B26" s="67" t="s">
        <v>102</v>
      </c>
      <c r="C26" s="244"/>
      <c r="D26" s="245" t="s">
        <v>80</v>
      </c>
      <c r="E26" s="244"/>
      <c r="F26" s="29"/>
      <c r="G26" s="431">
        <v>-1.2E-2</v>
      </c>
      <c r="H26" s="339">
        <f t="shared" si="7"/>
        <v>3000</v>
      </c>
      <c r="I26" s="248">
        <f t="shared" ref="I26:I39" si="21">H26*G26</f>
        <v>-36</v>
      </c>
      <c r="J26" s="248"/>
      <c r="K26" s="431">
        <v>0.49640000000000001</v>
      </c>
      <c r="L26" s="339">
        <f t="shared" si="8"/>
        <v>3000</v>
      </c>
      <c r="M26" s="57">
        <f t="shared" si="0"/>
        <v>1489.2</v>
      </c>
      <c r="N26" s="29"/>
      <c r="O26" s="249">
        <f t="shared" si="1"/>
        <v>1525.2</v>
      </c>
      <c r="P26" s="250">
        <f t="shared" si="2"/>
        <v>-42.366666666666667</v>
      </c>
      <c r="R26" s="431">
        <v>0.49640000000000001</v>
      </c>
      <c r="S26" s="339">
        <f t="shared" si="9"/>
        <v>3000</v>
      </c>
      <c r="T26" s="57">
        <f t="shared" si="3"/>
        <v>1489.2</v>
      </c>
      <c r="U26" s="29"/>
      <c r="V26" s="249">
        <f t="shared" si="10"/>
        <v>0</v>
      </c>
      <c r="W26" s="250">
        <f t="shared" si="11"/>
        <v>0</v>
      </c>
      <c r="Y26" s="431">
        <v>0.49640000000000001</v>
      </c>
      <c r="Z26" s="339">
        <f t="shared" si="12"/>
        <v>3000</v>
      </c>
      <c r="AA26" s="57">
        <f t="shared" si="4"/>
        <v>1489.2</v>
      </c>
      <c r="AB26" s="29"/>
      <c r="AC26" s="249">
        <f t="shared" si="13"/>
        <v>0</v>
      </c>
      <c r="AD26" s="250">
        <f t="shared" si="14"/>
        <v>0</v>
      </c>
      <c r="AF26" s="431">
        <v>0.49640000000000001</v>
      </c>
      <c r="AG26" s="339">
        <f t="shared" si="15"/>
        <v>3000</v>
      </c>
      <c r="AH26" s="57">
        <f t="shared" si="5"/>
        <v>1489.2</v>
      </c>
      <c r="AI26" s="29"/>
      <c r="AJ26" s="249">
        <f t="shared" si="16"/>
        <v>0</v>
      </c>
      <c r="AK26" s="250">
        <f t="shared" si="17"/>
        <v>0</v>
      </c>
      <c r="AM26" s="431">
        <v>0.49640000000000001</v>
      </c>
      <c r="AN26" s="339">
        <f t="shared" si="18"/>
        <v>3000</v>
      </c>
      <c r="AO26" s="57">
        <f t="shared" si="6"/>
        <v>1489.2</v>
      </c>
      <c r="AP26" s="29"/>
      <c r="AQ26" s="249">
        <f t="shared" si="19"/>
        <v>0</v>
      </c>
      <c r="AR26" s="250">
        <f t="shared" si="20"/>
        <v>0</v>
      </c>
    </row>
    <row r="27" spans="2:48" x14ac:dyDescent="0.25">
      <c r="B27" s="67" t="s">
        <v>25</v>
      </c>
      <c r="C27" s="244"/>
      <c r="D27" s="245" t="s">
        <v>80</v>
      </c>
      <c r="E27" s="244"/>
      <c r="F27" s="29"/>
      <c r="G27" s="431">
        <v>-2.4517000000000002</v>
      </c>
      <c r="H27" s="339">
        <f t="shared" si="7"/>
        <v>3000</v>
      </c>
      <c r="I27" s="248">
        <f t="shared" si="21"/>
        <v>-7355.1</v>
      </c>
      <c r="J27" s="248"/>
      <c r="K27" s="431"/>
      <c r="L27" s="339"/>
      <c r="M27" s="57">
        <f t="shared" si="0"/>
        <v>0</v>
      </c>
      <c r="N27" s="29"/>
      <c r="O27" s="249">
        <f t="shared" si="1"/>
        <v>7355.1</v>
      </c>
      <c r="P27" s="250" t="str">
        <f t="shared" si="2"/>
        <v/>
      </c>
      <c r="R27" s="431"/>
      <c r="S27" s="339"/>
      <c r="T27" s="57">
        <f t="shared" si="3"/>
        <v>0</v>
      </c>
      <c r="U27" s="29"/>
      <c r="V27" s="249">
        <f t="shared" si="10"/>
        <v>0</v>
      </c>
      <c r="W27" s="250" t="str">
        <f t="shared" si="11"/>
        <v/>
      </c>
      <c r="Y27" s="431"/>
      <c r="Z27" s="339"/>
      <c r="AA27" s="57">
        <f t="shared" si="4"/>
        <v>0</v>
      </c>
      <c r="AB27" s="29"/>
      <c r="AC27" s="249">
        <f t="shared" si="13"/>
        <v>0</v>
      </c>
      <c r="AD27" s="250" t="str">
        <f t="shared" si="14"/>
        <v/>
      </c>
      <c r="AF27" s="431"/>
      <c r="AG27" s="339"/>
      <c r="AH27" s="57">
        <f t="shared" si="5"/>
        <v>0</v>
      </c>
      <c r="AI27" s="29"/>
      <c r="AJ27" s="249">
        <f t="shared" si="16"/>
        <v>0</v>
      </c>
      <c r="AK27" s="250" t="str">
        <f t="shared" si="17"/>
        <v/>
      </c>
      <c r="AM27" s="431"/>
      <c r="AN27" s="339"/>
      <c r="AO27" s="57">
        <f t="shared" si="6"/>
        <v>0</v>
      </c>
      <c r="AP27" s="29"/>
      <c r="AQ27" s="249">
        <f t="shared" si="19"/>
        <v>0</v>
      </c>
      <c r="AR27" s="250" t="str">
        <f t="shared" si="20"/>
        <v/>
      </c>
    </row>
    <row r="28" spans="2:48" x14ac:dyDescent="0.25">
      <c r="B28" s="67" t="s">
        <v>103</v>
      </c>
      <c r="C28" s="244"/>
      <c r="D28" s="245" t="s">
        <v>80</v>
      </c>
      <c r="E28" s="244"/>
      <c r="F28" s="29"/>
      <c r="G28" s="431">
        <v>-0.34760000000000002</v>
      </c>
      <c r="H28" s="339">
        <f>$G$18</f>
        <v>3000</v>
      </c>
      <c r="I28" s="248">
        <f t="shared" si="21"/>
        <v>-1042.8</v>
      </c>
      <c r="J28" s="248"/>
      <c r="K28" s="431">
        <v>-9.8799999999999999E-2</v>
      </c>
      <c r="L28" s="339">
        <f>$G$18</f>
        <v>3000</v>
      </c>
      <c r="M28" s="57">
        <f t="shared" si="0"/>
        <v>-296.39999999999998</v>
      </c>
      <c r="N28" s="29"/>
      <c r="O28" s="249">
        <f t="shared" si="1"/>
        <v>746.4</v>
      </c>
      <c r="P28" s="250">
        <f t="shared" si="2"/>
        <v>-0.71576524741081704</v>
      </c>
      <c r="R28" s="431">
        <v>0</v>
      </c>
      <c r="S28" s="339">
        <f>$G$18</f>
        <v>3000</v>
      </c>
      <c r="T28" s="57">
        <f t="shared" si="3"/>
        <v>0</v>
      </c>
      <c r="U28" s="29"/>
      <c r="V28" s="249">
        <f t="shared" si="10"/>
        <v>296.39999999999998</v>
      </c>
      <c r="W28" s="250" t="str">
        <f t="shared" si="11"/>
        <v/>
      </c>
      <c r="Y28" s="431">
        <v>0</v>
      </c>
      <c r="Z28" s="339">
        <f>$G$18</f>
        <v>3000</v>
      </c>
      <c r="AA28" s="57">
        <f t="shared" si="4"/>
        <v>0</v>
      </c>
      <c r="AB28" s="29"/>
      <c r="AC28" s="249">
        <f t="shared" si="13"/>
        <v>0</v>
      </c>
      <c r="AD28" s="250" t="str">
        <f t="shared" si="14"/>
        <v/>
      </c>
      <c r="AF28" s="431">
        <v>0</v>
      </c>
      <c r="AG28" s="339">
        <f>$G$18</f>
        <v>3000</v>
      </c>
      <c r="AH28" s="57">
        <f t="shared" si="5"/>
        <v>0</v>
      </c>
      <c r="AI28" s="29"/>
      <c r="AJ28" s="249">
        <f t="shared" si="16"/>
        <v>0</v>
      </c>
      <c r="AK28" s="250" t="str">
        <f t="shared" si="17"/>
        <v/>
      </c>
      <c r="AM28" s="431">
        <v>0</v>
      </c>
      <c r="AN28" s="339">
        <f>$G$18</f>
        <v>3000</v>
      </c>
      <c r="AO28" s="57">
        <f t="shared" si="6"/>
        <v>0</v>
      </c>
      <c r="AP28" s="29"/>
      <c r="AQ28" s="249">
        <f t="shared" si="19"/>
        <v>0</v>
      </c>
      <c r="AR28" s="250" t="str">
        <f t="shared" si="20"/>
        <v/>
      </c>
    </row>
    <row r="29" spans="2:48" x14ac:dyDescent="0.25">
      <c r="B29" s="264" t="s">
        <v>115</v>
      </c>
      <c r="C29" s="244"/>
      <c r="D29" s="245" t="s">
        <v>80</v>
      </c>
      <c r="E29" s="244"/>
      <c r="F29" s="29"/>
      <c r="G29" s="431">
        <v>-0.39140000000000003</v>
      </c>
      <c r="H29" s="339">
        <f t="shared" si="7"/>
        <v>3000</v>
      </c>
      <c r="I29" s="248">
        <f t="shared" si="21"/>
        <v>-1174.2</v>
      </c>
      <c r="J29" s="248"/>
      <c r="K29" s="431">
        <v>-0.23599999999999999</v>
      </c>
      <c r="L29" s="339">
        <f t="shared" si="8"/>
        <v>3000</v>
      </c>
      <c r="M29" s="57">
        <f t="shared" si="0"/>
        <v>-708</v>
      </c>
      <c r="N29" s="29"/>
      <c r="O29" s="249">
        <f t="shared" si="1"/>
        <v>466.20000000000005</v>
      </c>
      <c r="P29" s="250">
        <f t="shared" si="2"/>
        <v>-0.39703628002043945</v>
      </c>
      <c r="R29" s="431">
        <v>-0.23599999999999999</v>
      </c>
      <c r="S29" s="339">
        <f t="shared" si="9"/>
        <v>3000</v>
      </c>
      <c r="T29" s="57">
        <f t="shared" si="3"/>
        <v>-708</v>
      </c>
      <c r="U29" s="29"/>
      <c r="V29" s="249">
        <f t="shared" si="10"/>
        <v>0</v>
      </c>
      <c r="W29" s="250">
        <f t="shared" si="11"/>
        <v>0</v>
      </c>
      <c r="Y29" s="431">
        <v>-0.23599999999999999</v>
      </c>
      <c r="Z29" s="339">
        <f t="shared" si="12"/>
        <v>3000</v>
      </c>
      <c r="AA29" s="57">
        <f t="shared" si="4"/>
        <v>-708</v>
      </c>
      <c r="AB29" s="29"/>
      <c r="AC29" s="249">
        <f t="shared" si="13"/>
        <v>0</v>
      </c>
      <c r="AD29" s="250">
        <f t="shared" si="14"/>
        <v>0</v>
      </c>
      <c r="AF29" s="431">
        <v>-0.23599999999999999</v>
      </c>
      <c r="AG29" s="339">
        <f t="shared" si="15"/>
        <v>3000</v>
      </c>
      <c r="AH29" s="57">
        <f t="shared" si="5"/>
        <v>-708</v>
      </c>
      <c r="AI29" s="29"/>
      <c r="AJ29" s="249">
        <f t="shared" si="16"/>
        <v>0</v>
      </c>
      <c r="AK29" s="250">
        <f t="shared" si="17"/>
        <v>0</v>
      </c>
      <c r="AM29" s="431">
        <v>-0.23599999999999999</v>
      </c>
      <c r="AN29" s="339">
        <f t="shared" si="18"/>
        <v>3000</v>
      </c>
      <c r="AO29" s="57">
        <f t="shared" si="6"/>
        <v>-708</v>
      </c>
      <c r="AP29" s="29"/>
      <c r="AQ29" s="249">
        <f t="shared" si="19"/>
        <v>0</v>
      </c>
      <c r="AR29" s="250">
        <f t="shared" si="20"/>
        <v>0</v>
      </c>
    </row>
    <row r="30" spans="2:48" x14ac:dyDescent="0.25">
      <c r="B30" s="67" t="s">
        <v>104</v>
      </c>
      <c r="C30" s="244"/>
      <c r="D30" s="245" t="s">
        <v>80</v>
      </c>
      <c r="E30" s="244"/>
      <c r="F30" s="29"/>
      <c r="G30" s="431"/>
      <c r="H30" s="339">
        <f t="shared" si="7"/>
        <v>3000</v>
      </c>
      <c r="I30" s="248">
        <f t="shared" si="21"/>
        <v>0</v>
      </c>
      <c r="J30" s="248"/>
      <c r="K30" s="431">
        <v>-0.69769999999999999</v>
      </c>
      <c r="L30" s="339">
        <f t="shared" si="8"/>
        <v>3000</v>
      </c>
      <c r="M30" s="57">
        <f t="shared" si="0"/>
        <v>-2093.1</v>
      </c>
      <c r="N30" s="29"/>
      <c r="O30" s="249">
        <f t="shared" si="1"/>
        <v>-2093.1</v>
      </c>
      <c r="P30" s="250" t="str">
        <f t="shared" si="2"/>
        <v/>
      </c>
      <c r="R30" s="431">
        <v>0</v>
      </c>
      <c r="S30" s="339">
        <f t="shared" si="9"/>
        <v>3000</v>
      </c>
      <c r="T30" s="57">
        <f t="shared" si="3"/>
        <v>0</v>
      </c>
      <c r="U30" s="29"/>
      <c r="V30" s="249">
        <f t="shared" si="10"/>
        <v>2093.1</v>
      </c>
      <c r="W30" s="250" t="str">
        <f t="shared" si="11"/>
        <v/>
      </c>
      <c r="Y30" s="431">
        <v>0</v>
      </c>
      <c r="Z30" s="339">
        <f t="shared" si="12"/>
        <v>3000</v>
      </c>
      <c r="AA30" s="57">
        <f t="shared" si="4"/>
        <v>0</v>
      </c>
      <c r="AB30" s="29"/>
      <c r="AC30" s="249">
        <f t="shared" si="13"/>
        <v>0</v>
      </c>
      <c r="AD30" s="250" t="str">
        <f t="shared" si="14"/>
        <v/>
      </c>
      <c r="AF30" s="431">
        <v>0</v>
      </c>
      <c r="AG30" s="339">
        <f t="shared" si="15"/>
        <v>3000</v>
      </c>
      <c r="AH30" s="57">
        <f t="shared" si="5"/>
        <v>0</v>
      </c>
      <c r="AI30" s="29"/>
      <c r="AJ30" s="249">
        <f t="shared" si="16"/>
        <v>0</v>
      </c>
      <c r="AK30" s="250" t="str">
        <f t="shared" si="17"/>
        <v/>
      </c>
      <c r="AM30" s="431">
        <v>0</v>
      </c>
      <c r="AN30" s="339">
        <f t="shared" si="18"/>
        <v>3000</v>
      </c>
      <c r="AO30" s="57">
        <f t="shared" si="6"/>
        <v>0</v>
      </c>
      <c r="AP30" s="29"/>
      <c r="AQ30" s="249">
        <f t="shared" si="19"/>
        <v>0</v>
      </c>
      <c r="AR30" s="250" t="str">
        <f t="shared" si="20"/>
        <v/>
      </c>
    </row>
    <row r="31" spans="2:48" x14ac:dyDescent="0.25">
      <c r="B31" s="67" t="s">
        <v>105</v>
      </c>
      <c r="C31" s="244"/>
      <c r="D31" s="245" t="s">
        <v>80</v>
      </c>
      <c r="E31" s="244"/>
      <c r="F31" s="29"/>
      <c r="G31" s="431"/>
      <c r="H31" s="339">
        <f t="shared" si="7"/>
        <v>3000</v>
      </c>
      <c r="I31" s="248">
        <f t="shared" si="21"/>
        <v>0</v>
      </c>
      <c r="J31" s="248"/>
      <c r="K31" s="431">
        <v>-1.9037999999999999</v>
      </c>
      <c r="L31" s="339">
        <f t="shared" si="8"/>
        <v>3000</v>
      </c>
      <c r="M31" s="57">
        <f t="shared" si="0"/>
        <v>-5711.4</v>
      </c>
      <c r="N31" s="29"/>
      <c r="O31" s="249">
        <f t="shared" si="1"/>
        <v>-5711.4</v>
      </c>
      <c r="P31" s="250" t="str">
        <f t="shared" si="2"/>
        <v/>
      </c>
      <c r="R31" s="431">
        <v>0</v>
      </c>
      <c r="S31" s="339">
        <f t="shared" si="9"/>
        <v>3000</v>
      </c>
      <c r="T31" s="57">
        <f t="shared" si="3"/>
        <v>0</v>
      </c>
      <c r="U31" s="29"/>
      <c r="V31" s="249">
        <f t="shared" si="10"/>
        <v>5711.4</v>
      </c>
      <c r="W31" s="250" t="str">
        <f t="shared" si="11"/>
        <v/>
      </c>
      <c r="Y31" s="431">
        <v>0</v>
      </c>
      <c r="Z31" s="339">
        <f t="shared" si="12"/>
        <v>3000</v>
      </c>
      <c r="AA31" s="57">
        <f t="shared" si="4"/>
        <v>0</v>
      </c>
      <c r="AB31" s="29"/>
      <c r="AC31" s="249">
        <f t="shared" si="13"/>
        <v>0</v>
      </c>
      <c r="AD31" s="250" t="str">
        <f t="shared" si="14"/>
        <v/>
      </c>
      <c r="AF31" s="431">
        <v>0</v>
      </c>
      <c r="AG31" s="339">
        <f t="shared" si="15"/>
        <v>3000</v>
      </c>
      <c r="AH31" s="57">
        <f t="shared" si="5"/>
        <v>0</v>
      </c>
      <c r="AI31" s="29"/>
      <c r="AJ31" s="249">
        <f t="shared" si="16"/>
        <v>0</v>
      </c>
      <c r="AK31" s="250" t="str">
        <f t="shared" si="17"/>
        <v/>
      </c>
      <c r="AM31" s="431">
        <v>0</v>
      </c>
      <c r="AN31" s="339">
        <f t="shared" si="18"/>
        <v>3000</v>
      </c>
      <c r="AO31" s="57">
        <f t="shared" si="6"/>
        <v>0</v>
      </c>
      <c r="AP31" s="29"/>
      <c r="AQ31" s="249">
        <f t="shared" si="19"/>
        <v>0</v>
      </c>
      <c r="AR31" s="250" t="str">
        <f t="shared" si="20"/>
        <v/>
      </c>
    </row>
    <row r="32" spans="2:48" x14ac:dyDescent="0.25">
      <c r="B32" s="67" t="s">
        <v>106</v>
      </c>
      <c r="C32" s="244"/>
      <c r="D32" s="245" t="s">
        <v>80</v>
      </c>
      <c r="E32" s="244"/>
      <c r="F32" s="29"/>
      <c r="G32" s="431"/>
      <c r="H32" s="339">
        <f t="shared" si="7"/>
        <v>3000</v>
      </c>
      <c r="I32" s="248">
        <f t="shared" si="21"/>
        <v>0</v>
      </c>
      <c r="J32" s="248"/>
      <c r="K32" s="431">
        <v>0</v>
      </c>
      <c r="L32" s="339">
        <f t="shared" si="8"/>
        <v>3000</v>
      </c>
      <c r="M32" s="57">
        <f t="shared" si="0"/>
        <v>0</v>
      </c>
      <c r="N32" s="29"/>
      <c r="O32" s="249">
        <f t="shared" si="1"/>
        <v>0</v>
      </c>
      <c r="P32" s="250" t="str">
        <f t="shared" si="2"/>
        <v/>
      </c>
      <c r="R32" s="431">
        <v>0</v>
      </c>
      <c r="S32" s="339">
        <f t="shared" si="9"/>
        <v>3000</v>
      </c>
      <c r="T32" s="57">
        <f t="shared" si="3"/>
        <v>0</v>
      </c>
      <c r="U32" s="29"/>
      <c r="V32" s="249">
        <f t="shared" si="10"/>
        <v>0</v>
      </c>
      <c r="W32" s="250" t="str">
        <f t="shared" si="11"/>
        <v/>
      </c>
      <c r="Y32" s="431">
        <v>0.17480000000000001</v>
      </c>
      <c r="Z32" s="339">
        <f t="shared" si="12"/>
        <v>3000</v>
      </c>
      <c r="AA32" s="57">
        <f t="shared" si="4"/>
        <v>524.4</v>
      </c>
      <c r="AB32" s="29"/>
      <c r="AC32" s="249">
        <f t="shared" si="13"/>
        <v>524.4</v>
      </c>
      <c r="AD32" s="250" t="str">
        <f t="shared" si="14"/>
        <v/>
      </c>
      <c r="AF32" s="431">
        <v>0.17480000000000001</v>
      </c>
      <c r="AG32" s="339">
        <f t="shared" si="15"/>
        <v>3000</v>
      </c>
      <c r="AH32" s="57">
        <f t="shared" si="5"/>
        <v>524.4</v>
      </c>
      <c r="AI32" s="29"/>
      <c r="AJ32" s="249">
        <f t="shared" si="16"/>
        <v>0</v>
      </c>
      <c r="AK32" s="250">
        <f t="shared" si="17"/>
        <v>0</v>
      </c>
      <c r="AM32" s="431">
        <v>0.17480000000000001</v>
      </c>
      <c r="AN32" s="339">
        <f t="shared" si="18"/>
        <v>3000</v>
      </c>
      <c r="AO32" s="57">
        <f t="shared" si="6"/>
        <v>524.4</v>
      </c>
      <c r="AP32" s="29"/>
      <c r="AQ32" s="249">
        <f t="shared" si="19"/>
        <v>0</v>
      </c>
      <c r="AR32" s="250">
        <f t="shared" si="20"/>
        <v>0</v>
      </c>
    </row>
    <row r="33" spans="2:44" x14ac:dyDescent="0.25">
      <c r="B33" s="67" t="s">
        <v>107</v>
      </c>
      <c r="C33" s="244"/>
      <c r="D33" s="245" t="s">
        <v>80</v>
      </c>
      <c r="E33" s="244"/>
      <c r="F33" s="29"/>
      <c r="G33" s="431"/>
      <c r="H33" s="339">
        <f t="shared" si="7"/>
        <v>3000</v>
      </c>
      <c r="I33" s="248">
        <f t="shared" si="21"/>
        <v>0</v>
      </c>
      <c r="J33" s="248"/>
      <c r="K33" s="431">
        <v>-0.40989999999999999</v>
      </c>
      <c r="L33" s="339">
        <f t="shared" si="8"/>
        <v>3000</v>
      </c>
      <c r="M33" s="57">
        <f t="shared" si="0"/>
        <v>-1229.7</v>
      </c>
      <c r="N33" s="29"/>
      <c r="O33" s="249">
        <f t="shared" si="1"/>
        <v>-1229.7</v>
      </c>
      <c r="P33" s="250" t="str">
        <f t="shared" si="2"/>
        <v/>
      </c>
      <c r="R33" s="431">
        <v>-0.40989999999999999</v>
      </c>
      <c r="S33" s="339">
        <f t="shared" si="9"/>
        <v>3000</v>
      </c>
      <c r="T33" s="57">
        <f t="shared" si="3"/>
        <v>-1229.7</v>
      </c>
      <c r="U33" s="29"/>
      <c r="V33" s="249">
        <f t="shared" si="10"/>
        <v>0</v>
      </c>
      <c r="W33" s="250">
        <f t="shared" si="11"/>
        <v>0</v>
      </c>
      <c r="Y33" s="431">
        <v>-0.40989999999999999</v>
      </c>
      <c r="Z33" s="339">
        <f t="shared" si="12"/>
        <v>3000</v>
      </c>
      <c r="AA33" s="57">
        <f t="shared" si="4"/>
        <v>-1229.7</v>
      </c>
      <c r="AB33" s="29"/>
      <c r="AC33" s="249">
        <f t="shared" si="13"/>
        <v>0</v>
      </c>
      <c r="AD33" s="250">
        <f t="shared" si="14"/>
        <v>0</v>
      </c>
      <c r="AF33" s="431">
        <v>-0.40989999999999999</v>
      </c>
      <c r="AG33" s="339">
        <f t="shared" si="15"/>
        <v>3000</v>
      </c>
      <c r="AH33" s="57">
        <f t="shared" si="5"/>
        <v>-1229.7</v>
      </c>
      <c r="AI33" s="29"/>
      <c r="AJ33" s="249">
        <f t="shared" si="16"/>
        <v>0</v>
      </c>
      <c r="AK33" s="250">
        <f t="shared" si="17"/>
        <v>0</v>
      </c>
      <c r="AM33" s="431">
        <v>-0.40989999999999999</v>
      </c>
      <c r="AN33" s="339">
        <f t="shared" si="18"/>
        <v>3000</v>
      </c>
      <c r="AO33" s="57">
        <f t="shared" si="6"/>
        <v>-1229.7</v>
      </c>
      <c r="AP33" s="29"/>
      <c r="AQ33" s="249">
        <f t="shared" si="19"/>
        <v>0</v>
      </c>
      <c r="AR33" s="250">
        <f t="shared" si="20"/>
        <v>0</v>
      </c>
    </row>
    <row r="34" spans="2:44" x14ac:dyDescent="0.25">
      <c r="B34" s="63" t="s">
        <v>108</v>
      </c>
      <c r="C34" s="244"/>
      <c r="D34" s="245" t="s">
        <v>80</v>
      </c>
      <c r="E34" s="244"/>
      <c r="F34" s="29"/>
      <c r="G34" s="431"/>
      <c r="H34" s="339">
        <f t="shared" si="7"/>
        <v>3000</v>
      </c>
      <c r="I34" s="248">
        <f>H34*G34</f>
        <v>0</v>
      </c>
      <c r="J34" s="248"/>
      <c r="K34" s="431">
        <v>-1.5037</v>
      </c>
      <c r="L34" s="339">
        <f t="shared" si="8"/>
        <v>3000</v>
      </c>
      <c r="M34" s="57">
        <f>L34*K34</f>
        <v>-4511.1000000000004</v>
      </c>
      <c r="N34" s="29"/>
      <c r="O34" s="249">
        <f t="shared" si="1"/>
        <v>-4511.1000000000004</v>
      </c>
      <c r="P34" s="250" t="str">
        <f t="shared" si="2"/>
        <v/>
      </c>
      <c r="R34" s="431">
        <v>-1.5037</v>
      </c>
      <c r="S34" s="339">
        <f t="shared" si="9"/>
        <v>3000</v>
      </c>
      <c r="T34" s="57">
        <f>S34*R34</f>
        <v>-4511.1000000000004</v>
      </c>
      <c r="U34" s="29"/>
      <c r="V34" s="249">
        <f>T34-M34</f>
        <v>0</v>
      </c>
      <c r="W34" s="250">
        <f>IF(OR(M34=0,T34=0),"",(V34/M34))</f>
        <v>0</v>
      </c>
      <c r="Y34" s="431">
        <v>0</v>
      </c>
      <c r="Z34" s="339">
        <f t="shared" si="12"/>
        <v>3000</v>
      </c>
      <c r="AA34" s="57">
        <f>Z34*Y34</f>
        <v>0</v>
      </c>
      <c r="AB34" s="29"/>
      <c r="AC34" s="249">
        <f t="shared" si="13"/>
        <v>4511.1000000000004</v>
      </c>
      <c r="AD34" s="250" t="str">
        <f t="shared" si="14"/>
        <v/>
      </c>
      <c r="AF34" s="431">
        <v>0</v>
      </c>
      <c r="AG34" s="339">
        <f t="shared" si="15"/>
        <v>3000</v>
      </c>
      <c r="AH34" s="57">
        <f>AG34*AF34</f>
        <v>0</v>
      </c>
      <c r="AI34" s="29"/>
      <c r="AJ34" s="249">
        <f>AH34-AA34</f>
        <v>0</v>
      </c>
      <c r="AK34" s="250" t="str">
        <f>IF(OR(AA34=0,AH34=0),"",(AJ34/AA34))</f>
        <v/>
      </c>
      <c r="AM34" s="431">
        <v>0</v>
      </c>
      <c r="AN34" s="339">
        <f t="shared" si="18"/>
        <v>3000</v>
      </c>
      <c r="AO34" s="57">
        <f>AN34*AM34</f>
        <v>0</v>
      </c>
      <c r="AP34" s="29"/>
      <c r="AQ34" s="249">
        <f>AO34-AH34</f>
        <v>0</v>
      </c>
      <c r="AR34" s="250" t="str">
        <f>IF(OR(AH34=0,AO34=0),"",(AQ34/AH34))</f>
        <v/>
      </c>
    </row>
    <row r="35" spans="2:44" x14ac:dyDescent="0.25">
      <c r="B35" s="63" t="s">
        <v>109</v>
      </c>
      <c r="C35" s="244"/>
      <c r="D35" s="245" t="s">
        <v>80</v>
      </c>
      <c r="E35" s="244"/>
      <c r="F35" s="29"/>
      <c r="G35" s="431"/>
      <c r="H35" s="339">
        <f t="shared" si="7"/>
        <v>3000</v>
      </c>
      <c r="I35" s="248">
        <f>H35*G35</f>
        <v>0</v>
      </c>
      <c r="J35" s="248"/>
      <c r="K35" s="431">
        <v>-0.3634</v>
      </c>
      <c r="L35" s="339">
        <f t="shared" si="8"/>
        <v>3000</v>
      </c>
      <c r="M35" s="57">
        <f>L35*K35</f>
        <v>-1090.2</v>
      </c>
      <c r="N35" s="29"/>
      <c r="O35" s="249">
        <f t="shared" si="1"/>
        <v>-1090.2</v>
      </c>
      <c r="P35" s="250" t="str">
        <f t="shared" si="2"/>
        <v/>
      </c>
      <c r="R35" s="431">
        <v>-0.3634</v>
      </c>
      <c r="S35" s="339">
        <f t="shared" si="9"/>
        <v>3000</v>
      </c>
      <c r="T35" s="57">
        <f>S35*R35</f>
        <v>-1090.2</v>
      </c>
      <c r="U35" s="29"/>
      <c r="V35" s="249">
        <f>T35-M35</f>
        <v>0</v>
      </c>
      <c r="W35" s="250">
        <f>IF(OR(M35=0,T35=0),"",(V35/M35))</f>
        <v>0</v>
      </c>
      <c r="Y35" s="431">
        <v>-0.3634</v>
      </c>
      <c r="Z35" s="339">
        <f t="shared" si="12"/>
        <v>3000</v>
      </c>
      <c r="AA35" s="57">
        <f>Z35*Y35</f>
        <v>-1090.2</v>
      </c>
      <c r="AB35" s="29"/>
      <c r="AC35" s="249">
        <f t="shared" si="13"/>
        <v>0</v>
      </c>
      <c r="AD35" s="250">
        <f t="shared" si="14"/>
        <v>0</v>
      </c>
      <c r="AF35" s="431">
        <v>-0.3634</v>
      </c>
      <c r="AG35" s="339">
        <f t="shared" si="15"/>
        <v>3000</v>
      </c>
      <c r="AH35" s="57">
        <f>AG35*AF35</f>
        <v>-1090.2</v>
      </c>
      <c r="AI35" s="29"/>
      <c r="AJ35" s="249">
        <f>AH35-AA35</f>
        <v>0</v>
      </c>
      <c r="AK35" s="250">
        <f>IF(OR(AA35=0,AH35=0),"",(AJ35/AA35))</f>
        <v>0</v>
      </c>
      <c r="AM35" s="431">
        <v>0</v>
      </c>
      <c r="AN35" s="339">
        <f t="shared" si="18"/>
        <v>3000</v>
      </c>
      <c r="AO35" s="57">
        <f>AN35*AM35</f>
        <v>0</v>
      </c>
      <c r="AP35" s="29"/>
      <c r="AQ35" s="249">
        <f>AO35-AH35</f>
        <v>1090.2</v>
      </c>
      <c r="AR35" s="250" t="str">
        <f>IF(OR(AH35=0,AO35=0),"",(AQ35/AH35))</f>
        <v/>
      </c>
    </row>
    <row r="36" spans="2:44" x14ac:dyDescent="0.25">
      <c r="B36" s="68" t="s">
        <v>110</v>
      </c>
      <c r="C36" s="244"/>
      <c r="D36" s="245" t="s">
        <v>80</v>
      </c>
      <c r="E36" s="244"/>
      <c r="F36" s="29"/>
      <c r="G36" s="431"/>
      <c r="H36" s="339">
        <f t="shared" si="7"/>
        <v>3000</v>
      </c>
      <c r="I36" s="248">
        <f t="shared" si="21"/>
        <v>0</v>
      </c>
      <c r="J36" s="248"/>
      <c r="K36" s="431">
        <v>0</v>
      </c>
      <c r="L36" s="339">
        <f t="shared" si="8"/>
        <v>3000</v>
      </c>
      <c r="M36" s="57">
        <f t="shared" si="0"/>
        <v>0</v>
      </c>
      <c r="N36" s="29"/>
      <c r="O36" s="249">
        <f t="shared" si="1"/>
        <v>0</v>
      </c>
      <c r="P36" s="250" t="str">
        <f t="shared" si="2"/>
        <v/>
      </c>
      <c r="R36" s="431">
        <v>-1.0550999999999999</v>
      </c>
      <c r="S36" s="339">
        <f t="shared" si="9"/>
        <v>3000</v>
      </c>
      <c r="T36" s="57">
        <f t="shared" si="3"/>
        <v>-3165.2999999999997</v>
      </c>
      <c r="U36" s="29"/>
      <c r="V36" s="249">
        <f t="shared" si="10"/>
        <v>-3165.2999999999997</v>
      </c>
      <c r="W36" s="250" t="str">
        <f t="shared" si="11"/>
        <v/>
      </c>
      <c r="Y36" s="431">
        <v>-1.0550999999999999</v>
      </c>
      <c r="Z36" s="339">
        <f t="shared" si="12"/>
        <v>3000</v>
      </c>
      <c r="AA36" s="57">
        <f t="shared" si="4"/>
        <v>-3165.2999999999997</v>
      </c>
      <c r="AB36" s="29"/>
      <c r="AC36" s="249">
        <f t="shared" si="13"/>
        <v>0</v>
      </c>
      <c r="AD36" s="250">
        <f t="shared" si="14"/>
        <v>0</v>
      </c>
      <c r="AF36" s="431">
        <v>-1.0550999999999999</v>
      </c>
      <c r="AG36" s="339">
        <f t="shared" si="15"/>
        <v>3000</v>
      </c>
      <c r="AH36" s="57">
        <f t="shared" si="5"/>
        <v>-3165.2999999999997</v>
      </c>
      <c r="AI36" s="29"/>
      <c r="AJ36" s="249">
        <f t="shared" si="16"/>
        <v>0</v>
      </c>
      <c r="AK36" s="250">
        <f t="shared" si="17"/>
        <v>0</v>
      </c>
      <c r="AM36" s="431">
        <v>0</v>
      </c>
      <c r="AN36" s="339">
        <f t="shared" si="18"/>
        <v>3000</v>
      </c>
      <c r="AO36" s="57">
        <f t="shared" si="6"/>
        <v>0</v>
      </c>
      <c r="AP36" s="29"/>
      <c r="AQ36" s="249">
        <f t="shared" si="19"/>
        <v>3165.2999999999997</v>
      </c>
      <c r="AR36" s="250" t="str">
        <f t="shared" si="20"/>
        <v/>
      </c>
    </row>
    <row r="37" spans="2:44" x14ac:dyDescent="0.25">
      <c r="B37" s="69" t="s">
        <v>111</v>
      </c>
      <c r="C37" s="244"/>
      <c r="D37" s="245" t="s">
        <v>80</v>
      </c>
      <c r="E37" s="244"/>
      <c r="F37" s="29"/>
      <c r="G37" s="340"/>
      <c r="H37" s="339">
        <f>$G$18</f>
        <v>3000</v>
      </c>
      <c r="I37" s="248">
        <f t="shared" si="21"/>
        <v>0</v>
      </c>
      <c r="J37" s="248"/>
      <c r="K37" s="431">
        <v>0.21640000000000001</v>
      </c>
      <c r="L37" s="339">
        <f>$G$18</f>
        <v>3000</v>
      </c>
      <c r="M37" s="248">
        <f t="shared" si="0"/>
        <v>649.20000000000005</v>
      </c>
      <c r="N37" s="29"/>
      <c r="O37" s="249">
        <f t="shared" si="1"/>
        <v>649.20000000000005</v>
      </c>
      <c r="P37" s="250" t="str">
        <f t="shared" si="2"/>
        <v/>
      </c>
      <c r="R37" s="431">
        <v>0</v>
      </c>
      <c r="S37" s="339">
        <f>$G$18</f>
        <v>3000</v>
      </c>
      <c r="T37" s="248">
        <f t="shared" si="3"/>
        <v>0</v>
      </c>
      <c r="U37" s="29"/>
      <c r="V37" s="249">
        <f t="shared" si="10"/>
        <v>-649.20000000000005</v>
      </c>
      <c r="W37" s="250" t="str">
        <f t="shared" si="11"/>
        <v/>
      </c>
      <c r="Y37" s="431">
        <v>0</v>
      </c>
      <c r="Z37" s="339">
        <f>$G$18</f>
        <v>3000</v>
      </c>
      <c r="AA37" s="248">
        <f t="shared" si="4"/>
        <v>0</v>
      </c>
      <c r="AB37" s="29"/>
      <c r="AC37" s="249">
        <f t="shared" si="13"/>
        <v>0</v>
      </c>
      <c r="AD37" s="250" t="str">
        <f t="shared" si="14"/>
        <v/>
      </c>
      <c r="AF37" s="431">
        <v>0</v>
      </c>
      <c r="AG37" s="339">
        <f>$G$18</f>
        <v>3000</v>
      </c>
      <c r="AH37" s="248">
        <f t="shared" si="5"/>
        <v>0</v>
      </c>
      <c r="AI37" s="29"/>
      <c r="AJ37" s="249">
        <f t="shared" si="16"/>
        <v>0</v>
      </c>
      <c r="AK37" s="250" t="str">
        <f t="shared" si="17"/>
        <v/>
      </c>
      <c r="AM37" s="431">
        <v>0</v>
      </c>
      <c r="AN37" s="339">
        <f>$G$18</f>
        <v>3000</v>
      </c>
      <c r="AO37" s="248">
        <f t="shared" si="6"/>
        <v>0</v>
      </c>
      <c r="AP37" s="29"/>
      <c r="AQ37" s="249">
        <f t="shared" si="19"/>
        <v>0</v>
      </c>
      <c r="AR37" s="250" t="str">
        <f t="shared" si="20"/>
        <v/>
      </c>
    </row>
    <row r="38" spans="2:44" x14ac:dyDescent="0.25">
      <c r="B38" s="69" t="s">
        <v>112</v>
      </c>
      <c r="C38" s="244"/>
      <c r="D38" s="245" t="s">
        <v>80</v>
      </c>
      <c r="E38" s="244"/>
      <c r="F38" s="29"/>
      <c r="G38" s="340"/>
      <c r="H38" s="339">
        <f>$G$18</f>
        <v>3000</v>
      </c>
      <c r="I38" s="248">
        <f t="shared" si="21"/>
        <v>0</v>
      </c>
      <c r="J38" s="248"/>
      <c r="K38" s="431">
        <v>0</v>
      </c>
      <c r="L38" s="339">
        <f>$G$18</f>
        <v>3000</v>
      </c>
      <c r="M38" s="248">
        <f t="shared" si="0"/>
        <v>0</v>
      </c>
      <c r="N38" s="29"/>
      <c r="O38" s="249">
        <f t="shared" si="1"/>
        <v>0</v>
      </c>
      <c r="P38" s="250" t="str">
        <f t="shared" si="2"/>
        <v/>
      </c>
      <c r="R38" s="431">
        <v>0</v>
      </c>
      <c r="S38" s="339">
        <f>$G$18</f>
        <v>3000</v>
      </c>
      <c r="T38" s="248">
        <f t="shared" si="3"/>
        <v>0</v>
      </c>
      <c r="U38" s="29"/>
      <c r="V38" s="249">
        <f t="shared" si="10"/>
        <v>0</v>
      </c>
      <c r="W38" s="250" t="str">
        <f t="shared" si="11"/>
        <v/>
      </c>
      <c r="Y38" s="431">
        <v>0</v>
      </c>
      <c r="Z38" s="339">
        <f>$G$18</f>
        <v>3000</v>
      </c>
      <c r="AA38" s="248">
        <f t="shared" si="4"/>
        <v>0</v>
      </c>
      <c r="AB38" s="29"/>
      <c r="AC38" s="249">
        <f t="shared" si="13"/>
        <v>0</v>
      </c>
      <c r="AD38" s="250" t="str">
        <f t="shared" si="14"/>
        <v/>
      </c>
      <c r="AF38" s="431">
        <v>0</v>
      </c>
      <c r="AG38" s="339">
        <f>$G$18</f>
        <v>3000</v>
      </c>
      <c r="AH38" s="248">
        <f t="shared" si="5"/>
        <v>0</v>
      </c>
      <c r="AI38" s="29"/>
      <c r="AJ38" s="249">
        <f t="shared" si="16"/>
        <v>0</v>
      </c>
      <c r="AK38" s="250" t="str">
        <f t="shared" si="17"/>
        <v/>
      </c>
      <c r="AM38" s="431">
        <v>0.16800000000000001</v>
      </c>
      <c r="AN38" s="339">
        <f>$G$18</f>
        <v>3000</v>
      </c>
      <c r="AO38" s="248">
        <f t="shared" si="6"/>
        <v>504.00000000000006</v>
      </c>
      <c r="AP38" s="29"/>
      <c r="AQ38" s="249">
        <f t="shared" si="19"/>
        <v>504.00000000000006</v>
      </c>
      <c r="AR38" s="250" t="str">
        <f t="shared" si="20"/>
        <v/>
      </c>
    </row>
    <row r="39" spans="2:44" x14ac:dyDescent="0.25">
      <c r="B39" s="69" t="s">
        <v>113</v>
      </c>
      <c r="C39" s="244"/>
      <c r="D39" s="245" t="s">
        <v>80</v>
      </c>
      <c r="E39" s="244"/>
      <c r="F39" s="29"/>
      <c r="G39" s="340"/>
      <c r="H39" s="339">
        <f>$G$18</f>
        <v>3000</v>
      </c>
      <c r="I39" s="248">
        <f t="shared" si="21"/>
        <v>0</v>
      </c>
      <c r="J39" s="248"/>
      <c r="K39" s="431">
        <v>0</v>
      </c>
      <c r="L39" s="339">
        <f>$G$18</f>
        <v>3000</v>
      </c>
      <c r="M39" s="248">
        <f t="shared" si="0"/>
        <v>0</v>
      </c>
      <c r="N39" s="29"/>
      <c r="O39" s="249">
        <f t="shared" si="1"/>
        <v>0</v>
      </c>
      <c r="P39" s="250" t="str">
        <f t="shared" si="2"/>
        <v/>
      </c>
      <c r="R39" s="431">
        <v>0</v>
      </c>
      <c r="S39" s="339">
        <f>$G$18</f>
        <v>3000</v>
      </c>
      <c r="T39" s="248">
        <f t="shared" si="3"/>
        <v>0</v>
      </c>
      <c r="U39" s="29"/>
      <c r="V39" s="249">
        <f t="shared" si="10"/>
        <v>0</v>
      </c>
      <c r="W39" s="250" t="str">
        <f t="shared" si="11"/>
        <v/>
      </c>
      <c r="Y39" s="431">
        <v>0</v>
      </c>
      <c r="Z39" s="339">
        <f>$G$18</f>
        <v>3000</v>
      </c>
      <c r="AA39" s="248">
        <f t="shared" si="4"/>
        <v>0</v>
      </c>
      <c r="AB39" s="29"/>
      <c r="AC39" s="249">
        <f t="shared" si="13"/>
        <v>0</v>
      </c>
      <c r="AD39" s="250" t="str">
        <f t="shared" si="14"/>
        <v/>
      </c>
      <c r="AF39" s="431">
        <v>0</v>
      </c>
      <c r="AG39" s="339">
        <f>$G$18</f>
        <v>3000</v>
      </c>
      <c r="AH39" s="248">
        <f t="shared" si="5"/>
        <v>0</v>
      </c>
      <c r="AI39" s="29"/>
      <c r="AJ39" s="249">
        <f t="shared" si="16"/>
        <v>0</v>
      </c>
      <c r="AK39" s="250" t="str">
        <f t="shared" si="17"/>
        <v/>
      </c>
      <c r="AM39" s="431">
        <v>0.13669999999999999</v>
      </c>
      <c r="AN39" s="339">
        <f>$G$18</f>
        <v>3000</v>
      </c>
      <c r="AO39" s="248">
        <f t="shared" si="6"/>
        <v>410.09999999999997</v>
      </c>
      <c r="AP39" s="29"/>
      <c r="AQ39" s="249">
        <f t="shared" si="19"/>
        <v>410.09999999999997</v>
      </c>
      <c r="AR39" s="250" t="str">
        <f t="shared" si="20"/>
        <v/>
      </c>
    </row>
    <row r="40" spans="2:44" x14ac:dyDescent="0.25">
      <c r="B40" s="341" t="s">
        <v>27</v>
      </c>
      <c r="C40" s="399"/>
      <c r="D40" s="400"/>
      <c r="E40" s="399"/>
      <c r="F40" s="401"/>
      <c r="G40" s="402"/>
      <c r="H40" s="403"/>
      <c r="I40" s="404">
        <f>SUM(I24:I39)</f>
        <v>145013.29999999999</v>
      </c>
      <c r="J40" s="404"/>
      <c r="K40" s="402"/>
      <c r="L40" s="403"/>
      <c r="M40" s="404">
        <f>SUM(M24:M39)</f>
        <v>155868.5</v>
      </c>
      <c r="N40" s="401"/>
      <c r="O40" s="405">
        <f t="shared" si="1"/>
        <v>10855.200000000012</v>
      </c>
      <c r="P40" s="406">
        <f t="shared" si="2"/>
        <v>7.4856582120398696E-2</v>
      </c>
      <c r="R40" s="402"/>
      <c r="S40" s="403"/>
      <c r="T40" s="404">
        <f>SUM(T24:T39)</f>
        <v>165999.69999999998</v>
      </c>
      <c r="U40" s="401"/>
      <c r="V40" s="405">
        <f t="shared" si="10"/>
        <v>10131.199999999983</v>
      </c>
      <c r="W40" s="406">
        <f t="shared" si="11"/>
        <v>6.4998380044717072E-2</v>
      </c>
      <c r="Y40" s="402"/>
      <c r="Z40" s="403"/>
      <c r="AA40" s="404">
        <f>SUM(AA24:AA39)</f>
        <v>175505.9</v>
      </c>
      <c r="AB40" s="401"/>
      <c r="AC40" s="405">
        <f t="shared" si="13"/>
        <v>9506.2000000000116</v>
      </c>
      <c r="AD40" s="406">
        <f t="shared" si="14"/>
        <v>5.7266368553678185E-2</v>
      </c>
      <c r="AF40" s="402"/>
      <c r="AG40" s="403"/>
      <c r="AH40" s="404">
        <f>SUM(AH24:AH39)</f>
        <v>187828.69999999998</v>
      </c>
      <c r="AI40" s="401"/>
      <c r="AJ40" s="405">
        <f t="shared" si="16"/>
        <v>12322.799999999988</v>
      </c>
      <c r="AK40" s="406">
        <f t="shared" si="17"/>
        <v>7.0213024177534708E-2</v>
      </c>
      <c r="AM40" s="402"/>
      <c r="AN40" s="403"/>
      <c r="AO40" s="404">
        <f>SUM(AO24:AO39)</f>
        <v>197889.2</v>
      </c>
      <c r="AP40" s="401"/>
      <c r="AQ40" s="405">
        <f t="shared" si="19"/>
        <v>10060.500000000029</v>
      </c>
      <c r="AR40" s="406">
        <f t="shared" si="20"/>
        <v>5.3562102064274683E-2</v>
      </c>
    </row>
    <row r="41" spans="2:44" x14ac:dyDescent="0.25">
      <c r="B41" s="63" t="s">
        <v>28</v>
      </c>
      <c r="C41" s="244"/>
      <c r="D41" s="245" t="s">
        <v>29</v>
      </c>
      <c r="E41" s="244"/>
      <c r="F41" s="29"/>
      <c r="G41" s="468">
        <f>$G$59</f>
        <v>8.9169999999999999E-2</v>
      </c>
      <c r="H41" s="469">
        <f>$G$20*(1+G72)-$G$20</f>
        <v>28467.500000000116</v>
      </c>
      <c r="I41" s="248">
        <f>H41*G41</f>
        <v>2538.4469750000103</v>
      </c>
      <c r="J41" s="248"/>
      <c r="K41" s="468">
        <f>$G$59</f>
        <v>8.9169999999999999E-2</v>
      </c>
      <c r="L41" s="469">
        <f>$G$20*(1+K72)-$G$20</f>
        <v>28467.500000000116</v>
      </c>
      <c r="M41" s="248">
        <f>L41*K41</f>
        <v>2538.4469750000103</v>
      </c>
      <c r="N41" s="29"/>
      <c r="O41" s="249">
        <f t="shared" si="1"/>
        <v>0</v>
      </c>
      <c r="P41" s="250">
        <f t="shared" si="2"/>
        <v>0</v>
      </c>
      <c r="R41" s="468">
        <f>$G$59</f>
        <v>8.9169999999999999E-2</v>
      </c>
      <c r="S41" s="469">
        <f>$G$20*(1+R72)-$G$20</f>
        <v>28467.500000000116</v>
      </c>
      <c r="T41" s="248">
        <f>S41*R41</f>
        <v>2538.4469750000103</v>
      </c>
      <c r="U41" s="29"/>
      <c r="V41" s="249">
        <f t="shared" si="10"/>
        <v>0</v>
      </c>
      <c r="W41" s="250">
        <f t="shared" si="11"/>
        <v>0</v>
      </c>
      <c r="Y41" s="468">
        <f>$G$59</f>
        <v>8.9169999999999999E-2</v>
      </c>
      <c r="Z41" s="469">
        <f>$G$20*(1+Y72)-$G$20</f>
        <v>28467.500000000116</v>
      </c>
      <c r="AA41" s="248">
        <f>Z41*Y41</f>
        <v>2538.4469750000103</v>
      </c>
      <c r="AB41" s="29"/>
      <c r="AC41" s="249">
        <f t="shared" si="13"/>
        <v>0</v>
      </c>
      <c r="AD41" s="250">
        <f t="shared" si="14"/>
        <v>0</v>
      </c>
      <c r="AF41" s="468">
        <f>$G$59</f>
        <v>8.9169999999999999E-2</v>
      </c>
      <c r="AG41" s="469">
        <f>$G$20*(1+AF72)-$G$20</f>
        <v>28467.500000000116</v>
      </c>
      <c r="AH41" s="248">
        <f>AG41*AF41</f>
        <v>2538.4469750000103</v>
      </c>
      <c r="AI41" s="29"/>
      <c r="AJ41" s="249">
        <f t="shared" si="16"/>
        <v>0</v>
      </c>
      <c r="AK41" s="250">
        <f t="shared" si="17"/>
        <v>0</v>
      </c>
      <c r="AM41" s="468">
        <f>$G$59</f>
        <v>8.9169999999999999E-2</v>
      </c>
      <c r="AN41" s="469">
        <f>$G$20*(1+AM72)-$G$20</f>
        <v>28467.500000000116</v>
      </c>
      <c r="AO41" s="248">
        <f>AN41*AM41</f>
        <v>2538.4469750000103</v>
      </c>
      <c r="AP41" s="29"/>
      <c r="AQ41" s="249">
        <f t="shared" si="19"/>
        <v>0</v>
      </c>
      <c r="AR41" s="250">
        <f t="shared" si="20"/>
        <v>0</v>
      </c>
    </row>
    <row r="42" spans="2:44" s="22" customFormat="1" x14ac:dyDescent="0.25">
      <c r="B42" s="82" t="str">
        <f>+RESIDENTIAL!$B$41</f>
        <v>Rate Rider for Disposition of Deferral/Variance Accounts - effective until December 31, 2025</v>
      </c>
      <c r="C42" s="53"/>
      <c r="D42" s="54" t="s">
        <v>80</v>
      </c>
      <c r="E42" s="53"/>
      <c r="F42" s="23"/>
      <c r="G42" s="432">
        <v>1.6434</v>
      </c>
      <c r="H42" s="86">
        <f>$G$19</f>
        <v>3000</v>
      </c>
      <c r="I42" s="248">
        <f>H42*G42</f>
        <v>4930.2</v>
      </c>
      <c r="J42" s="248"/>
      <c r="K42" s="432">
        <v>0.81799999999999995</v>
      </c>
      <c r="L42" s="86">
        <f>$G$19</f>
        <v>3000</v>
      </c>
      <c r="M42" s="248">
        <f>L42*K42</f>
        <v>2454</v>
      </c>
      <c r="N42" s="59"/>
      <c r="O42" s="60">
        <f t="shared" si="1"/>
        <v>-2476.1999999999998</v>
      </c>
      <c r="P42" s="61">
        <f t="shared" si="2"/>
        <v>-0.50225142996227334</v>
      </c>
      <c r="Q42" s="59"/>
      <c r="R42" s="432">
        <v>0</v>
      </c>
      <c r="S42" s="86">
        <f>$G$19</f>
        <v>3000</v>
      </c>
      <c r="T42" s="248">
        <f>S42*R42</f>
        <v>0</v>
      </c>
      <c r="U42" s="59"/>
      <c r="V42" s="60">
        <f t="shared" si="10"/>
        <v>-2454</v>
      </c>
      <c r="W42" s="61" t="str">
        <f t="shared" si="11"/>
        <v/>
      </c>
      <c r="X42" s="59"/>
      <c r="Y42" s="432">
        <v>0</v>
      </c>
      <c r="Z42" s="86">
        <f>$G$19</f>
        <v>3000</v>
      </c>
      <c r="AA42" s="248">
        <f>Z42*Y42</f>
        <v>0</v>
      </c>
      <c r="AB42" s="59"/>
      <c r="AC42" s="60">
        <f t="shared" si="13"/>
        <v>0</v>
      </c>
      <c r="AD42" s="61" t="str">
        <f t="shared" si="14"/>
        <v/>
      </c>
      <c r="AE42" s="59"/>
      <c r="AF42" s="432">
        <v>0</v>
      </c>
      <c r="AG42" s="86">
        <f>$G$19</f>
        <v>3000</v>
      </c>
      <c r="AH42" s="248">
        <f>AG42*AF42</f>
        <v>0</v>
      </c>
      <c r="AI42" s="59"/>
      <c r="AJ42" s="60">
        <f t="shared" si="16"/>
        <v>0</v>
      </c>
      <c r="AK42" s="61" t="str">
        <f t="shared" si="17"/>
        <v/>
      </c>
      <c r="AL42" s="59"/>
      <c r="AM42" s="432">
        <v>0</v>
      </c>
      <c r="AN42" s="86">
        <f>$G$19</f>
        <v>3000</v>
      </c>
      <c r="AO42" s="248">
        <f>AN42*AM42</f>
        <v>0</v>
      </c>
      <c r="AP42" s="59"/>
      <c r="AQ42" s="60">
        <f t="shared" si="19"/>
        <v>0</v>
      </c>
      <c r="AR42" s="61" t="str">
        <f t="shared" si="20"/>
        <v/>
      </c>
    </row>
    <row r="43" spans="2:44" s="22" customFormat="1" ht="13.5" customHeight="1" x14ac:dyDescent="0.25">
      <c r="B43" s="82" t="str">
        <f>+RESIDENTIAL!$B$42</f>
        <v>Rate Rider for Disposition of Capacity Based Recovery Account - Applicable only for Class B Customers - effective until December 31, 2025</v>
      </c>
      <c r="C43" s="53"/>
      <c r="D43" s="54" t="s">
        <v>80</v>
      </c>
      <c r="E43" s="53"/>
      <c r="F43" s="23"/>
      <c r="G43" s="432">
        <v>-4.3700000000000003E-2</v>
      </c>
      <c r="H43" s="86">
        <f>$G$19</f>
        <v>3000</v>
      </c>
      <c r="I43" s="248">
        <f>H43*G43</f>
        <v>-131.1</v>
      </c>
      <c r="J43" s="248"/>
      <c r="K43" s="432">
        <v>5.6899999999999999E-2</v>
      </c>
      <c r="L43" s="86">
        <f>$G$19</f>
        <v>3000</v>
      </c>
      <c r="M43" s="248">
        <f>L43*K43</f>
        <v>170.7</v>
      </c>
      <c r="N43" s="59"/>
      <c r="O43" s="60">
        <f t="shared" si="1"/>
        <v>301.79999999999995</v>
      </c>
      <c r="P43" s="61">
        <f t="shared" si="2"/>
        <v>-2.3020594965675056</v>
      </c>
      <c r="Q43" s="59"/>
      <c r="R43" s="432">
        <v>0</v>
      </c>
      <c r="S43" s="86">
        <f>$G$19</f>
        <v>3000</v>
      </c>
      <c r="T43" s="248">
        <f>S43*R43</f>
        <v>0</v>
      </c>
      <c r="U43" s="59"/>
      <c r="V43" s="60">
        <f t="shared" si="10"/>
        <v>-170.7</v>
      </c>
      <c r="W43" s="61" t="str">
        <f t="shared" si="11"/>
        <v/>
      </c>
      <c r="X43" s="59"/>
      <c r="Y43" s="432">
        <v>0</v>
      </c>
      <c r="Z43" s="86">
        <f>$G$19</f>
        <v>3000</v>
      </c>
      <c r="AA43" s="248">
        <f>Z43*Y43</f>
        <v>0</v>
      </c>
      <c r="AB43" s="59"/>
      <c r="AC43" s="60">
        <f t="shared" si="13"/>
        <v>0</v>
      </c>
      <c r="AD43" s="61" t="str">
        <f t="shared" si="14"/>
        <v/>
      </c>
      <c r="AE43" s="59"/>
      <c r="AF43" s="432">
        <v>0</v>
      </c>
      <c r="AG43" s="86">
        <f>$G$19</f>
        <v>3000</v>
      </c>
      <c r="AH43" s="248">
        <f>AG43*AF43</f>
        <v>0</v>
      </c>
      <c r="AI43" s="59"/>
      <c r="AJ43" s="60">
        <f t="shared" si="16"/>
        <v>0</v>
      </c>
      <c r="AK43" s="61" t="str">
        <f t="shared" si="17"/>
        <v/>
      </c>
      <c r="AL43" s="59"/>
      <c r="AM43" s="432">
        <v>0</v>
      </c>
      <c r="AN43" s="86">
        <f>$G$19</f>
        <v>3000</v>
      </c>
      <c r="AO43" s="248">
        <f>AN43*AM43</f>
        <v>0</v>
      </c>
      <c r="AP43" s="59"/>
      <c r="AQ43" s="60">
        <f t="shared" si="19"/>
        <v>0</v>
      </c>
      <c r="AR43" s="61" t="str">
        <f t="shared" si="20"/>
        <v/>
      </c>
    </row>
    <row r="44" spans="2:44" s="22" customFormat="1" ht="15.75" customHeight="1" x14ac:dyDescent="0.25">
      <c r="B44" s="82" t="str">
        <f>+RESIDENTIAL!$B$43</f>
        <v>Rate Rider for Disposition of Global Adjustment Account - Applicable only for Non-RPP Customers - effective until December 31, 2025</v>
      </c>
      <c r="C44" s="53"/>
      <c r="D44" s="54" t="s">
        <v>29</v>
      </c>
      <c r="E44" s="53"/>
      <c r="F44" s="23"/>
      <c r="G44" s="85">
        <v>0</v>
      </c>
      <c r="H44" s="86">
        <f>+$G$20</f>
        <v>965000</v>
      </c>
      <c r="I44" s="248">
        <f>H44*G44</f>
        <v>0</v>
      </c>
      <c r="J44" s="248"/>
      <c r="K44" s="85">
        <v>1.24E-3</v>
      </c>
      <c r="L44" s="86">
        <f>+$G$20</f>
        <v>965000</v>
      </c>
      <c r="M44" s="248">
        <f>L44*K44</f>
        <v>1196.5999999999999</v>
      </c>
      <c r="N44" s="59"/>
      <c r="O44" s="60">
        <f t="shared" si="1"/>
        <v>1196.5999999999999</v>
      </c>
      <c r="P44" s="61" t="str">
        <f t="shared" si="2"/>
        <v/>
      </c>
      <c r="Q44" s="59"/>
      <c r="R44" s="85">
        <v>0</v>
      </c>
      <c r="S44" s="86">
        <f>+$G$20</f>
        <v>965000</v>
      </c>
      <c r="T44" s="248">
        <f>S44*R44</f>
        <v>0</v>
      </c>
      <c r="U44" s="59"/>
      <c r="V44" s="60">
        <f t="shared" si="10"/>
        <v>-1196.5999999999999</v>
      </c>
      <c r="W44" s="61" t="str">
        <f t="shared" si="11"/>
        <v/>
      </c>
      <c r="X44" s="59"/>
      <c r="Y44" s="85">
        <v>0</v>
      </c>
      <c r="Z44" s="86">
        <f>+$G$20</f>
        <v>965000</v>
      </c>
      <c r="AA44" s="248">
        <f>Z44*Y44</f>
        <v>0</v>
      </c>
      <c r="AB44" s="59"/>
      <c r="AC44" s="60">
        <f t="shared" si="13"/>
        <v>0</v>
      </c>
      <c r="AD44" s="61" t="str">
        <f t="shared" si="14"/>
        <v/>
      </c>
      <c r="AE44" s="59"/>
      <c r="AF44" s="85">
        <v>0</v>
      </c>
      <c r="AG44" s="86">
        <f>+$G$20</f>
        <v>965000</v>
      </c>
      <c r="AH44" s="248">
        <f>AG44*AF44</f>
        <v>0</v>
      </c>
      <c r="AI44" s="59"/>
      <c r="AJ44" s="60">
        <f t="shared" si="16"/>
        <v>0</v>
      </c>
      <c r="AK44" s="61" t="str">
        <f t="shared" si="17"/>
        <v/>
      </c>
      <c r="AL44" s="59"/>
      <c r="AM44" s="85">
        <v>0</v>
      </c>
      <c r="AN44" s="86">
        <f>+$G$20</f>
        <v>965000</v>
      </c>
      <c r="AO44" s="248">
        <f>AN44*AM44</f>
        <v>0</v>
      </c>
      <c r="AP44" s="59"/>
      <c r="AQ44" s="60">
        <f t="shared" si="19"/>
        <v>0</v>
      </c>
      <c r="AR44" s="61" t="str">
        <f t="shared" si="20"/>
        <v/>
      </c>
    </row>
    <row r="45" spans="2:44" x14ac:dyDescent="0.25">
      <c r="B45" s="434" t="s">
        <v>34</v>
      </c>
      <c r="C45" s="409"/>
      <c r="D45" s="410"/>
      <c r="E45" s="409"/>
      <c r="F45" s="401"/>
      <c r="G45" s="411"/>
      <c r="H45" s="412"/>
      <c r="I45" s="413">
        <f>SUM(I41:I44)+I40</f>
        <v>152350.84697499999</v>
      </c>
      <c r="J45" s="413"/>
      <c r="K45" s="411"/>
      <c r="L45" s="412"/>
      <c r="M45" s="413">
        <f>SUM(M41:M44)+M40</f>
        <v>162228.24697500002</v>
      </c>
      <c r="N45" s="401"/>
      <c r="O45" s="405">
        <f t="shared" si="1"/>
        <v>9877.4000000000233</v>
      </c>
      <c r="P45" s="406">
        <f t="shared" si="2"/>
        <v>6.4833246392262289E-2</v>
      </c>
      <c r="R45" s="411"/>
      <c r="S45" s="412"/>
      <c r="T45" s="413">
        <f>SUM(T41:T44)+T40</f>
        <v>168538.14697499998</v>
      </c>
      <c r="U45" s="401"/>
      <c r="V45" s="405">
        <f t="shared" si="10"/>
        <v>6309.8999999999651</v>
      </c>
      <c r="W45" s="406">
        <f t="shared" si="11"/>
        <v>3.8895199311204692E-2</v>
      </c>
      <c r="Y45" s="411"/>
      <c r="Z45" s="412"/>
      <c r="AA45" s="413">
        <f>SUM(AA41:AA44)+AA40</f>
        <v>178044.34697499999</v>
      </c>
      <c r="AB45" s="401"/>
      <c r="AC45" s="405">
        <f t="shared" si="13"/>
        <v>9506.2000000000116</v>
      </c>
      <c r="AD45" s="406">
        <f t="shared" si="14"/>
        <v>5.6403847856533684E-2</v>
      </c>
      <c r="AF45" s="411"/>
      <c r="AG45" s="412"/>
      <c r="AH45" s="413">
        <f>SUM(AH41:AH44)+AH40</f>
        <v>190367.14697499998</v>
      </c>
      <c r="AI45" s="401"/>
      <c r="AJ45" s="405">
        <f t="shared" si="16"/>
        <v>12322.799999999988</v>
      </c>
      <c r="AK45" s="406">
        <f t="shared" si="17"/>
        <v>6.9211969991556585E-2</v>
      </c>
      <c r="AM45" s="411"/>
      <c r="AN45" s="412"/>
      <c r="AO45" s="413">
        <f>SUM(AO41:AO44)+AO40</f>
        <v>200427.64697500001</v>
      </c>
      <c r="AP45" s="401"/>
      <c r="AQ45" s="405">
        <f t="shared" si="19"/>
        <v>10060.500000000029</v>
      </c>
      <c r="AR45" s="406">
        <f t="shared" si="20"/>
        <v>5.2847879268376211E-2</v>
      </c>
    </row>
    <row r="46" spans="2:44" x14ac:dyDescent="0.25">
      <c r="B46" s="272" t="s">
        <v>35</v>
      </c>
      <c r="C46" s="29"/>
      <c r="D46" s="245" t="s">
        <v>81</v>
      </c>
      <c r="E46" s="29"/>
      <c r="F46" s="29"/>
      <c r="G46" s="104">
        <v>3.3416000000000001</v>
      </c>
      <c r="H46" s="339">
        <f>+$G$18</f>
        <v>3000</v>
      </c>
      <c r="I46" s="263">
        <f>H46*G46</f>
        <v>10024.800000000001</v>
      </c>
      <c r="J46" s="263"/>
      <c r="K46" s="104">
        <v>3.7909999999999999</v>
      </c>
      <c r="L46" s="339">
        <f>+$G$18</f>
        <v>3000</v>
      </c>
      <c r="M46" s="263">
        <f>L46*K46</f>
        <v>11373</v>
      </c>
      <c r="N46" s="29"/>
      <c r="O46" s="249">
        <f t="shared" si="1"/>
        <v>1348.1999999999989</v>
      </c>
      <c r="P46" s="250">
        <f t="shared" si="2"/>
        <v>0.13448647354560678</v>
      </c>
      <c r="R46" s="104">
        <v>3.7909999999999999</v>
      </c>
      <c r="S46" s="339">
        <f>+$G$18</f>
        <v>3000</v>
      </c>
      <c r="T46" s="263">
        <f>S46*R46</f>
        <v>11373</v>
      </c>
      <c r="U46" s="29"/>
      <c r="V46" s="249">
        <f t="shared" si="10"/>
        <v>0</v>
      </c>
      <c r="W46" s="250">
        <f t="shared" si="11"/>
        <v>0</v>
      </c>
      <c r="Y46" s="104">
        <v>3.7909999999999999</v>
      </c>
      <c r="Z46" s="339">
        <f>+$G$18</f>
        <v>3000</v>
      </c>
      <c r="AA46" s="263">
        <f>Z46*Y46</f>
        <v>11373</v>
      </c>
      <c r="AB46" s="29"/>
      <c r="AC46" s="249">
        <f t="shared" si="13"/>
        <v>0</v>
      </c>
      <c r="AD46" s="250">
        <f t="shared" si="14"/>
        <v>0</v>
      </c>
      <c r="AF46" s="104">
        <v>3.7909999999999999</v>
      </c>
      <c r="AG46" s="339">
        <f>+$G$18</f>
        <v>3000</v>
      </c>
      <c r="AH46" s="263">
        <f>AG46*AF46</f>
        <v>11373</v>
      </c>
      <c r="AI46" s="29"/>
      <c r="AJ46" s="249">
        <f t="shared" si="16"/>
        <v>0</v>
      </c>
      <c r="AK46" s="250">
        <f t="shared" si="17"/>
        <v>0</v>
      </c>
      <c r="AM46" s="104">
        <v>3.7909999999999999</v>
      </c>
      <c r="AN46" s="339">
        <f>+$G$18</f>
        <v>3000</v>
      </c>
      <c r="AO46" s="263">
        <f>AN46*AM46</f>
        <v>11373</v>
      </c>
      <c r="AP46" s="29"/>
      <c r="AQ46" s="249">
        <f t="shared" si="19"/>
        <v>0</v>
      </c>
      <c r="AR46" s="250">
        <f t="shared" si="20"/>
        <v>0</v>
      </c>
    </row>
    <row r="47" spans="2:44" x14ac:dyDescent="0.25">
      <c r="B47" s="274" t="s">
        <v>36</v>
      </c>
      <c r="C47" s="29"/>
      <c r="D47" s="245" t="s">
        <v>81</v>
      </c>
      <c r="E47" s="29"/>
      <c r="F47" s="29"/>
      <c r="G47" s="104">
        <v>3.0045000000000002</v>
      </c>
      <c r="H47" s="339">
        <f>+$G$18</f>
        <v>3000</v>
      </c>
      <c r="I47" s="263">
        <f>H47*G47</f>
        <v>9013.5</v>
      </c>
      <c r="J47" s="263"/>
      <c r="K47" s="104">
        <v>3.4889999999999999</v>
      </c>
      <c r="L47" s="339">
        <f>+$G$18</f>
        <v>3000</v>
      </c>
      <c r="M47" s="263">
        <f>L47*K47</f>
        <v>10467</v>
      </c>
      <c r="N47" s="29"/>
      <c r="O47" s="249">
        <f t="shared" si="1"/>
        <v>1453.5</v>
      </c>
      <c r="P47" s="250">
        <f t="shared" si="2"/>
        <v>0.16125811283075386</v>
      </c>
      <c r="R47" s="104">
        <v>3.4889999999999999</v>
      </c>
      <c r="S47" s="339">
        <f>+$G$18</f>
        <v>3000</v>
      </c>
      <c r="T47" s="263">
        <f>S47*R47</f>
        <v>10467</v>
      </c>
      <c r="U47" s="29"/>
      <c r="V47" s="249">
        <f t="shared" si="10"/>
        <v>0</v>
      </c>
      <c r="W47" s="250">
        <f t="shared" si="11"/>
        <v>0</v>
      </c>
      <c r="Y47" s="104">
        <v>3.4889999999999999</v>
      </c>
      <c r="Z47" s="339">
        <f>+$G$18</f>
        <v>3000</v>
      </c>
      <c r="AA47" s="263">
        <f>Z47*Y47</f>
        <v>10467</v>
      </c>
      <c r="AB47" s="29"/>
      <c r="AC47" s="249">
        <f t="shared" si="13"/>
        <v>0</v>
      </c>
      <c r="AD47" s="250">
        <f t="shared" si="14"/>
        <v>0</v>
      </c>
      <c r="AF47" s="104">
        <v>3.4889999999999999</v>
      </c>
      <c r="AG47" s="339">
        <f>+$G$18</f>
        <v>3000</v>
      </c>
      <c r="AH47" s="263">
        <f>AG47*AF47</f>
        <v>10467</v>
      </c>
      <c r="AI47" s="29"/>
      <c r="AJ47" s="249">
        <f t="shared" si="16"/>
        <v>0</v>
      </c>
      <c r="AK47" s="250">
        <f t="shared" si="17"/>
        <v>0</v>
      </c>
      <c r="AM47" s="104">
        <v>3.4889999999999999</v>
      </c>
      <c r="AN47" s="339">
        <f>+$G$18</f>
        <v>3000</v>
      </c>
      <c r="AO47" s="263">
        <f>AN47*AM47</f>
        <v>10467</v>
      </c>
      <c r="AP47" s="29"/>
      <c r="AQ47" s="249">
        <f t="shared" si="19"/>
        <v>0</v>
      </c>
      <c r="AR47" s="250">
        <f t="shared" si="20"/>
        <v>0</v>
      </c>
    </row>
    <row r="48" spans="2:44" x14ac:dyDescent="0.25">
      <c r="B48" s="434" t="s">
        <v>37</v>
      </c>
      <c r="C48" s="399"/>
      <c r="D48" s="414"/>
      <c r="E48" s="399"/>
      <c r="F48" s="415"/>
      <c r="G48" s="416"/>
      <c r="H48" s="435"/>
      <c r="I48" s="413">
        <f>SUM(I45:I47)</f>
        <v>171389.14697499998</v>
      </c>
      <c r="J48" s="413"/>
      <c r="K48" s="416"/>
      <c r="L48" s="435"/>
      <c r="M48" s="413">
        <f>SUM(M45:M47)</f>
        <v>184068.24697500002</v>
      </c>
      <c r="N48" s="415"/>
      <c r="O48" s="405">
        <f t="shared" si="1"/>
        <v>12679.100000000035</v>
      </c>
      <c r="P48" s="406">
        <f t="shared" si="2"/>
        <v>7.3978429928526906E-2</v>
      </c>
      <c r="R48" s="416"/>
      <c r="S48" s="435"/>
      <c r="T48" s="413">
        <f>SUM(T45:T47)</f>
        <v>190378.14697499998</v>
      </c>
      <c r="U48" s="415"/>
      <c r="V48" s="405">
        <f t="shared" si="10"/>
        <v>6309.8999999999651</v>
      </c>
      <c r="W48" s="406">
        <f t="shared" si="11"/>
        <v>3.4280219992843038E-2</v>
      </c>
      <c r="Y48" s="416"/>
      <c r="Z48" s="435"/>
      <c r="AA48" s="413">
        <f>SUM(AA45:AA47)</f>
        <v>199884.34697499999</v>
      </c>
      <c r="AB48" s="415"/>
      <c r="AC48" s="405">
        <f t="shared" si="13"/>
        <v>9506.2000000000116</v>
      </c>
      <c r="AD48" s="406">
        <f t="shared" si="14"/>
        <v>4.9933252062004489E-2</v>
      </c>
      <c r="AF48" s="416"/>
      <c r="AG48" s="435"/>
      <c r="AH48" s="413">
        <f>SUM(AH45:AH47)</f>
        <v>212207.14697499998</v>
      </c>
      <c r="AI48" s="415"/>
      <c r="AJ48" s="405">
        <f t="shared" si="16"/>
        <v>12322.799999999988</v>
      </c>
      <c r="AK48" s="406">
        <f t="shared" si="17"/>
        <v>6.1649649842472308E-2</v>
      </c>
      <c r="AM48" s="416"/>
      <c r="AN48" s="435"/>
      <c r="AO48" s="413">
        <f>SUM(AO45:AO47)</f>
        <v>222267.64697500001</v>
      </c>
      <c r="AP48" s="415"/>
      <c r="AQ48" s="405">
        <f t="shared" si="19"/>
        <v>10060.500000000029</v>
      </c>
      <c r="AR48" s="406">
        <f t="shared" si="20"/>
        <v>4.7408865080238095E-2</v>
      </c>
    </row>
    <row r="49" spans="2:44" x14ac:dyDescent="0.25">
      <c r="B49" s="264" t="s">
        <v>70</v>
      </c>
      <c r="C49" s="244"/>
      <c r="D49" s="245" t="s">
        <v>29</v>
      </c>
      <c r="E49" s="244"/>
      <c r="F49" s="29"/>
      <c r="G49" s="104">
        <v>4.1000000000000003E-3</v>
      </c>
      <c r="H49" s="470">
        <f>+$G$20*(1+G72)</f>
        <v>993467.50000000012</v>
      </c>
      <c r="I49" s="248">
        <f t="shared" ref="I49:I59" si="22">H49*G49</f>
        <v>4073.216750000001</v>
      </c>
      <c r="J49" s="248"/>
      <c r="K49" s="104">
        <v>4.1000000000000003E-3</v>
      </c>
      <c r="L49" s="470">
        <f>+$G$20*(1+K72)</f>
        <v>993467.50000000012</v>
      </c>
      <c r="M49" s="248">
        <f t="shared" ref="M49:M59" si="23">L49*K49</f>
        <v>4073.216750000001</v>
      </c>
      <c r="N49" s="29"/>
      <c r="O49" s="249">
        <f t="shared" si="1"/>
        <v>0</v>
      </c>
      <c r="P49" s="250">
        <f t="shared" si="2"/>
        <v>0</v>
      </c>
      <c r="R49" s="104">
        <v>4.1000000000000003E-3</v>
      </c>
      <c r="S49" s="470">
        <f>+$G$20*(1+R72)</f>
        <v>993467.50000000012</v>
      </c>
      <c r="T49" s="248">
        <f t="shared" ref="T49:T59" si="24">S49*R49</f>
        <v>4073.216750000001</v>
      </c>
      <c r="U49" s="29"/>
      <c r="V49" s="249">
        <f t="shared" si="10"/>
        <v>0</v>
      </c>
      <c r="W49" s="250">
        <f t="shared" si="11"/>
        <v>0</v>
      </c>
      <c r="Y49" s="104">
        <v>4.1000000000000003E-3</v>
      </c>
      <c r="Z49" s="470">
        <f>+$G$20*(1+Y72)</f>
        <v>993467.50000000012</v>
      </c>
      <c r="AA49" s="248">
        <f t="shared" ref="AA49:AA59" si="25">Z49*Y49</f>
        <v>4073.216750000001</v>
      </c>
      <c r="AB49" s="29"/>
      <c r="AC49" s="249">
        <f t="shared" si="13"/>
        <v>0</v>
      </c>
      <c r="AD49" s="250">
        <f t="shared" si="14"/>
        <v>0</v>
      </c>
      <c r="AF49" s="104">
        <v>4.1000000000000003E-3</v>
      </c>
      <c r="AG49" s="470">
        <f>+$G$20*(1+AF72)</f>
        <v>993467.50000000012</v>
      </c>
      <c r="AH49" s="248">
        <f t="shared" ref="AH49:AH59" si="26">AG49*AF49</f>
        <v>4073.216750000001</v>
      </c>
      <c r="AI49" s="29"/>
      <c r="AJ49" s="249">
        <f t="shared" si="16"/>
        <v>0</v>
      </c>
      <c r="AK49" s="250">
        <f t="shared" si="17"/>
        <v>0</v>
      </c>
      <c r="AM49" s="104">
        <v>4.1000000000000003E-3</v>
      </c>
      <c r="AN49" s="470">
        <f>+$G$20*(1+AM72)</f>
        <v>993467.50000000012</v>
      </c>
      <c r="AO49" s="248">
        <f t="shared" ref="AO49:AO59" si="27">AN49*AM49</f>
        <v>4073.216750000001</v>
      </c>
      <c r="AP49" s="29"/>
      <c r="AQ49" s="249">
        <f t="shared" si="19"/>
        <v>0</v>
      </c>
      <c r="AR49" s="250">
        <f t="shared" si="20"/>
        <v>0</v>
      </c>
    </row>
    <row r="50" spans="2:44" x14ac:dyDescent="0.25">
      <c r="B50" s="264" t="s">
        <v>71</v>
      </c>
      <c r="C50" s="244"/>
      <c r="D50" s="245" t="s">
        <v>29</v>
      </c>
      <c r="E50" s="244"/>
      <c r="F50" s="29"/>
      <c r="G50" s="104">
        <v>1.4E-3</v>
      </c>
      <c r="H50" s="470">
        <f>+H49</f>
        <v>993467.50000000012</v>
      </c>
      <c r="I50" s="248">
        <f t="shared" si="22"/>
        <v>1390.8545000000001</v>
      </c>
      <c r="J50" s="248"/>
      <c r="K50" s="104">
        <v>1.4E-3</v>
      </c>
      <c r="L50" s="470">
        <f>+L49</f>
        <v>993467.50000000012</v>
      </c>
      <c r="M50" s="248">
        <f t="shared" si="23"/>
        <v>1390.8545000000001</v>
      </c>
      <c r="N50" s="29"/>
      <c r="O50" s="249">
        <f t="shared" si="1"/>
        <v>0</v>
      </c>
      <c r="P50" s="250">
        <f t="shared" si="2"/>
        <v>0</v>
      </c>
      <c r="R50" s="104">
        <v>1.4E-3</v>
      </c>
      <c r="S50" s="470">
        <f>+S49</f>
        <v>993467.50000000012</v>
      </c>
      <c r="T50" s="248">
        <f t="shared" si="24"/>
        <v>1390.8545000000001</v>
      </c>
      <c r="U50" s="29"/>
      <c r="V50" s="249">
        <f t="shared" si="10"/>
        <v>0</v>
      </c>
      <c r="W50" s="250">
        <f t="shared" si="11"/>
        <v>0</v>
      </c>
      <c r="Y50" s="104">
        <v>1.4E-3</v>
      </c>
      <c r="Z50" s="470">
        <f>+Z49</f>
        <v>993467.50000000012</v>
      </c>
      <c r="AA50" s="248">
        <f t="shared" si="25"/>
        <v>1390.8545000000001</v>
      </c>
      <c r="AB50" s="29"/>
      <c r="AC50" s="249">
        <f t="shared" si="13"/>
        <v>0</v>
      </c>
      <c r="AD50" s="250">
        <f t="shared" si="14"/>
        <v>0</v>
      </c>
      <c r="AF50" s="104">
        <v>1.4E-3</v>
      </c>
      <c r="AG50" s="470">
        <f>+AG49</f>
        <v>993467.50000000012</v>
      </c>
      <c r="AH50" s="248">
        <f t="shared" si="26"/>
        <v>1390.8545000000001</v>
      </c>
      <c r="AI50" s="29"/>
      <c r="AJ50" s="249">
        <f t="shared" si="16"/>
        <v>0</v>
      </c>
      <c r="AK50" s="250">
        <f t="shared" si="17"/>
        <v>0</v>
      </c>
      <c r="AM50" s="104">
        <v>1.4E-3</v>
      </c>
      <c r="AN50" s="470">
        <f>+AN49</f>
        <v>993467.50000000012</v>
      </c>
      <c r="AO50" s="248">
        <f t="shared" si="27"/>
        <v>1390.8545000000001</v>
      </c>
      <c r="AP50" s="29"/>
      <c r="AQ50" s="249">
        <f t="shared" si="19"/>
        <v>0</v>
      </c>
      <c r="AR50" s="250">
        <f t="shared" si="20"/>
        <v>0</v>
      </c>
    </row>
    <row r="51" spans="2:44" x14ac:dyDescent="0.25">
      <c r="B51" s="264" t="s">
        <v>40</v>
      </c>
      <c r="C51" s="244"/>
      <c r="D51" s="245" t="s">
        <v>29</v>
      </c>
      <c r="E51" s="244"/>
      <c r="F51" s="29"/>
      <c r="G51" s="104">
        <v>4.0000000000000002E-4</v>
      </c>
      <c r="H51" s="470">
        <f>+H49</f>
        <v>993467.50000000012</v>
      </c>
      <c r="I51" s="248">
        <f t="shared" si="22"/>
        <v>397.38700000000006</v>
      </c>
      <c r="J51" s="248"/>
      <c r="K51" s="104">
        <v>4.0000000000000002E-4</v>
      </c>
      <c r="L51" s="470">
        <f>+L49</f>
        <v>993467.50000000012</v>
      </c>
      <c r="M51" s="248">
        <f t="shared" si="23"/>
        <v>397.38700000000006</v>
      </c>
      <c r="N51" s="29"/>
      <c r="O51" s="249">
        <f t="shared" si="1"/>
        <v>0</v>
      </c>
      <c r="P51" s="250">
        <f t="shared" si="2"/>
        <v>0</v>
      </c>
      <c r="R51" s="104">
        <v>4.0000000000000002E-4</v>
      </c>
      <c r="S51" s="470">
        <f>+S49</f>
        <v>993467.50000000012</v>
      </c>
      <c r="T51" s="248">
        <f t="shared" si="24"/>
        <v>397.38700000000006</v>
      </c>
      <c r="U51" s="29"/>
      <c r="V51" s="249">
        <f t="shared" si="10"/>
        <v>0</v>
      </c>
      <c r="W51" s="250">
        <f t="shared" si="11"/>
        <v>0</v>
      </c>
      <c r="Y51" s="104">
        <v>4.0000000000000002E-4</v>
      </c>
      <c r="Z51" s="470">
        <f>+Z49</f>
        <v>993467.50000000012</v>
      </c>
      <c r="AA51" s="248">
        <f t="shared" si="25"/>
        <v>397.38700000000006</v>
      </c>
      <c r="AB51" s="29"/>
      <c r="AC51" s="249">
        <f t="shared" si="13"/>
        <v>0</v>
      </c>
      <c r="AD51" s="250">
        <f t="shared" si="14"/>
        <v>0</v>
      </c>
      <c r="AF51" s="104">
        <v>4.0000000000000002E-4</v>
      </c>
      <c r="AG51" s="470">
        <f>+AG49</f>
        <v>993467.50000000012</v>
      </c>
      <c r="AH51" s="248">
        <f t="shared" si="26"/>
        <v>397.38700000000006</v>
      </c>
      <c r="AI51" s="29"/>
      <c r="AJ51" s="249">
        <f t="shared" si="16"/>
        <v>0</v>
      </c>
      <c r="AK51" s="250">
        <f t="shared" si="17"/>
        <v>0</v>
      </c>
      <c r="AM51" s="104">
        <v>4.0000000000000002E-4</v>
      </c>
      <c r="AN51" s="470">
        <f>+AN49</f>
        <v>993467.50000000012</v>
      </c>
      <c r="AO51" s="248">
        <f t="shared" si="27"/>
        <v>397.38700000000006</v>
      </c>
      <c r="AP51" s="29"/>
      <c r="AQ51" s="249">
        <f t="shared" si="19"/>
        <v>0</v>
      </c>
      <c r="AR51" s="250">
        <f t="shared" si="20"/>
        <v>0</v>
      </c>
    </row>
    <row r="52" spans="2:44" x14ac:dyDescent="0.25">
      <c r="B52" s="264" t="s">
        <v>72</v>
      </c>
      <c r="C52" s="244"/>
      <c r="D52" s="245" t="s">
        <v>23</v>
      </c>
      <c r="E52" s="244"/>
      <c r="F52" s="29"/>
      <c r="G52" s="105">
        <v>0.25</v>
      </c>
      <c r="H52" s="247">
        <v>1</v>
      </c>
      <c r="I52" s="263">
        <f t="shared" si="22"/>
        <v>0.25</v>
      </c>
      <c r="J52" s="263"/>
      <c r="K52" s="105">
        <v>0.25</v>
      </c>
      <c r="L52" s="247">
        <v>1</v>
      </c>
      <c r="M52" s="263">
        <f t="shared" si="23"/>
        <v>0.25</v>
      </c>
      <c r="N52" s="29"/>
      <c r="O52" s="249">
        <f t="shared" si="1"/>
        <v>0</v>
      </c>
      <c r="P52" s="250">
        <f t="shared" si="2"/>
        <v>0</v>
      </c>
      <c r="R52" s="105">
        <v>0.25</v>
      </c>
      <c r="S52" s="247">
        <v>1</v>
      </c>
      <c r="T52" s="263">
        <f t="shared" si="24"/>
        <v>0.25</v>
      </c>
      <c r="U52" s="29"/>
      <c r="V52" s="249">
        <f t="shared" si="10"/>
        <v>0</v>
      </c>
      <c r="W52" s="250">
        <f t="shared" si="11"/>
        <v>0</v>
      </c>
      <c r="Y52" s="105">
        <v>0.25</v>
      </c>
      <c r="Z52" s="247">
        <v>1</v>
      </c>
      <c r="AA52" s="263">
        <f t="shared" si="25"/>
        <v>0.25</v>
      </c>
      <c r="AB52" s="29"/>
      <c r="AC52" s="249">
        <f t="shared" si="13"/>
        <v>0</v>
      </c>
      <c r="AD52" s="250">
        <f t="shared" si="14"/>
        <v>0</v>
      </c>
      <c r="AF52" s="105">
        <v>0.25</v>
      </c>
      <c r="AG52" s="247">
        <v>1</v>
      </c>
      <c r="AH52" s="263">
        <f t="shared" si="26"/>
        <v>0.25</v>
      </c>
      <c r="AI52" s="29"/>
      <c r="AJ52" s="249">
        <f t="shared" si="16"/>
        <v>0</v>
      </c>
      <c r="AK52" s="250">
        <f t="shared" si="17"/>
        <v>0</v>
      </c>
      <c r="AM52" s="105">
        <v>0.25</v>
      </c>
      <c r="AN52" s="247">
        <v>1</v>
      </c>
      <c r="AO52" s="263">
        <f t="shared" si="27"/>
        <v>0.25</v>
      </c>
      <c r="AP52" s="29"/>
      <c r="AQ52" s="249">
        <f t="shared" si="19"/>
        <v>0</v>
      </c>
      <c r="AR52" s="250">
        <f t="shared" si="20"/>
        <v>0</v>
      </c>
    </row>
    <row r="53" spans="2:44" s="22" customFormat="1" x14ac:dyDescent="0.25">
      <c r="B53" s="63" t="s">
        <v>42</v>
      </c>
      <c r="C53" s="53"/>
      <c r="D53" s="54" t="s">
        <v>29</v>
      </c>
      <c r="E53" s="53"/>
      <c r="F53" s="23"/>
      <c r="G53" s="104">
        <v>8.6999999999999994E-2</v>
      </c>
      <c r="H53" s="86">
        <f>$D$74*$G$20</f>
        <v>607950</v>
      </c>
      <c r="I53" s="65">
        <f t="shared" si="22"/>
        <v>52891.649999999994</v>
      </c>
      <c r="J53" s="65"/>
      <c r="K53" s="104">
        <v>8.6999999999999994E-2</v>
      </c>
      <c r="L53" s="86">
        <f>$D$74*$G$20</f>
        <v>607950</v>
      </c>
      <c r="M53" s="65">
        <f t="shared" si="23"/>
        <v>52891.649999999994</v>
      </c>
      <c r="N53" s="59"/>
      <c r="O53" s="60">
        <f t="shared" si="1"/>
        <v>0</v>
      </c>
      <c r="P53" s="61">
        <f t="shared" si="2"/>
        <v>0</v>
      </c>
      <c r="Q53" s="59"/>
      <c r="R53" s="104">
        <v>8.6999999999999994E-2</v>
      </c>
      <c r="S53" s="86">
        <f>$D$74*$G$20</f>
        <v>607950</v>
      </c>
      <c r="T53" s="65">
        <f t="shared" si="24"/>
        <v>52891.649999999994</v>
      </c>
      <c r="U53" s="59"/>
      <c r="V53" s="60">
        <f t="shared" si="10"/>
        <v>0</v>
      </c>
      <c r="W53" s="61">
        <f t="shared" si="11"/>
        <v>0</v>
      </c>
      <c r="X53" s="59"/>
      <c r="Y53" s="104">
        <v>8.6999999999999994E-2</v>
      </c>
      <c r="Z53" s="86">
        <f>$D$74*$G$20</f>
        <v>607950</v>
      </c>
      <c r="AA53" s="65">
        <f t="shared" si="25"/>
        <v>52891.649999999994</v>
      </c>
      <c r="AB53" s="59"/>
      <c r="AC53" s="60">
        <f t="shared" si="13"/>
        <v>0</v>
      </c>
      <c r="AD53" s="61">
        <f t="shared" si="14"/>
        <v>0</v>
      </c>
      <c r="AE53" s="59"/>
      <c r="AF53" s="104">
        <v>8.6999999999999994E-2</v>
      </c>
      <c r="AG53" s="86">
        <f>$D$74*$G$20</f>
        <v>607950</v>
      </c>
      <c r="AH53" s="65">
        <f t="shared" si="26"/>
        <v>52891.649999999994</v>
      </c>
      <c r="AI53" s="59"/>
      <c r="AJ53" s="60">
        <f t="shared" si="16"/>
        <v>0</v>
      </c>
      <c r="AK53" s="61">
        <f t="shared" si="17"/>
        <v>0</v>
      </c>
      <c r="AL53" s="59"/>
      <c r="AM53" s="104">
        <v>8.6999999999999994E-2</v>
      </c>
      <c r="AN53" s="86">
        <f>$D$74*$G$20</f>
        <v>607950</v>
      </c>
      <c r="AO53" s="65">
        <f t="shared" si="27"/>
        <v>52891.649999999994</v>
      </c>
      <c r="AP53" s="59"/>
      <c r="AQ53" s="60">
        <f t="shared" si="19"/>
        <v>0</v>
      </c>
      <c r="AR53" s="61">
        <f t="shared" si="20"/>
        <v>0</v>
      </c>
    </row>
    <row r="54" spans="2:44" s="22" customFormat="1" x14ac:dyDescent="0.25">
      <c r="B54" s="63" t="s">
        <v>43</v>
      </c>
      <c r="C54" s="53"/>
      <c r="D54" s="54" t="s">
        <v>29</v>
      </c>
      <c r="E54" s="53"/>
      <c r="F54" s="23"/>
      <c r="G54" s="104">
        <v>0.122</v>
      </c>
      <c r="H54" s="86">
        <f>$D$75*$G$20</f>
        <v>173700</v>
      </c>
      <c r="I54" s="65">
        <f t="shared" si="22"/>
        <v>21191.399999999998</v>
      </c>
      <c r="J54" s="65"/>
      <c r="K54" s="104">
        <v>0.122</v>
      </c>
      <c r="L54" s="86">
        <f>$D$75*$G$20</f>
        <v>173700</v>
      </c>
      <c r="M54" s="65">
        <f t="shared" si="23"/>
        <v>21191.399999999998</v>
      </c>
      <c r="N54" s="59"/>
      <c r="O54" s="60">
        <f t="shared" si="1"/>
        <v>0</v>
      </c>
      <c r="P54" s="61">
        <f t="shared" si="2"/>
        <v>0</v>
      </c>
      <c r="Q54" s="59"/>
      <c r="R54" s="104">
        <v>0.122</v>
      </c>
      <c r="S54" s="86">
        <f>$D$75*$G$20</f>
        <v>173700</v>
      </c>
      <c r="T54" s="65">
        <f t="shared" si="24"/>
        <v>21191.399999999998</v>
      </c>
      <c r="U54" s="59"/>
      <c r="V54" s="60">
        <f t="shared" si="10"/>
        <v>0</v>
      </c>
      <c r="W54" s="61">
        <f t="shared" si="11"/>
        <v>0</v>
      </c>
      <c r="X54" s="59"/>
      <c r="Y54" s="104">
        <v>0.122</v>
      </c>
      <c r="Z54" s="86">
        <f>$D$75*$G$20</f>
        <v>173700</v>
      </c>
      <c r="AA54" s="65">
        <f t="shared" si="25"/>
        <v>21191.399999999998</v>
      </c>
      <c r="AB54" s="59"/>
      <c r="AC54" s="60">
        <f t="shared" si="13"/>
        <v>0</v>
      </c>
      <c r="AD54" s="61">
        <f t="shared" si="14"/>
        <v>0</v>
      </c>
      <c r="AE54" s="59"/>
      <c r="AF54" s="104">
        <v>0.122</v>
      </c>
      <c r="AG54" s="86">
        <f>$D$75*$G$20</f>
        <v>173700</v>
      </c>
      <c r="AH54" s="65">
        <f t="shared" si="26"/>
        <v>21191.399999999998</v>
      </c>
      <c r="AI54" s="59"/>
      <c r="AJ54" s="60">
        <f t="shared" si="16"/>
        <v>0</v>
      </c>
      <c r="AK54" s="61">
        <f t="shared" si="17"/>
        <v>0</v>
      </c>
      <c r="AL54" s="59"/>
      <c r="AM54" s="104">
        <v>0.122</v>
      </c>
      <c r="AN54" s="86">
        <f>$D$75*$G$20</f>
        <v>173700</v>
      </c>
      <c r="AO54" s="65">
        <f t="shared" si="27"/>
        <v>21191.399999999998</v>
      </c>
      <c r="AP54" s="59"/>
      <c r="AQ54" s="60">
        <f t="shared" si="19"/>
        <v>0</v>
      </c>
      <c r="AR54" s="61">
        <f t="shared" si="20"/>
        <v>0</v>
      </c>
    </row>
    <row r="55" spans="2:44" s="22" customFormat="1" x14ac:dyDescent="0.25">
      <c r="B55" s="53" t="s">
        <v>44</v>
      </c>
      <c r="C55" s="53"/>
      <c r="D55" s="54" t="s">
        <v>29</v>
      </c>
      <c r="E55" s="53"/>
      <c r="F55" s="23"/>
      <c r="G55" s="104">
        <v>0.182</v>
      </c>
      <c r="H55" s="86">
        <f>$D$76*$G$20</f>
        <v>183350</v>
      </c>
      <c r="I55" s="65">
        <f t="shared" si="22"/>
        <v>33369.699999999997</v>
      </c>
      <c r="J55" s="65"/>
      <c r="K55" s="104">
        <v>0.182</v>
      </c>
      <c r="L55" s="86">
        <f>$D$76*$G$20</f>
        <v>183350</v>
      </c>
      <c r="M55" s="65">
        <f t="shared" si="23"/>
        <v>33369.699999999997</v>
      </c>
      <c r="N55" s="59"/>
      <c r="O55" s="60">
        <f t="shared" si="1"/>
        <v>0</v>
      </c>
      <c r="P55" s="61">
        <f t="shared" si="2"/>
        <v>0</v>
      </c>
      <c r="Q55" s="59"/>
      <c r="R55" s="104">
        <v>0.182</v>
      </c>
      <c r="S55" s="86">
        <f>$D$76*$G$20</f>
        <v>183350</v>
      </c>
      <c r="T55" s="65">
        <f t="shared" si="24"/>
        <v>33369.699999999997</v>
      </c>
      <c r="U55" s="59"/>
      <c r="V55" s="60">
        <f t="shared" si="10"/>
        <v>0</v>
      </c>
      <c r="W55" s="61">
        <f t="shared" si="11"/>
        <v>0</v>
      </c>
      <c r="X55" s="59"/>
      <c r="Y55" s="104">
        <v>0.182</v>
      </c>
      <c r="Z55" s="86">
        <f>$D$76*$G$20</f>
        <v>183350</v>
      </c>
      <c r="AA55" s="65">
        <f t="shared" si="25"/>
        <v>33369.699999999997</v>
      </c>
      <c r="AB55" s="59"/>
      <c r="AC55" s="60">
        <f t="shared" si="13"/>
        <v>0</v>
      </c>
      <c r="AD55" s="61">
        <f t="shared" si="14"/>
        <v>0</v>
      </c>
      <c r="AE55" s="59"/>
      <c r="AF55" s="104">
        <v>0.182</v>
      </c>
      <c r="AG55" s="86">
        <f>$D$76*$G$20</f>
        <v>183350</v>
      </c>
      <c r="AH55" s="65">
        <f t="shared" si="26"/>
        <v>33369.699999999997</v>
      </c>
      <c r="AI55" s="59"/>
      <c r="AJ55" s="60">
        <f t="shared" si="16"/>
        <v>0</v>
      </c>
      <c r="AK55" s="61">
        <f t="shared" si="17"/>
        <v>0</v>
      </c>
      <c r="AL55" s="59"/>
      <c r="AM55" s="104">
        <v>0.182</v>
      </c>
      <c r="AN55" s="86">
        <f>$D$76*$G$20</f>
        <v>183350</v>
      </c>
      <c r="AO55" s="65">
        <f t="shared" si="27"/>
        <v>33369.699999999997</v>
      </c>
      <c r="AP55" s="59"/>
      <c r="AQ55" s="60">
        <f t="shared" si="19"/>
        <v>0</v>
      </c>
      <c r="AR55" s="61">
        <f t="shared" si="20"/>
        <v>0</v>
      </c>
    </row>
    <row r="56" spans="2:44" s="22" customFormat="1" x14ac:dyDescent="0.25">
      <c r="B56" s="53" t="s">
        <v>45</v>
      </c>
      <c r="C56" s="53"/>
      <c r="D56" s="54" t="s">
        <v>29</v>
      </c>
      <c r="E56" s="53"/>
      <c r="F56" s="23"/>
      <c r="G56" s="104">
        <v>0.10299999999999999</v>
      </c>
      <c r="H56" s="86">
        <f>IF(AND($N$1=1, $G$20&gt;=750), 750, IF(AND($N$1=1, AND($G$20&lt;750, $G$20&gt;=0)), $G$20, IF(AND($N$1=2, $G$20&gt;=750), 750, IF(AND($N$1=2, AND($G$20&lt;750, $G$20&gt;=0)), $G$20))))</f>
        <v>750</v>
      </c>
      <c r="I56" s="65">
        <f t="shared" si="22"/>
        <v>77.25</v>
      </c>
      <c r="J56" s="65"/>
      <c r="K56" s="104">
        <v>0.10299999999999999</v>
      </c>
      <c r="L56" s="86">
        <f>IF(AND($N$1=1, $G$20&gt;=750), 750, IF(AND($N$1=1, AND($G$20&lt;750, $G$20&gt;=0)), $G$20, IF(AND($N$1=2, $G$20&gt;=750), 750, IF(AND($N$1=2, AND($G$20&lt;750, $G$20&gt;=0)), $G$20))))</f>
        <v>750</v>
      </c>
      <c r="M56" s="65">
        <f t="shared" si="23"/>
        <v>77.25</v>
      </c>
      <c r="N56" s="59"/>
      <c r="O56" s="60">
        <f t="shared" si="1"/>
        <v>0</v>
      </c>
      <c r="P56" s="61">
        <f t="shared" si="2"/>
        <v>0</v>
      </c>
      <c r="Q56" s="59"/>
      <c r="R56" s="104">
        <v>0.10299999999999999</v>
      </c>
      <c r="S56" s="86">
        <f>IF(AND($N$1=1, $G$20&gt;=750), 750, IF(AND($N$1=1, AND($G$20&lt;750, $G$20&gt;=0)), $G$20, IF(AND($N$1=2, $G$20&gt;=750), 750, IF(AND($N$1=2, AND($G$20&lt;750, $G$20&gt;=0)), $G$20))))</f>
        <v>750</v>
      </c>
      <c r="T56" s="65">
        <f t="shared" si="24"/>
        <v>77.25</v>
      </c>
      <c r="U56" s="59"/>
      <c r="V56" s="60">
        <f t="shared" si="10"/>
        <v>0</v>
      </c>
      <c r="W56" s="61">
        <f t="shared" si="11"/>
        <v>0</v>
      </c>
      <c r="X56" s="59"/>
      <c r="Y56" s="104">
        <v>0.10299999999999999</v>
      </c>
      <c r="Z56" s="86">
        <f>IF(AND($N$1=1, $G$20&gt;=750), 750, IF(AND($N$1=1, AND($G$20&lt;750, $G$20&gt;=0)), $G$20, IF(AND($N$1=2, $G$20&gt;=750), 750, IF(AND($N$1=2, AND($G$20&lt;750, $G$20&gt;=0)), $G$20))))</f>
        <v>750</v>
      </c>
      <c r="AA56" s="65">
        <f t="shared" si="25"/>
        <v>77.25</v>
      </c>
      <c r="AB56" s="59"/>
      <c r="AC56" s="60">
        <f t="shared" si="13"/>
        <v>0</v>
      </c>
      <c r="AD56" s="61">
        <f t="shared" si="14"/>
        <v>0</v>
      </c>
      <c r="AE56" s="59"/>
      <c r="AF56" s="104">
        <v>0.10299999999999999</v>
      </c>
      <c r="AG56" s="86">
        <f>IF(AND($N$1=1, $G$20&gt;=750), 750, IF(AND($N$1=1, AND($G$20&lt;750, $G$20&gt;=0)), $G$20, IF(AND($N$1=2, $G$20&gt;=750), 750, IF(AND($N$1=2, AND($G$20&lt;750, $G$20&gt;=0)), $G$20))))</f>
        <v>750</v>
      </c>
      <c r="AH56" s="65">
        <f t="shared" si="26"/>
        <v>77.25</v>
      </c>
      <c r="AI56" s="59"/>
      <c r="AJ56" s="60">
        <f t="shared" si="16"/>
        <v>0</v>
      </c>
      <c r="AK56" s="61">
        <f t="shared" si="17"/>
        <v>0</v>
      </c>
      <c r="AL56" s="59"/>
      <c r="AM56" s="104">
        <v>0.10299999999999999</v>
      </c>
      <c r="AN56" s="86">
        <f>IF(AND($N$1=1, $G$20&gt;=750), 750, IF(AND($N$1=1, AND($G$20&lt;750, $G$20&gt;=0)), $G$20, IF(AND($N$1=2, $G$20&gt;=750), 750, IF(AND($N$1=2, AND($G$20&lt;750, $G$20&gt;=0)), $G$20))))</f>
        <v>750</v>
      </c>
      <c r="AO56" s="65">
        <f t="shared" si="27"/>
        <v>77.25</v>
      </c>
      <c r="AP56" s="59"/>
      <c r="AQ56" s="60">
        <f t="shared" si="19"/>
        <v>0</v>
      </c>
      <c r="AR56" s="61">
        <f t="shared" si="20"/>
        <v>0</v>
      </c>
    </row>
    <row r="57" spans="2:44" s="22" customFormat="1" x14ac:dyDescent="0.25">
      <c r="B57" s="53" t="s">
        <v>46</v>
      </c>
      <c r="C57" s="53"/>
      <c r="D57" s="54" t="s">
        <v>29</v>
      </c>
      <c r="E57" s="53"/>
      <c r="F57" s="23"/>
      <c r="G57" s="104">
        <v>0.125</v>
      </c>
      <c r="H57" s="86">
        <f>IF(AND($N$1=1, $G$20&gt;=750), $G$20-750, IF(AND($N$1=1, AND($G$20&lt;750, $G$20&gt;=0)), 0, IF(AND($N$1=2, $G$20&gt;=750), $G$20-750, IF(AND($N$1=2, AND($G$20&lt;750, $G$20&gt;=0)), 0))))</f>
        <v>964250</v>
      </c>
      <c r="I57" s="65">
        <f t="shared" si="22"/>
        <v>120531.25</v>
      </c>
      <c r="J57" s="65"/>
      <c r="K57" s="104">
        <v>0.125</v>
      </c>
      <c r="L57" s="86">
        <f>IF(AND($N$1=1, $G$20&gt;=750), $G$20-750, IF(AND($N$1=1, AND($G$20&lt;750, $G$20&gt;=0)), 0, IF(AND($N$1=2, $G$20&gt;=750), $G$20-750, IF(AND($N$1=2, AND($G$20&lt;750, $G$20&gt;=0)), 0))))</f>
        <v>964250</v>
      </c>
      <c r="M57" s="65">
        <f t="shared" si="23"/>
        <v>120531.25</v>
      </c>
      <c r="N57" s="59"/>
      <c r="O57" s="60">
        <f t="shared" si="1"/>
        <v>0</v>
      </c>
      <c r="P57" s="61">
        <f t="shared" si="2"/>
        <v>0</v>
      </c>
      <c r="Q57" s="59"/>
      <c r="R57" s="104">
        <v>0.125</v>
      </c>
      <c r="S57" s="86">
        <f>IF(AND($N$1=1, $G$20&gt;=750), $G$20-750, IF(AND($N$1=1, AND($G$20&lt;750, $G$20&gt;=0)), 0, IF(AND($N$1=2, $G$20&gt;=750), $G$20-750, IF(AND($N$1=2, AND($G$20&lt;750, $G$20&gt;=0)), 0))))</f>
        <v>964250</v>
      </c>
      <c r="T57" s="65">
        <f t="shared" si="24"/>
        <v>120531.25</v>
      </c>
      <c r="U57" s="59"/>
      <c r="V57" s="60">
        <f t="shared" si="10"/>
        <v>0</v>
      </c>
      <c r="W57" s="61">
        <f t="shared" si="11"/>
        <v>0</v>
      </c>
      <c r="X57" s="59"/>
      <c r="Y57" s="104">
        <v>0.125</v>
      </c>
      <c r="Z57" s="86">
        <f>IF(AND($N$1=1, $G$20&gt;=750), $G$20-750, IF(AND($N$1=1, AND($G$20&lt;750, $G$20&gt;=0)), 0, IF(AND($N$1=2, $G$20&gt;=750), $G$20-750, IF(AND($N$1=2, AND($G$20&lt;750, $G$20&gt;=0)), 0))))</f>
        <v>964250</v>
      </c>
      <c r="AA57" s="65">
        <f t="shared" si="25"/>
        <v>120531.25</v>
      </c>
      <c r="AB57" s="59"/>
      <c r="AC57" s="60">
        <f t="shared" si="13"/>
        <v>0</v>
      </c>
      <c r="AD57" s="61">
        <f t="shared" si="14"/>
        <v>0</v>
      </c>
      <c r="AE57" s="59"/>
      <c r="AF57" s="104">
        <v>0.125</v>
      </c>
      <c r="AG57" s="86">
        <f>IF(AND($N$1=1, $G$20&gt;=750), $G$20-750, IF(AND($N$1=1, AND($G$20&lt;750, $G$20&gt;=0)), 0, IF(AND($N$1=2, $G$20&gt;=750), $G$20-750, IF(AND($N$1=2, AND($G$20&lt;750, $G$20&gt;=0)), 0))))</f>
        <v>964250</v>
      </c>
      <c r="AH57" s="65">
        <f t="shared" si="26"/>
        <v>120531.25</v>
      </c>
      <c r="AI57" s="59"/>
      <c r="AJ57" s="60">
        <f t="shared" si="16"/>
        <v>0</v>
      </c>
      <c r="AK57" s="61">
        <f t="shared" si="17"/>
        <v>0</v>
      </c>
      <c r="AL57" s="59"/>
      <c r="AM57" s="104">
        <v>0.125</v>
      </c>
      <c r="AN57" s="86">
        <f>IF(AND($N$1=1, $G$20&gt;=750), $G$20-750, IF(AND($N$1=1, AND($G$20&lt;750, $G$20&gt;=0)), 0, IF(AND($N$1=2, $G$20&gt;=750), $G$20-750, IF(AND($N$1=2, AND($G$20&lt;750, $G$20&gt;=0)), 0))))</f>
        <v>964250</v>
      </c>
      <c r="AO57" s="65">
        <f t="shared" si="27"/>
        <v>120531.25</v>
      </c>
      <c r="AP57" s="59"/>
      <c r="AQ57" s="60">
        <f t="shared" si="19"/>
        <v>0</v>
      </c>
      <c r="AR57" s="61">
        <f t="shared" si="20"/>
        <v>0</v>
      </c>
    </row>
    <row r="58" spans="2:44" s="22" customFormat="1" x14ac:dyDescent="0.25">
      <c r="B58" s="53" t="s">
        <v>47</v>
      </c>
      <c r="C58" s="53"/>
      <c r="D58" s="54" t="s">
        <v>29</v>
      </c>
      <c r="E58" s="53"/>
      <c r="F58" s="23"/>
      <c r="G58" s="104">
        <v>8.9169999999999999E-2</v>
      </c>
      <c r="H58" s="86">
        <v>0</v>
      </c>
      <c r="I58" s="65">
        <f t="shared" si="22"/>
        <v>0</v>
      </c>
      <c r="J58" s="65"/>
      <c r="K58" s="104">
        <v>8.9169999999999999E-2</v>
      </c>
      <c r="L58" s="86">
        <v>0</v>
      </c>
      <c r="M58" s="65">
        <f t="shared" si="23"/>
        <v>0</v>
      </c>
      <c r="N58" s="59"/>
      <c r="O58" s="60">
        <f t="shared" si="1"/>
        <v>0</v>
      </c>
      <c r="P58" s="61" t="str">
        <f t="shared" si="2"/>
        <v/>
      </c>
      <c r="Q58" s="59"/>
      <c r="R58" s="104">
        <v>8.9169999999999999E-2</v>
      </c>
      <c r="S58" s="86">
        <v>0</v>
      </c>
      <c r="T58" s="65">
        <f t="shared" si="24"/>
        <v>0</v>
      </c>
      <c r="U58" s="59"/>
      <c r="V58" s="60">
        <f t="shared" si="10"/>
        <v>0</v>
      </c>
      <c r="W58" s="61" t="str">
        <f t="shared" si="11"/>
        <v/>
      </c>
      <c r="X58" s="59"/>
      <c r="Y58" s="104">
        <v>8.9169999999999999E-2</v>
      </c>
      <c r="Z58" s="86">
        <v>0</v>
      </c>
      <c r="AA58" s="65">
        <f t="shared" si="25"/>
        <v>0</v>
      </c>
      <c r="AB58" s="59"/>
      <c r="AC58" s="60">
        <f t="shared" si="13"/>
        <v>0</v>
      </c>
      <c r="AD58" s="61" t="str">
        <f t="shared" si="14"/>
        <v/>
      </c>
      <c r="AE58" s="59"/>
      <c r="AF58" s="104">
        <v>8.9169999999999999E-2</v>
      </c>
      <c r="AG58" s="86">
        <v>0</v>
      </c>
      <c r="AH58" s="65">
        <f t="shared" si="26"/>
        <v>0</v>
      </c>
      <c r="AI58" s="59"/>
      <c r="AJ58" s="60">
        <f t="shared" si="16"/>
        <v>0</v>
      </c>
      <c r="AK58" s="61" t="str">
        <f t="shared" si="17"/>
        <v/>
      </c>
      <c r="AL58" s="59"/>
      <c r="AM58" s="104">
        <v>8.9169999999999999E-2</v>
      </c>
      <c r="AN58" s="86">
        <v>0</v>
      </c>
      <c r="AO58" s="65">
        <f t="shared" si="27"/>
        <v>0</v>
      </c>
      <c r="AP58" s="59"/>
      <c r="AQ58" s="60">
        <f t="shared" si="19"/>
        <v>0</v>
      </c>
      <c r="AR58" s="61" t="str">
        <f t="shared" si="20"/>
        <v/>
      </c>
    </row>
    <row r="59" spans="2:44" s="22" customFormat="1" ht="15.75" thickBot="1" x14ac:dyDescent="0.3">
      <c r="B59" s="53" t="s">
        <v>48</v>
      </c>
      <c r="C59" s="53"/>
      <c r="D59" s="54" t="s">
        <v>29</v>
      </c>
      <c r="E59" s="53"/>
      <c r="F59" s="23"/>
      <c r="G59" s="104">
        <f>G58</f>
        <v>8.9169999999999999E-2</v>
      </c>
      <c r="H59" s="86">
        <f>+$G$20</f>
        <v>965000</v>
      </c>
      <c r="I59" s="65">
        <f t="shared" si="22"/>
        <v>86049.05</v>
      </c>
      <c r="J59" s="65"/>
      <c r="K59" s="104">
        <f>K58</f>
        <v>8.9169999999999999E-2</v>
      </c>
      <c r="L59" s="86">
        <f>+$G$20</f>
        <v>965000</v>
      </c>
      <c r="M59" s="65">
        <f t="shared" si="23"/>
        <v>86049.05</v>
      </c>
      <c r="N59" s="59"/>
      <c r="O59" s="60">
        <f t="shared" si="1"/>
        <v>0</v>
      </c>
      <c r="P59" s="61">
        <f t="shared" si="2"/>
        <v>0</v>
      </c>
      <c r="Q59" s="59"/>
      <c r="R59" s="104">
        <f>R58</f>
        <v>8.9169999999999999E-2</v>
      </c>
      <c r="S59" s="86">
        <f>+$G$20</f>
        <v>965000</v>
      </c>
      <c r="T59" s="65">
        <f t="shared" si="24"/>
        <v>86049.05</v>
      </c>
      <c r="U59" s="59"/>
      <c r="V59" s="60">
        <f t="shared" si="10"/>
        <v>0</v>
      </c>
      <c r="W59" s="61">
        <f t="shared" si="11"/>
        <v>0</v>
      </c>
      <c r="X59" s="59"/>
      <c r="Y59" s="104">
        <f>Y58</f>
        <v>8.9169999999999999E-2</v>
      </c>
      <c r="Z59" s="86">
        <f>+$G$20</f>
        <v>965000</v>
      </c>
      <c r="AA59" s="65">
        <f t="shared" si="25"/>
        <v>86049.05</v>
      </c>
      <c r="AB59" s="59"/>
      <c r="AC59" s="60">
        <f t="shared" si="13"/>
        <v>0</v>
      </c>
      <c r="AD59" s="61">
        <f t="shared" si="14"/>
        <v>0</v>
      </c>
      <c r="AE59" s="59"/>
      <c r="AF59" s="104">
        <f>AF58</f>
        <v>8.9169999999999999E-2</v>
      </c>
      <c r="AG59" s="86">
        <f>+$G$20</f>
        <v>965000</v>
      </c>
      <c r="AH59" s="65">
        <f t="shared" si="26"/>
        <v>86049.05</v>
      </c>
      <c r="AI59" s="59"/>
      <c r="AJ59" s="60">
        <f t="shared" si="16"/>
        <v>0</v>
      </c>
      <c r="AK59" s="61">
        <f t="shared" si="17"/>
        <v>0</v>
      </c>
      <c r="AL59" s="59"/>
      <c r="AM59" s="104">
        <f>AM58</f>
        <v>8.9169999999999999E-2</v>
      </c>
      <c r="AN59" s="86">
        <f>+$G$20</f>
        <v>965000</v>
      </c>
      <c r="AO59" s="65">
        <f t="shared" si="27"/>
        <v>86049.05</v>
      </c>
      <c r="AP59" s="59"/>
      <c r="AQ59" s="60">
        <f t="shared" si="19"/>
        <v>0</v>
      </c>
      <c r="AR59" s="61">
        <f t="shared" si="20"/>
        <v>0</v>
      </c>
    </row>
    <row r="60" spans="2:44" ht="15.75" thickBot="1" x14ac:dyDescent="0.3">
      <c r="B60" s="281"/>
      <c r="C60" s="282"/>
      <c r="D60" s="283"/>
      <c r="E60" s="282"/>
      <c r="F60" s="284"/>
      <c r="G60" s="285"/>
      <c r="H60" s="286"/>
      <c r="I60" s="287"/>
      <c r="J60" s="287"/>
      <c r="K60" s="285"/>
      <c r="L60" s="286"/>
      <c r="M60" s="287"/>
      <c r="N60" s="284"/>
      <c r="O60" s="288">
        <f t="shared" si="1"/>
        <v>0</v>
      </c>
      <c r="P60" s="289" t="str">
        <f t="shared" si="2"/>
        <v/>
      </c>
      <c r="R60" s="285"/>
      <c r="S60" s="286"/>
      <c r="T60" s="287"/>
      <c r="U60" s="284"/>
      <c r="V60" s="288">
        <f t="shared" si="10"/>
        <v>0</v>
      </c>
      <c r="W60" s="289" t="str">
        <f t="shared" si="11"/>
        <v/>
      </c>
      <c r="Y60" s="285"/>
      <c r="Z60" s="286"/>
      <c r="AA60" s="287"/>
      <c r="AB60" s="284"/>
      <c r="AC60" s="288">
        <f t="shared" si="13"/>
        <v>0</v>
      </c>
      <c r="AD60" s="289" t="str">
        <f t="shared" si="14"/>
        <v/>
      </c>
      <c r="AF60" s="285"/>
      <c r="AG60" s="286"/>
      <c r="AH60" s="287"/>
      <c r="AI60" s="284"/>
      <c r="AJ60" s="288">
        <f t="shared" si="16"/>
        <v>0</v>
      </c>
      <c r="AK60" s="289" t="str">
        <f t="shared" si="17"/>
        <v/>
      </c>
      <c r="AM60" s="285"/>
      <c r="AN60" s="286"/>
      <c r="AO60" s="287"/>
      <c r="AP60" s="284"/>
      <c r="AQ60" s="288">
        <f t="shared" si="19"/>
        <v>0</v>
      </c>
      <c r="AR60" s="289" t="str">
        <f t="shared" si="20"/>
        <v/>
      </c>
    </row>
    <row r="61" spans="2:44" x14ac:dyDescent="0.25">
      <c r="B61" s="290" t="s">
        <v>82</v>
      </c>
      <c r="C61" s="244"/>
      <c r="D61" s="291"/>
      <c r="E61" s="244"/>
      <c r="F61" s="292"/>
      <c r="G61" s="293"/>
      <c r="H61" s="293"/>
      <c r="I61" s="294">
        <f>SUM(I48:I52,I59)</f>
        <v>263299.90522499994</v>
      </c>
      <c r="J61" s="295"/>
      <c r="K61" s="293"/>
      <c r="L61" s="293"/>
      <c r="M61" s="294">
        <f>SUM(M48:M52,M59)</f>
        <v>275979.00522499997</v>
      </c>
      <c r="N61" s="296"/>
      <c r="O61" s="295">
        <f t="shared" si="1"/>
        <v>12679.100000000035</v>
      </c>
      <c r="P61" s="297">
        <f t="shared" si="2"/>
        <v>4.8154593861950895E-2</v>
      </c>
      <c r="R61" s="293"/>
      <c r="S61" s="293"/>
      <c r="T61" s="294">
        <f>SUM(T48:T52,T59)</f>
        <v>282288.90522499994</v>
      </c>
      <c r="U61" s="296"/>
      <c r="V61" s="295">
        <f t="shared" si="10"/>
        <v>6309.8999999999651</v>
      </c>
      <c r="W61" s="297">
        <f t="shared" si="11"/>
        <v>2.2863695717924754E-2</v>
      </c>
      <c r="Y61" s="293"/>
      <c r="Z61" s="293"/>
      <c r="AA61" s="294">
        <f>SUM(AA48:AA52,AA59)</f>
        <v>291795.10522499995</v>
      </c>
      <c r="AB61" s="296"/>
      <c r="AC61" s="295">
        <f t="shared" si="13"/>
        <v>9506.2000000000116</v>
      </c>
      <c r="AD61" s="297">
        <f t="shared" si="14"/>
        <v>3.3675429051747682E-2</v>
      </c>
      <c r="AF61" s="293"/>
      <c r="AG61" s="293"/>
      <c r="AH61" s="294">
        <f>SUM(AH48:AH52,AH59)</f>
        <v>304117.90522499994</v>
      </c>
      <c r="AI61" s="296"/>
      <c r="AJ61" s="295">
        <f t="shared" si="16"/>
        <v>12322.799999999988</v>
      </c>
      <c r="AK61" s="297">
        <f t="shared" si="17"/>
        <v>4.2231003122886572E-2</v>
      </c>
      <c r="AM61" s="293"/>
      <c r="AN61" s="293"/>
      <c r="AO61" s="294">
        <f>SUM(AO48:AO52,AO59)</f>
        <v>314178.40522499999</v>
      </c>
      <c r="AP61" s="296"/>
      <c r="AQ61" s="295">
        <f t="shared" si="19"/>
        <v>10060.500000000058</v>
      </c>
      <c r="AR61" s="297">
        <f t="shared" si="20"/>
        <v>3.3080919693159315E-2</v>
      </c>
    </row>
    <row r="62" spans="2:44" x14ac:dyDescent="0.25">
      <c r="B62" s="290" t="s">
        <v>50</v>
      </c>
      <c r="C62" s="244"/>
      <c r="D62" s="291"/>
      <c r="E62" s="244"/>
      <c r="F62" s="292"/>
      <c r="G62" s="131">
        <v>-0.193</v>
      </c>
      <c r="H62" s="299"/>
      <c r="I62" s="249"/>
      <c r="J62" s="249"/>
      <c r="K62" s="131">
        <v>-0.193</v>
      </c>
      <c r="L62" s="299"/>
      <c r="M62" s="249"/>
      <c r="N62" s="296"/>
      <c r="O62" s="249">
        <f t="shared" si="1"/>
        <v>0</v>
      </c>
      <c r="P62" s="250" t="str">
        <f t="shared" si="2"/>
        <v/>
      </c>
      <c r="R62" s="131">
        <v>-0.193</v>
      </c>
      <c r="S62" s="299"/>
      <c r="T62" s="249"/>
      <c r="U62" s="296"/>
      <c r="V62" s="249">
        <f t="shared" si="10"/>
        <v>0</v>
      </c>
      <c r="W62" s="250" t="str">
        <f t="shared" si="11"/>
        <v/>
      </c>
      <c r="Y62" s="131">
        <v>-0.193</v>
      </c>
      <c r="Z62" s="299"/>
      <c r="AA62" s="249"/>
      <c r="AB62" s="296"/>
      <c r="AC62" s="249">
        <f t="shared" si="13"/>
        <v>0</v>
      </c>
      <c r="AD62" s="250" t="str">
        <f t="shared" si="14"/>
        <v/>
      </c>
      <c r="AF62" s="131">
        <v>-0.193</v>
      </c>
      <c r="AG62" s="299"/>
      <c r="AH62" s="249"/>
      <c r="AI62" s="296"/>
      <c r="AJ62" s="249">
        <f t="shared" si="16"/>
        <v>0</v>
      </c>
      <c r="AK62" s="250" t="str">
        <f t="shared" si="17"/>
        <v/>
      </c>
      <c r="AM62" s="131">
        <v>-0.193</v>
      </c>
      <c r="AN62" s="299"/>
      <c r="AO62" s="249"/>
      <c r="AP62" s="296"/>
      <c r="AQ62" s="249">
        <f t="shared" si="19"/>
        <v>0</v>
      </c>
      <c r="AR62" s="250" t="str">
        <f t="shared" si="20"/>
        <v/>
      </c>
    </row>
    <row r="63" spans="2:44" x14ac:dyDescent="0.25">
      <c r="B63" s="244" t="s">
        <v>51</v>
      </c>
      <c r="C63" s="244"/>
      <c r="D63" s="291"/>
      <c r="E63" s="244"/>
      <c r="F63" s="251"/>
      <c r="G63" s="301">
        <v>0.13</v>
      </c>
      <c r="H63" s="251"/>
      <c r="I63" s="249">
        <f>I61*G63</f>
        <v>34228.987679249993</v>
      </c>
      <c r="J63" s="249"/>
      <c r="K63" s="301">
        <v>0.13</v>
      </c>
      <c r="L63" s="251"/>
      <c r="M63" s="249">
        <f>M61*K63</f>
        <v>35877.270679249996</v>
      </c>
      <c r="N63" s="29"/>
      <c r="O63" s="249">
        <f t="shared" si="1"/>
        <v>1648.2830000000031</v>
      </c>
      <c r="P63" s="250">
        <f t="shared" si="2"/>
        <v>4.8154593861950853E-2</v>
      </c>
      <c r="R63" s="301">
        <v>0.13</v>
      </c>
      <c r="S63" s="251"/>
      <c r="T63" s="249">
        <f>T61*R63</f>
        <v>36697.557679249992</v>
      </c>
      <c r="U63" s="29"/>
      <c r="V63" s="249">
        <f t="shared" si="10"/>
        <v>820.28699999999662</v>
      </c>
      <c r="W63" s="250">
        <f t="shared" si="11"/>
        <v>2.2863695717924785E-2</v>
      </c>
      <c r="Y63" s="301">
        <v>0.13</v>
      </c>
      <c r="Z63" s="251"/>
      <c r="AA63" s="249">
        <f>AA61*Y63</f>
        <v>37933.363679249996</v>
      </c>
      <c r="AB63" s="29"/>
      <c r="AC63" s="249">
        <f t="shared" si="13"/>
        <v>1235.8060000000041</v>
      </c>
      <c r="AD63" s="250">
        <f t="shared" si="14"/>
        <v>3.3675429051747759E-2</v>
      </c>
      <c r="AF63" s="301">
        <v>0.13</v>
      </c>
      <c r="AG63" s="251"/>
      <c r="AH63" s="249">
        <f>AH61*AF63</f>
        <v>39535.327679249996</v>
      </c>
      <c r="AI63" s="29"/>
      <c r="AJ63" s="249">
        <f t="shared" si="16"/>
        <v>1601.9639999999999</v>
      </c>
      <c r="AK63" s="250">
        <f t="shared" si="17"/>
        <v>4.2231003122886607E-2</v>
      </c>
      <c r="AM63" s="301">
        <v>0.13</v>
      </c>
      <c r="AN63" s="251"/>
      <c r="AO63" s="249">
        <f>AO61*AM63</f>
        <v>40843.192679250002</v>
      </c>
      <c r="AP63" s="29"/>
      <c r="AQ63" s="249">
        <f t="shared" si="19"/>
        <v>1307.8650000000052</v>
      </c>
      <c r="AR63" s="250">
        <f t="shared" si="20"/>
        <v>3.3080919693159253E-2</v>
      </c>
    </row>
    <row r="64" spans="2:44" ht="15.75" thickBot="1" x14ac:dyDescent="0.3">
      <c r="B64" s="509" t="s">
        <v>83</v>
      </c>
      <c r="C64" s="509"/>
      <c r="D64" s="509"/>
      <c r="E64" s="302"/>
      <c r="F64" s="303"/>
      <c r="G64" s="303"/>
      <c r="H64" s="303"/>
      <c r="I64" s="385">
        <f>SUM(I61:I63)</f>
        <v>297528.89290424995</v>
      </c>
      <c r="J64" s="306"/>
      <c r="K64" s="303"/>
      <c r="L64" s="303"/>
      <c r="M64" s="385">
        <f>SUM(M61:M63)</f>
        <v>311856.27590424998</v>
      </c>
      <c r="N64" s="305"/>
      <c r="O64" s="304">
        <f t="shared" si="1"/>
        <v>14327.383000000031</v>
      </c>
      <c r="P64" s="362">
        <f t="shared" si="2"/>
        <v>4.8154593861950867E-2</v>
      </c>
      <c r="R64" s="303"/>
      <c r="S64" s="303"/>
      <c r="T64" s="385">
        <f>SUM(T61:T63)</f>
        <v>318986.4629042499</v>
      </c>
      <c r="U64" s="305"/>
      <c r="V64" s="304">
        <f t="shared" si="10"/>
        <v>7130.186999999918</v>
      </c>
      <c r="W64" s="362">
        <f t="shared" si="11"/>
        <v>2.2863695717924615E-2</v>
      </c>
      <c r="Y64" s="303"/>
      <c r="Z64" s="303"/>
      <c r="AA64" s="385">
        <f>SUM(AA61:AA63)</f>
        <v>329728.46890424995</v>
      </c>
      <c r="AB64" s="305"/>
      <c r="AC64" s="304">
        <f t="shared" si="13"/>
        <v>10742.006000000052</v>
      </c>
      <c r="AD64" s="362">
        <f t="shared" si="14"/>
        <v>3.3675429051747807E-2</v>
      </c>
      <c r="AF64" s="303"/>
      <c r="AG64" s="303"/>
      <c r="AH64" s="385">
        <f>SUM(AH61:AH63)</f>
        <v>343653.23290424992</v>
      </c>
      <c r="AI64" s="305"/>
      <c r="AJ64" s="304">
        <f t="shared" si="16"/>
        <v>13924.763999999966</v>
      </c>
      <c r="AK64" s="362">
        <f t="shared" si="17"/>
        <v>4.223100312288651E-2</v>
      </c>
      <c r="AM64" s="303"/>
      <c r="AN64" s="303"/>
      <c r="AO64" s="385">
        <f>SUM(AO61:AO63)</f>
        <v>355021.59790425003</v>
      </c>
      <c r="AP64" s="305"/>
      <c r="AQ64" s="304">
        <f t="shared" si="19"/>
        <v>11368.365000000107</v>
      </c>
      <c r="AR64" s="362">
        <f t="shared" si="20"/>
        <v>3.3080919693159433E-2</v>
      </c>
    </row>
    <row r="65" spans="1:53" ht="15.75" thickBot="1" x14ac:dyDescent="0.3">
      <c r="A65" s="308"/>
      <c r="B65" s="363"/>
      <c r="C65" s="364"/>
      <c r="D65" s="365"/>
      <c r="E65" s="364"/>
      <c r="F65" s="366"/>
      <c r="G65" s="285"/>
      <c r="H65" s="367"/>
      <c r="I65" s="368"/>
      <c r="J65" s="369"/>
      <c r="K65" s="285"/>
      <c r="L65" s="367"/>
      <c r="M65" s="368"/>
      <c r="N65" s="366"/>
      <c r="O65" s="370">
        <f t="shared" si="1"/>
        <v>0</v>
      </c>
      <c r="P65" s="289" t="str">
        <f t="shared" si="2"/>
        <v/>
      </c>
      <c r="R65" s="285"/>
      <c r="S65" s="367"/>
      <c r="T65" s="368"/>
      <c r="U65" s="366"/>
      <c r="V65" s="370">
        <f t="shared" si="10"/>
        <v>0</v>
      </c>
      <c r="W65" s="289" t="str">
        <f t="shared" si="11"/>
        <v/>
      </c>
      <c r="Y65" s="285"/>
      <c r="Z65" s="367"/>
      <c r="AA65" s="368"/>
      <c r="AB65" s="366"/>
      <c r="AC65" s="370">
        <f t="shared" si="13"/>
        <v>0</v>
      </c>
      <c r="AD65" s="289" t="str">
        <f t="shared" si="14"/>
        <v/>
      </c>
      <c r="AF65" s="285"/>
      <c r="AG65" s="367"/>
      <c r="AH65" s="368"/>
      <c r="AI65" s="366"/>
      <c r="AJ65" s="370">
        <f t="shared" si="16"/>
        <v>0</v>
      </c>
      <c r="AK65" s="289" t="str">
        <f t="shared" si="17"/>
        <v/>
      </c>
      <c r="AM65" s="285"/>
      <c r="AN65" s="367"/>
      <c r="AO65" s="368"/>
      <c r="AP65" s="366"/>
      <c r="AQ65" s="370">
        <f t="shared" si="19"/>
        <v>0</v>
      </c>
      <c r="AR65" s="289" t="str">
        <f t="shared" si="20"/>
        <v/>
      </c>
    </row>
    <row r="66" spans="1:53" x14ac:dyDescent="0.25">
      <c r="A66" s="308"/>
      <c r="B66" s="372" t="s">
        <v>73</v>
      </c>
      <c r="C66" s="372"/>
      <c r="D66" s="373"/>
      <c r="E66" s="372"/>
      <c r="F66" s="379"/>
      <c r="G66" s="381"/>
      <c r="H66" s="381"/>
      <c r="I66" s="419">
        <f>SUM(I48:I52,I56:I57)</f>
        <v>297859.35522499995</v>
      </c>
      <c r="J66" s="382"/>
      <c r="K66" s="381"/>
      <c r="L66" s="381"/>
      <c r="M66" s="419">
        <f>SUM(M48:M52,M56:M57)</f>
        <v>310538.45522499998</v>
      </c>
      <c r="N66" s="383"/>
      <c r="O66" s="249">
        <f t="shared" si="1"/>
        <v>12679.100000000035</v>
      </c>
      <c r="P66" s="250">
        <f t="shared" si="2"/>
        <v>4.2567405648287836E-2</v>
      </c>
      <c r="R66" s="381"/>
      <c r="S66" s="381"/>
      <c r="T66" s="419">
        <f>SUM(T48:T52,T56:T57)</f>
        <v>316848.35522499995</v>
      </c>
      <c r="U66" s="383"/>
      <c r="V66" s="249">
        <f t="shared" si="10"/>
        <v>6309.8999999999651</v>
      </c>
      <c r="W66" s="250">
        <f t="shared" si="11"/>
        <v>2.0319222607802761E-2</v>
      </c>
      <c r="Y66" s="381"/>
      <c r="Z66" s="381"/>
      <c r="AA66" s="419">
        <f>SUM(AA48:AA52,AA56:AA57)</f>
        <v>326354.55522499996</v>
      </c>
      <c r="AB66" s="383"/>
      <c r="AC66" s="249">
        <f t="shared" si="13"/>
        <v>9506.2000000000116</v>
      </c>
      <c r="AD66" s="250">
        <f t="shared" si="14"/>
        <v>3.0002364990184282E-2</v>
      </c>
      <c r="AF66" s="381"/>
      <c r="AG66" s="381"/>
      <c r="AH66" s="419">
        <f>SUM(AH48:AH52,AH56:AH57)</f>
        <v>338677.35522499995</v>
      </c>
      <c r="AI66" s="383"/>
      <c r="AJ66" s="249">
        <f t="shared" si="16"/>
        <v>12322.799999999988</v>
      </c>
      <c r="AK66" s="250">
        <f t="shared" si="17"/>
        <v>3.7758933658836875E-2</v>
      </c>
      <c r="AM66" s="381"/>
      <c r="AN66" s="381"/>
      <c r="AO66" s="419">
        <f>SUM(AO48:AO52,AO56:AO57)</f>
        <v>348737.85522499995</v>
      </c>
      <c r="AP66" s="383"/>
      <c r="AQ66" s="249">
        <f t="shared" si="19"/>
        <v>10060.5</v>
      </c>
      <c r="AR66" s="250">
        <f t="shared" si="20"/>
        <v>2.9705263268388044E-2</v>
      </c>
    </row>
    <row r="67" spans="1:53" x14ac:dyDescent="0.25">
      <c r="B67" s="244" t="s">
        <v>50</v>
      </c>
      <c r="C67" s="244"/>
      <c r="D67" s="291"/>
      <c r="E67" s="244"/>
      <c r="F67" s="251"/>
      <c r="G67" s="131">
        <v>-0.193</v>
      </c>
      <c r="H67" s="299"/>
      <c r="I67" s="249"/>
      <c r="J67" s="249"/>
      <c r="K67" s="131">
        <v>-0.193</v>
      </c>
      <c r="L67" s="299"/>
      <c r="M67" s="249"/>
      <c r="N67" s="29"/>
      <c r="O67" s="249">
        <f t="shared" si="1"/>
        <v>0</v>
      </c>
      <c r="P67" s="250" t="str">
        <f t="shared" si="2"/>
        <v/>
      </c>
      <c r="R67" s="131">
        <v>-0.193</v>
      </c>
      <c r="S67" s="299"/>
      <c r="T67" s="249"/>
      <c r="U67" s="29"/>
      <c r="V67" s="249">
        <f t="shared" si="10"/>
        <v>0</v>
      </c>
      <c r="W67" s="250" t="str">
        <f t="shared" si="11"/>
        <v/>
      </c>
      <c r="Y67" s="131">
        <v>-0.193</v>
      </c>
      <c r="Z67" s="299"/>
      <c r="AA67" s="249"/>
      <c r="AB67" s="29"/>
      <c r="AC67" s="249">
        <f t="shared" si="13"/>
        <v>0</v>
      </c>
      <c r="AD67" s="250" t="str">
        <f t="shared" si="14"/>
        <v/>
      </c>
      <c r="AF67" s="131">
        <v>-0.193</v>
      </c>
      <c r="AG67" s="299"/>
      <c r="AH67" s="249"/>
      <c r="AI67" s="29"/>
      <c r="AJ67" s="249">
        <f t="shared" si="16"/>
        <v>0</v>
      </c>
      <c r="AK67" s="250" t="str">
        <f t="shared" si="17"/>
        <v/>
      </c>
      <c r="AM67" s="131">
        <v>-0.193</v>
      </c>
      <c r="AN67" s="299"/>
      <c r="AO67" s="249"/>
      <c r="AP67" s="29"/>
      <c r="AQ67" s="249">
        <f t="shared" si="19"/>
        <v>0</v>
      </c>
      <c r="AR67" s="250" t="str">
        <f t="shared" si="20"/>
        <v/>
      </c>
    </row>
    <row r="68" spans="1:53" x14ac:dyDescent="0.25">
      <c r="A68" s="308"/>
      <c r="B68" s="439" t="s">
        <v>51</v>
      </c>
      <c r="C68" s="372"/>
      <c r="D68" s="373"/>
      <c r="E68" s="372"/>
      <c r="F68" s="379"/>
      <c r="G68" s="380">
        <v>0.13</v>
      </c>
      <c r="H68" s="381"/>
      <c r="I68" s="382">
        <f>I66*G68</f>
        <v>38721.716179249997</v>
      </c>
      <c r="J68" s="382"/>
      <c r="K68" s="380">
        <v>0.13</v>
      </c>
      <c r="L68" s="381"/>
      <c r="M68" s="382">
        <f>M66*K68</f>
        <v>40369.99917925</v>
      </c>
      <c r="N68" s="383"/>
      <c r="O68" s="249">
        <f t="shared" si="1"/>
        <v>1648.2830000000031</v>
      </c>
      <c r="P68" s="250">
        <f t="shared" si="2"/>
        <v>4.2567405648287794E-2</v>
      </c>
      <c r="R68" s="380">
        <v>0.13</v>
      </c>
      <c r="S68" s="381"/>
      <c r="T68" s="382">
        <f>T66*R68</f>
        <v>41190.286179249997</v>
      </c>
      <c r="U68" s="383"/>
      <c r="V68" s="249">
        <f t="shared" si="10"/>
        <v>820.28699999999662</v>
      </c>
      <c r="W68" s="250">
        <f t="shared" si="11"/>
        <v>2.0319222607802789E-2</v>
      </c>
      <c r="Y68" s="380">
        <v>0.13</v>
      </c>
      <c r="Z68" s="381"/>
      <c r="AA68" s="382">
        <f>AA66*Y68</f>
        <v>42426.092179249994</v>
      </c>
      <c r="AB68" s="383"/>
      <c r="AC68" s="249">
        <f t="shared" si="13"/>
        <v>1235.8059999999969</v>
      </c>
      <c r="AD68" s="250">
        <f t="shared" si="14"/>
        <v>3.0002364990184167E-2</v>
      </c>
      <c r="AF68" s="380">
        <v>0.13</v>
      </c>
      <c r="AG68" s="381"/>
      <c r="AH68" s="382">
        <f>AH66*AF68</f>
        <v>44028.056179249994</v>
      </c>
      <c r="AI68" s="383"/>
      <c r="AJ68" s="249">
        <f t="shared" si="16"/>
        <v>1601.9639999999999</v>
      </c>
      <c r="AK68" s="250">
        <f t="shared" si="17"/>
        <v>3.775893365883691E-2</v>
      </c>
      <c r="AM68" s="380">
        <v>0.13</v>
      </c>
      <c r="AN68" s="381"/>
      <c r="AO68" s="382">
        <f>AO66*AM68</f>
        <v>45335.921179249992</v>
      </c>
      <c r="AP68" s="383"/>
      <c r="AQ68" s="249">
        <f t="shared" si="19"/>
        <v>1307.864999999998</v>
      </c>
      <c r="AR68" s="250">
        <f t="shared" si="20"/>
        <v>2.9705263268387995E-2</v>
      </c>
    </row>
    <row r="69" spans="1:53" ht="15.75" thickBot="1" x14ac:dyDescent="0.3">
      <c r="A69" s="308"/>
      <c r="B69" s="510" t="s">
        <v>84</v>
      </c>
      <c r="C69" s="510"/>
      <c r="D69" s="510"/>
      <c r="E69" s="244"/>
      <c r="F69" s="440"/>
      <c r="G69" s="440"/>
      <c r="H69" s="440"/>
      <c r="I69" s="441">
        <f>SUM(I66:I68)</f>
        <v>336581.07140424993</v>
      </c>
      <c r="J69" s="249"/>
      <c r="K69" s="440"/>
      <c r="L69" s="440"/>
      <c r="M69" s="441">
        <f>SUM(M66:M68)</f>
        <v>350908.45440424996</v>
      </c>
      <c r="N69" s="442"/>
      <c r="O69" s="461">
        <f t="shared" si="1"/>
        <v>14327.383000000031</v>
      </c>
      <c r="P69" s="250">
        <f t="shared" si="2"/>
        <v>4.2567405648287808E-2</v>
      </c>
      <c r="R69" s="440"/>
      <c r="S69" s="440"/>
      <c r="T69" s="441">
        <f>SUM(T66:T68)</f>
        <v>358038.64140424994</v>
      </c>
      <c r="U69" s="442"/>
      <c r="V69" s="461">
        <f t="shared" si="10"/>
        <v>7130.1869999999763</v>
      </c>
      <c r="W69" s="250">
        <f t="shared" si="11"/>
        <v>2.0319222607802806E-2</v>
      </c>
      <c r="Y69" s="440"/>
      <c r="Z69" s="440"/>
      <c r="AA69" s="441">
        <f>SUM(AA66:AA68)</f>
        <v>368780.64740424993</v>
      </c>
      <c r="AB69" s="442"/>
      <c r="AC69" s="461">
        <f t="shared" si="13"/>
        <v>10742.005999999994</v>
      </c>
      <c r="AD69" s="250">
        <f t="shared" si="14"/>
        <v>3.000236499018423E-2</v>
      </c>
      <c r="AF69" s="440"/>
      <c r="AG69" s="440"/>
      <c r="AH69" s="441">
        <f>SUM(AH66:AH68)</f>
        <v>382705.41140424996</v>
      </c>
      <c r="AI69" s="442"/>
      <c r="AJ69" s="461">
        <f t="shared" si="16"/>
        <v>13924.764000000025</v>
      </c>
      <c r="AK69" s="250">
        <f t="shared" si="17"/>
        <v>3.7758933658836979E-2</v>
      </c>
      <c r="AM69" s="440"/>
      <c r="AN69" s="440"/>
      <c r="AO69" s="441">
        <f>SUM(AO66:AO68)</f>
        <v>394073.77640424995</v>
      </c>
      <c r="AP69" s="442"/>
      <c r="AQ69" s="461">
        <f t="shared" si="19"/>
        <v>11368.364999999991</v>
      </c>
      <c r="AR69" s="250">
        <f t="shared" si="20"/>
        <v>2.9705263268388016E-2</v>
      </c>
    </row>
    <row r="70" spans="1:53" ht="15.75" thickBot="1" x14ac:dyDescent="0.3">
      <c r="A70" s="308"/>
      <c r="B70" s="309"/>
      <c r="C70" s="310"/>
      <c r="D70" s="311"/>
      <c r="E70" s="310"/>
      <c r="F70" s="443"/>
      <c r="G70" s="444"/>
      <c r="H70" s="445"/>
      <c r="I70" s="316"/>
      <c r="J70" s="316"/>
      <c r="K70" s="444"/>
      <c r="L70" s="445"/>
      <c r="M70" s="316"/>
      <c r="N70" s="312"/>
      <c r="O70" s="317"/>
      <c r="P70" s="446"/>
      <c r="R70" s="444"/>
      <c r="S70" s="445"/>
      <c r="T70" s="316"/>
      <c r="U70" s="312"/>
      <c r="V70" s="317"/>
      <c r="W70" s="446"/>
      <c r="Y70" s="444"/>
      <c r="Z70" s="445"/>
      <c r="AA70" s="316"/>
      <c r="AB70" s="312"/>
      <c r="AC70" s="317"/>
      <c r="AD70" s="446"/>
      <c r="AF70" s="444"/>
      <c r="AG70" s="445"/>
      <c r="AH70" s="316"/>
      <c r="AI70" s="312"/>
      <c r="AJ70" s="317"/>
      <c r="AK70" s="446"/>
      <c r="AM70" s="444"/>
      <c r="AN70" s="445"/>
      <c r="AO70" s="316"/>
      <c r="AP70" s="312"/>
      <c r="AQ70" s="317"/>
      <c r="AR70" s="446"/>
    </row>
    <row r="71" spans="1:53" x14ac:dyDescent="0.25">
      <c r="I71" s="236"/>
      <c r="J71" s="236"/>
      <c r="M71" s="236"/>
      <c r="P71" s="454"/>
      <c r="T71" s="236"/>
      <c r="W71" s="454"/>
      <c r="AA71" s="236"/>
      <c r="AD71" s="454"/>
      <c r="AH71" s="236"/>
      <c r="AK71" s="454"/>
      <c r="AO71" s="236"/>
      <c r="AR71" s="454"/>
    </row>
    <row r="72" spans="1:53" x14ac:dyDescent="0.25">
      <c r="B72" s="234" t="s">
        <v>54</v>
      </c>
      <c r="G72" s="158">
        <v>2.9499999999999998E-2</v>
      </c>
      <c r="K72" s="158">
        <v>2.9499999999999998E-2</v>
      </c>
      <c r="P72" s="454"/>
      <c r="R72" s="158">
        <v>2.9499999999999998E-2</v>
      </c>
      <c r="W72" s="454"/>
      <c r="Y72" s="158">
        <v>2.9499999999999998E-2</v>
      </c>
      <c r="AD72" s="454"/>
      <c r="AF72" s="158">
        <v>2.9499999999999998E-2</v>
      </c>
      <c r="AK72" s="454"/>
      <c r="AM72" s="158">
        <v>2.9499999999999998E-2</v>
      </c>
      <c r="AR72" s="454"/>
    </row>
    <row r="73" spans="1:53" s="22" customFormat="1" x14ac:dyDescent="0.25">
      <c r="D73" s="27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</row>
    <row r="74" spans="1:53" s="22" customFormat="1" x14ac:dyDescent="0.25">
      <c r="D74" s="322">
        <v>0.63</v>
      </c>
      <c r="E74" s="323" t="s">
        <v>42</v>
      </c>
      <c r="F74" s="324"/>
      <c r="G74" s="325"/>
      <c r="H74" s="37"/>
      <c r="I74" s="37"/>
      <c r="J74" s="37"/>
      <c r="K74" s="23"/>
      <c r="L74" s="23"/>
      <c r="M74" s="23"/>
      <c r="N74" s="23"/>
      <c r="O74" s="23"/>
      <c r="P74" s="23"/>
      <c r="Q74" s="37"/>
      <c r="R74" s="23"/>
      <c r="S74" s="23"/>
      <c r="T74" s="23"/>
      <c r="U74" s="23"/>
      <c r="V74" s="23"/>
      <c r="W74" s="23"/>
      <c r="X74" s="37"/>
      <c r="Y74" s="23"/>
      <c r="Z74" s="23"/>
      <c r="AA74" s="23"/>
      <c r="AB74" s="23"/>
      <c r="AC74" s="23"/>
      <c r="AD74" s="23"/>
      <c r="AE74" s="37"/>
      <c r="AF74" s="23"/>
      <c r="AG74" s="23"/>
      <c r="AH74" s="23"/>
      <c r="AI74" s="23"/>
      <c r="AJ74" s="23"/>
      <c r="AK74" s="23"/>
      <c r="AL74" s="37"/>
      <c r="AM74" s="23"/>
      <c r="AN74" s="23"/>
      <c r="AO74" s="23"/>
      <c r="AP74" s="23"/>
      <c r="AQ74" s="23"/>
      <c r="AR74" s="23"/>
      <c r="AS74" s="37"/>
      <c r="AT74" s="23"/>
      <c r="AU74" s="23"/>
      <c r="AV74" s="23"/>
      <c r="AW74" s="23"/>
      <c r="AX74" s="23"/>
      <c r="AY74" s="23"/>
    </row>
    <row r="75" spans="1:53" s="22" customFormat="1" x14ac:dyDescent="0.25">
      <c r="D75" s="326">
        <v>0.18</v>
      </c>
      <c r="E75" s="327" t="s">
        <v>43</v>
      </c>
      <c r="F75" s="328"/>
      <c r="G75" s="329"/>
      <c r="H75" s="37"/>
      <c r="I75" s="37"/>
      <c r="J75" s="37"/>
      <c r="K75" s="23"/>
      <c r="L75" s="23"/>
      <c r="M75" s="23"/>
      <c r="N75" s="23"/>
      <c r="O75" s="23"/>
      <c r="P75" s="23"/>
      <c r="Q75" s="37"/>
      <c r="R75" s="23"/>
      <c r="S75" s="23"/>
      <c r="T75" s="23"/>
      <c r="U75" s="23"/>
      <c r="V75" s="23"/>
      <c r="W75" s="23"/>
      <c r="X75" s="37"/>
      <c r="Y75" s="23"/>
      <c r="Z75" s="23"/>
      <c r="AA75" s="23"/>
      <c r="AB75" s="23"/>
      <c r="AC75" s="23"/>
      <c r="AD75" s="23"/>
      <c r="AE75" s="37"/>
      <c r="AF75" s="23"/>
      <c r="AG75" s="23"/>
      <c r="AH75" s="23"/>
      <c r="AI75" s="23"/>
      <c r="AJ75" s="23"/>
      <c r="AK75" s="23"/>
      <c r="AL75" s="37"/>
      <c r="AM75" s="23"/>
      <c r="AN75" s="23"/>
      <c r="AO75" s="23"/>
      <c r="AP75" s="23"/>
      <c r="AQ75" s="23"/>
      <c r="AR75" s="23"/>
      <c r="AS75" s="37"/>
      <c r="AT75" s="23"/>
      <c r="AU75" s="23"/>
      <c r="AV75" s="23"/>
      <c r="AW75" s="23"/>
      <c r="AX75" s="23"/>
      <c r="AY75" s="23"/>
    </row>
    <row r="76" spans="1:53" s="22" customFormat="1" x14ac:dyDescent="0.25">
      <c r="D76" s="330">
        <v>0.19</v>
      </c>
      <c r="E76" s="331" t="s">
        <v>44</v>
      </c>
      <c r="F76" s="332"/>
      <c r="G76" s="333"/>
      <c r="H76" s="37"/>
      <c r="I76" s="37"/>
      <c r="J76" s="37"/>
      <c r="K76" s="23"/>
      <c r="L76" s="23"/>
      <c r="M76" s="23"/>
      <c r="N76" s="23"/>
      <c r="O76" s="23"/>
      <c r="P76" s="23"/>
      <c r="Q76" s="37"/>
      <c r="R76" s="23"/>
      <c r="S76" s="23"/>
      <c r="T76" s="23"/>
      <c r="U76" s="23"/>
      <c r="V76" s="23"/>
      <c r="W76" s="23"/>
      <c r="X76" s="37"/>
      <c r="Y76" s="23"/>
      <c r="Z76" s="23"/>
      <c r="AA76" s="23"/>
      <c r="AB76" s="23"/>
      <c r="AC76" s="23"/>
      <c r="AD76" s="23"/>
      <c r="AE76" s="37"/>
      <c r="AF76" s="23"/>
      <c r="AG76" s="23"/>
      <c r="AH76" s="23"/>
      <c r="AI76" s="23"/>
      <c r="AJ76" s="23"/>
      <c r="AK76" s="23"/>
      <c r="AL76" s="37"/>
      <c r="AM76" s="23"/>
      <c r="AN76" s="23"/>
      <c r="AO76" s="23"/>
      <c r="AP76" s="23"/>
      <c r="AQ76" s="23"/>
      <c r="AR76" s="23"/>
      <c r="AS76" s="37"/>
      <c r="AT76" s="23"/>
      <c r="AU76" s="23"/>
      <c r="AV76" s="23"/>
      <c r="AW76" s="23"/>
      <c r="AX76" s="23"/>
      <c r="AY76" s="23"/>
    </row>
    <row r="77" spans="1:53" x14ac:dyDescent="0.25">
      <c r="G77" s="22"/>
      <c r="H77" s="22"/>
      <c r="I77" s="22"/>
      <c r="J77" s="62"/>
      <c r="K77" s="62"/>
      <c r="L77" s="62"/>
      <c r="M77" s="62"/>
      <c r="P77" s="454"/>
      <c r="Q77" s="62"/>
      <c r="R77" s="62"/>
      <c r="S77" s="62"/>
      <c r="T77" s="62"/>
      <c r="W77" s="454"/>
      <c r="X77" s="62"/>
      <c r="Y77" s="62"/>
      <c r="Z77" s="62"/>
      <c r="AA77" s="62"/>
      <c r="AD77" s="454"/>
      <c r="AE77" s="62"/>
      <c r="AF77" s="62"/>
      <c r="AG77" s="62"/>
      <c r="AH77" s="62"/>
      <c r="AK77" s="454"/>
      <c r="AL77" s="62"/>
      <c r="AM77" s="62"/>
      <c r="AN77" s="62"/>
      <c r="AO77" s="62"/>
      <c r="AR77" s="454"/>
      <c r="AS77" s="62"/>
      <c r="AT77" s="62"/>
      <c r="AU77" s="62"/>
      <c r="AV77" s="62"/>
      <c r="AY77" s="454"/>
    </row>
    <row r="78" spans="1:53" x14ac:dyDescent="0.25">
      <c r="G78" s="22"/>
      <c r="H78" s="22"/>
      <c r="I78" s="22"/>
      <c r="J78" s="62"/>
      <c r="K78" s="62"/>
      <c r="L78" s="62"/>
      <c r="M78" s="62"/>
      <c r="P78" s="454"/>
      <c r="Q78" s="62"/>
      <c r="R78" s="62"/>
      <c r="S78" s="62"/>
      <c r="T78" s="62"/>
      <c r="W78" s="454"/>
      <c r="X78" s="62"/>
      <c r="Y78" s="62"/>
      <c r="Z78" s="62"/>
      <c r="AA78" s="62"/>
      <c r="AD78" s="454"/>
      <c r="AE78" s="62"/>
      <c r="AF78" s="62"/>
      <c r="AG78" s="62"/>
      <c r="AH78" s="62"/>
      <c r="AK78" s="454"/>
      <c r="AL78" s="62"/>
      <c r="AM78" s="62"/>
      <c r="AN78" s="62"/>
      <c r="AO78" s="62"/>
      <c r="AR78" s="454"/>
      <c r="AS78" s="62"/>
      <c r="AT78" s="62"/>
      <c r="AU78" s="62"/>
      <c r="AV78" s="62"/>
      <c r="AY78" s="454"/>
    </row>
    <row r="79" spans="1:53" x14ac:dyDescent="0.25">
      <c r="G79" s="22"/>
      <c r="H79" s="22"/>
      <c r="I79" s="22"/>
      <c r="J79" s="62"/>
      <c r="K79" s="62"/>
      <c r="L79" s="62"/>
      <c r="M79" s="62"/>
      <c r="Q79" s="62"/>
      <c r="R79" s="62"/>
      <c r="S79" s="62"/>
      <c r="T79" s="62"/>
      <c r="X79" s="62"/>
      <c r="Y79" s="62"/>
      <c r="Z79" s="62"/>
      <c r="AA79" s="62"/>
      <c r="AE79" s="62"/>
      <c r="AF79" s="62"/>
      <c r="AG79" s="62"/>
      <c r="AH79" s="62"/>
      <c r="AL79" s="62"/>
      <c r="AM79" s="62"/>
      <c r="AN79" s="62"/>
      <c r="AO79" s="62"/>
      <c r="AS79" s="62"/>
      <c r="AT79" s="62"/>
      <c r="AU79" s="62"/>
      <c r="AV79" s="62"/>
    </row>
    <row r="80" spans="1:53" x14ac:dyDescent="0.25">
      <c r="G80" s="22"/>
      <c r="H80" s="22"/>
      <c r="I80" s="22"/>
      <c r="J80" s="62"/>
      <c r="K80" s="62"/>
      <c r="L80" s="62"/>
      <c r="M80" s="62"/>
      <c r="Q80" s="62"/>
      <c r="R80" s="62"/>
      <c r="S80" s="62"/>
      <c r="T80" s="62"/>
      <c r="X80" s="62"/>
      <c r="Y80" s="62"/>
      <c r="Z80" s="62"/>
      <c r="AA80" s="62"/>
      <c r="AE80" s="62"/>
      <c r="AF80" s="62"/>
      <c r="AG80" s="62"/>
      <c r="AH80" s="62"/>
      <c r="AL80" s="62"/>
      <c r="AM80" s="62"/>
      <c r="AN80" s="62"/>
      <c r="AO80" s="62"/>
      <c r="AS80" s="62"/>
      <c r="AT80" s="62"/>
      <c r="AU80" s="62"/>
      <c r="AV80" s="62"/>
    </row>
    <row r="81" spans="2:48" x14ac:dyDescent="0.25">
      <c r="G81" s="22"/>
      <c r="H81" s="22"/>
      <c r="I81" s="22"/>
      <c r="J81" s="62"/>
      <c r="K81" s="62"/>
      <c r="L81" s="62"/>
      <c r="M81" s="62"/>
      <c r="Q81" s="62"/>
      <c r="R81" s="62"/>
      <c r="S81" s="62"/>
      <c r="T81" s="62"/>
      <c r="X81" s="62"/>
      <c r="Y81" s="62"/>
      <c r="Z81" s="62"/>
      <c r="AA81" s="62"/>
      <c r="AE81" s="62"/>
      <c r="AF81" s="62"/>
      <c r="AG81" s="62"/>
      <c r="AH81" s="62"/>
      <c r="AL81" s="62"/>
      <c r="AM81" s="62"/>
      <c r="AN81" s="62"/>
      <c r="AO81" s="62"/>
      <c r="AS81" s="62"/>
      <c r="AT81" s="62"/>
      <c r="AU81" s="62"/>
      <c r="AV81" s="62"/>
    </row>
    <row r="82" spans="2:48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2:48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2:48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2:48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2:48" x14ac:dyDescent="0.25"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2:48" x14ac:dyDescent="0.25">
      <c r="B87" s="391"/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2:48" x14ac:dyDescent="0.25">
      <c r="B88" s="391"/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2:48" x14ac:dyDescent="0.25">
      <c r="B89" s="391"/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2:48" x14ac:dyDescent="0.25">
      <c r="B90" s="391"/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2:48" x14ac:dyDescent="0.25">
      <c r="B91" s="391"/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2:48" x14ac:dyDescent="0.25">
      <c r="B92" s="391"/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2:48" x14ac:dyDescent="0.25">
      <c r="B93" s="391"/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2:48" x14ac:dyDescent="0.25">
      <c r="B94" s="391"/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2:48" x14ac:dyDescent="0.25">
      <c r="B95" s="391"/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2:48" x14ac:dyDescent="0.25">
      <c r="B96" s="391"/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2:48" x14ac:dyDescent="0.25">
      <c r="B97" s="391"/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2:48" x14ac:dyDescent="0.25">
      <c r="B98" s="391"/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2:48" x14ac:dyDescent="0.25">
      <c r="B99" s="391"/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2:48" x14ac:dyDescent="0.25">
      <c r="B100" s="391"/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2:48" x14ac:dyDescent="0.25">
      <c r="B101" s="391"/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2:48" x14ac:dyDescent="0.25">
      <c r="B102" s="391"/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2:48" x14ac:dyDescent="0.25">
      <c r="B103" s="391"/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2:48" x14ac:dyDescent="0.25">
      <c r="B104" s="391"/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2:48" x14ac:dyDescent="0.25">
      <c r="B105" s="391"/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2:48" x14ac:dyDescent="0.25"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2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2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2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2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2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2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  <row r="134" spans="7:48" x14ac:dyDescent="0.25">
      <c r="G134" s="22"/>
      <c r="H134" s="22"/>
      <c r="I134" s="22"/>
      <c r="J134" s="62"/>
      <c r="K134" s="62"/>
      <c r="L134" s="62"/>
      <c r="M134" s="62"/>
      <c r="Q134" s="62"/>
      <c r="R134" s="62"/>
      <c r="S134" s="62"/>
      <c r="T134" s="62"/>
      <c r="X134" s="62"/>
      <c r="Y134" s="62"/>
      <c r="Z134" s="62"/>
      <c r="AA134" s="62"/>
      <c r="AE134" s="62"/>
      <c r="AF134" s="62"/>
      <c r="AG134" s="62"/>
      <c r="AH134" s="62"/>
      <c r="AL134" s="62"/>
      <c r="AM134" s="62"/>
      <c r="AN134" s="62"/>
      <c r="AO134" s="62"/>
      <c r="AS134" s="62"/>
      <c r="AT134" s="62"/>
      <c r="AU134" s="62"/>
      <c r="AV134" s="62"/>
    </row>
    <row r="135" spans="7:48" x14ac:dyDescent="0.25">
      <c r="G135" s="22"/>
      <c r="H135" s="22"/>
      <c r="I135" s="22"/>
      <c r="J135" s="62"/>
      <c r="K135" s="62"/>
      <c r="L135" s="62"/>
      <c r="M135" s="62"/>
      <c r="Q135" s="62"/>
      <c r="R135" s="62"/>
      <c r="S135" s="62"/>
      <c r="T135" s="62"/>
      <c r="X135" s="62"/>
      <c r="Y135" s="62"/>
      <c r="Z135" s="62"/>
      <c r="AA135" s="62"/>
      <c r="AE135" s="62"/>
      <c r="AF135" s="62"/>
      <c r="AG135" s="62"/>
      <c r="AH135" s="62"/>
      <c r="AL135" s="62"/>
      <c r="AM135" s="62"/>
      <c r="AN135" s="62"/>
      <c r="AO135" s="62"/>
      <c r="AS135" s="62"/>
      <c r="AT135" s="62"/>
      <c r="AU135" s="62"/>
      <c r="AV135" s="62"/>
    </row>
    <row r="136" spans="7:48" x14ac:dyDescent="0.25">
      <c r="G136" s="22"/>
      <c r="H136" s="22"/>
      <c r="I136" s="22"/>
      <c r="J136" s="62"/>
      <c r="K136" s="62"/>
      <c r="L136" s="62"/>
      <c r="M136" s="62"/>
      <c r="Q136" s="62"/>
      <c r="R136" s="62"/>
      <c r="S136" s="62"/>
      <c r="T136" s="62"/>
      <c r="X136" s="62"/>
      <c r="Y136" s="62"/>
      <c r="Z136" s="62"/>
      <c r="AA136" s="62"/>
      <c r="AE136" s="62"/>
      <c r="AF136" s="62"/>
      <c r="AG136" s="62"/>
      <c r="AH136" s="62"/>
      <c r="AL136" s="62"/>
      <c r="AM136" s="62"/>
      <c r="AN136" s="62"/>
      <c r="AO136" s="62"/>
      <c r="AS136" s="62"/>
      <c r="AT136" s="62"/>
      <c r="AU136" s="62"/>
      <c r="AV136" s="62"/>
    </row>
    <row r="137" spans="7:48" x14ac:dyDescent="0.25">
      <c r="G137" s="22"/>
      <c r="H137" s="22"/>
      <c r="I137" s="22"/>
      <c r="J137" s="62"/>
      <c r="K137" s="62"/>
      <c r="L137" s="62"/>
      <c r="M137" s="62"/>
      <c r="Q137" s="62"/>
      <c r="R137" s="62"/>
      <c r="S137" s="62"/>
      <c r="T137" s="62"/>
      <c r="X137" s="62"/>
      <c r="Y137" s="62"/>
      <c r="Z137" s="62"/>
      <c r="AA137" s="62"/>
      <c r="AE137" s="62"/>
      <c r="AF137" s="62"/>
      <c r="AG137" s="62"/>
      <c r="AH137" s="62"/>
      <c r="AL137" s="62"/>
      <c r="AM137" s="62"/>
      <c r="AN137" s="62"/>
      <c r="AO137" s="62"/>
      <c r="AS137" s="62"/>
      <c r="AT137" s="62"/>
      <c r="AU137" s="62"/>
      <c r="AV137" s="62"/>
    </row>
    <row r="138" spans="7:48" x14ac:dyDescent="0.25">
      <c r="G138" s="22"/>
      <c r="H138" s="22"/>
      <c r="I138" s="22"/>
      <c r="J138" s="62"/>
      <c r="K138" s="62"/>
      <c r="L138" s="62"/>
      <c r="M138" s="62"/>
      <c r="Q138" s="62"/>
      <c r="R138" s="62"/>
      <c r="S138" s="62"/>
      <c r="T138" s="62"/>
      <c r="X138" s="62"/>
      <c r="Y138" s="62"/>
      <c r="Z138" s="62"/>
      <c r="AA138" s="62"/>
      <c r="AE138" s="62"/>
      <c r="AF138" s="62"/>
      <c r="AG138" s="62"/>
      <c r="AH138" s="62"/>
      <c r="AL138" s="62"/>
      <c r="AM138" s="62"/>
      <c r="AN138" s="62"/>
      <c r="AO138" s="62"/>
      <c r="AS138" s="62"/>
      <c r="AT138" s="62"/>
      <c r="AU138" s="62"/>
      <c r="AV138" s="62"/>
    </row>
    <row r="139" spans="7:48" x14ac:dyDescent="0.25">
      <c r="G139" s="22"/>
      <c r="H139" s="22"/>
      <c r="I139" s="22"/>
      <c r="J139" s="62"/>
      <c r="K139" s="62"/>
      <c r="L139" s="62"/>
      <c r="M139" s="62"/>
      <c r="Q139" s="62"/>
      <c r="R139" s="62"/>
      <c r="S139" s="62"/>
      <c r="T139" s="62"/>
      <c r="X139" s="62"/>
      <c r="Y139" s="62"/>
      <c r="Z139" s="62"/>
      <c r="AA139" s="62"/>
      <c r="AE139" s="62"/>
      <c r="AF139" s="62"/>
      <c r="AG139" s="62"/>
      <c r="AH139" s="62"/>
      <c r="AL139" s="62"/>
      <c r="AM139" s="62"/>
      <c r="AN139" s="62"/>
      <c r="AO139" s="62"/>
      <c r="AS139" s="62"/>
      <c r="AT139" s="62"/>
      <c r="AU139" s="62"/>
      <c r="AV139" s="62"/>
    </row>
    <row r="140" spans="7:48" x14ac:dyDescent="0.25">
      <c r="G140" s="22"/>
      <c r="H140" s="22"/>
      <c r="I140" s="22"/>
      <c r="J140" s="62"/>
      <c r="K140" s="62"/>
      <c r="L140" s="62"/>
      <c r="M140" s="62"/>
      <c r="Q140" s="62"/>
      <c r="R140" s="62"/>
      <c r="S140" s="62"/>
      <c r="T140" s="62"/>
      <c r="X140" s="62"/>
      <c r="Y140" s="62"/>
      <c r="Z140" s="62"/>
      <c r="AA140" s="62"/>
      <c r="AE140" s="62"/>
      <c r="AF140" s="62"/>
      <c r="AG140" s="62"/>
      <c r="AH140" s="62"/>
      <c r="AL140" s="62"/>
      <c r="AM140" s="62"/>
      <c r="AN140" s="62"/>
      <c r="AO140" s="62"/>
      <c r="AS140" s="62"/>
      <c r="AT140" s="62"/>
      <c r="AU140" s="62"/>
      <c r="AV140" s="62"/>
    </row>
    <row r="141" spans="7:48" x14ac:dyDescent="0.25">
      <c r="G141" s="22"/>
      <c r="H141" s="22"/>
      <c r="I141" s="22"/>
      <c r="J141" s="62"/>
      <c r="K141" s="62"/>
      <c r="L141" s="62"/>
      <c r="M141" s="62"/>
      <c r="Q141" s="62"/>
      <c r="R141" s="62"/>
      <c r="S141" s="62"/>
      <c r="T141" s="62"/>
      <c r="X141" s="62"/>
      <c r="Y141" s="62"/>
      <c r="Z141" s="62"/>
      <c r="AA141" s="62"/>
      <c r="AE141" s="62"/>
      <c r="AF141" s="62"/>
      <c r="AG141" s="62"/>
      <c r="AH141" s="62"/>
      <c r="AL141" s="62"/>
      <c r="AM141" s="62"/>
      <c r="AN141" s="62"/>
      <c r="AO141" s="62"/>
      <c r="AS141" s="62"/>
      <c r="AT141" s="62"/>
      <c r="AU141" s="62"/>
      <c r="AV141" s="62"/>
    </row>
    <row r="142" spans="7:48" x14ac:dyDescent="0.25">
      <c r="G142" s="22"/>
      <c r="H142" s="22"/>
      <c r="I142" s="22"/>
      <c r="J142" s="62"/>
      <c r="K142" s="62"/>
      <c r="L142" s="62"/>
      <c r="M142" s="62"/>
      <c r="Q142" s="62"/>
      <c r="R142" s="62"/>
      <c r="S142" s="62"/>
      <c r="T142" s="62"/>
      <c r="X142" s="62"/>
      <c r="Y142" s="62"/>
      <c r="Z142" s="62"/>
      <c r="AA142" s="62"/>
      <c r="AE142" s="62"/>
      <c r="AF142" s="62"/>
      <c r="AG142" s="62"/>
      <c r="AH142" s="62"/>
      <c r="AL142" s="62"/>
      <c r="AM142" s="62"/>
      <c r="AN142" s="62"/>
      <c r="AO142" s="62"/>
      <c r="AS142" s="62"/>
      <c r="AT142" s="62"/>
      <c r="AU142" s="62"/>
      <c r="AV142" s="62"/>
    </row>
    <row r="143" spans="7:48" x14ac:dyDescent="0.25">
      <c r="G143" s="22"/>
      <c r="H143" s="22"/>
      <c r="I143" s="22"/>
      <c r="J143" s="62"/>
      <c r="K143" s="62"/>
      <c r="L143" s="62"/>
      <c r="M143" s="62"/>
      <c r="Q143" s="62"/>
      <c r="R143" s="62"/>
      <c r="S143" s="62"/>
      <c r="T143" s="62"/>
      <c r="X143" s="62"/>
      <c r="Y143" s="62"/>
      <c r="Z143" s="62"/>
      <c r="AA143" s="62"/>
      <c r="AE143" s="62"/>
      <c r="AF143" s="62"/>
      <c r="AG143" s="62"/>
      <c r="AH143" s="62"/>
      <c r="AL143" s="62"/>
      <c r="AM143" s="62"/>
      <c r="AN143" s="62"/>
      <c r="AO143" s="62"/>
      <c r="AS143" s="62"/>
      <c r="AT143" s="62"/>
      <c r="AU143" s="62"/>
      <c r="AV143" s="62"/>
    </row>
    <row r="144" spans="7:48" x14ac:dyDescent="0.25">
      <c r="G144" s="22"/>
      <c r="H144" s="22"/>
      <c r="I144" s="22"/>
      <c r="J144" s="62"/>
      <c r="K144" s="62"/>
      <c r="L144" s="62"/>
      <c r="M144" s="62"/>
      <c r="Q144" s="62"/>
      <c r="R144" s="62"/>
      <c r="S144" s="62"/>
      <c r="T144" s="62"/>
      <c r="X144" s="62"/>
      <c r="Y144" s="62"/>
      <c r="Z144" s="62"/>
      <c r="AA144" s="62"/>
      <c r="AE144" s="62"/>
      <c r="AF144" s="62"/>
      <c r="AG144" s="62"/>
      <c r="AH144" s="62"/>
      <c r="AL144" s="62"/>
      <c r="AM144" s="62"/>
      <c r="AN144" s="62"/>
      <c r="AO144" s="62"/>
      <c r="AS144" s="62"/>
      <c r="AT144" s="62"/>
      <c r="AU144" s="62"/>
      <c r="AV144" s="62"/>
    </row>
    <row r="145" spans="7:48" x14ac:dyDescent="0.25">
      <c r="G145" s="22"/>
      <c r="H145" s="22"/>
      <c r="I145" s="22"/>
      <c r="J145" s="62"/>
      <c r="K145" s="62"/>
      <c r="L145" s="62"/>
      <c r="M145" s="62"/>
      <c r="Q145" s="62"/>
      <c r="R145" s="62"/>
      <c r="S145" s="62"/>
      <c r="T145" s="62"/>
      <c r="X145" s="62"/>
      <c r="Y145" s="62"/>
      <c r="Z145" s="62"/>
      <c r="AA145" s="62"/>
      <c r="AE145" s="62"/>
      <c r="AF145" s="62"/>
      <c r="AG145" s="62"/>
      <c r="AH145" s="62"/>
      <c r="AL145" s="62"/>
      <c r="AM145" s="62"/>
      <c r="AN145" s="62"/>
      <c r="AO145" s="62"/>
      <c r="AS145" s="62"/>
      <c r="AT145" s="62"/>
      <c r="AU145" s="62"/>
      <c r="AV145" s="62"/>
    </row>
    <row r="146" spans="7:48" x14ac:dyDescent="0.25">
      <c r="G146" s="22"/>
      <c r="H146" s="22"/>
      <c r="I146" s="22"/>
      <c r="J146" s="62"/>
      <c r="K146" s="62"/>
      <c r="L146" s="62"/>
      <c r="M146" s="62"/>
      <c r="Q146" s="62"/>
      <c r="R146" s="62"/>
      <c r="S146" s="62"/>
      <c r="T146" s="62"/>
      <c r="X146" s="62"/>
      <c r="Y146" s="62"/>
      <c r="Z146" s="62"/>
      <c r="AA146" s="62"/>
      <c r="AE146" s="62"/>
      <c r="AF146" s="62"/>
      <c r="AG146" s="62"/>
      <c r="AH146" s="62"/>
      <c r="AL146" s="62"/>
      <c r="AM146" s="62"/>
      <c r="AN146" s="62"/>
      <c r="AO146" s="62"/>
      <c r="AS146" s="62"/>
      <c r="AT146" s="62"/>
      <c r="AU146" s="62"/>
      <c r="AV146" s="62"/>
    </row>
    <row r="147" spans="7:48" x14ac:dyDescent="0.25">
      <c r="G147" s="22"/>
      <c r="H147" s="22"/>
      <c r="I147" s="22"/>
      <c r="J147" s="62"/>
      <c r="K147" s="62"/>
      <c r="L147" s="62"/>
      <c r="M147" s="62"/>
      <c r="Q147" s="62"/>
      <c r="R147" s="62"/>
      <c r="S147" s="62"/>
      <c r="T147" s="62"/>
      <c r="X147" s="62"/>
      <c r="Y147" s="62"/>
      <c r="Z147" s="62"/>
      <c r="AA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</row>
    <row r="148" spans="7:48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A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</row>
    <row r="149" spans="7:48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7:48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7:48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7:48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7:48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7:48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7:48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7:48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7:48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7:48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7:48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7:48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</sheetData>
  <mergeCells count="28">
    <mergeCell ref="AF21:AH21"/>
    <mergeCell ref="A3:H3"/>
    <mergeCell ref="B10:J10"/>
    <mergeCell ref="B11:J11"/>
    <mergeCell ref="D14:J14"/>
    <mergeCell ref="G21:I21"/>
    <mergeCell ref="K21:M21"/>
    <mergeCell ref="B69:D69"/>
    <mergeCell ref="AJ21:AK21"/>
    <mergeCell ref="AM21:AO21"/>
    <mergeCell ref="AQ21:AR21"/>
    <mergeCell ref="D22:D23"/>
    <mergeCell ref="O22:O23"/>
    <mergeCell ref="P22:P23"/>
    <mergeCell ref="V22:V23"/>
    <mergeCell ref="W22:W23"/>
    <mergeCell ref="AC22:AC23"/>
    <mergeCell ref="AD22:AD23"/>
    <mergeCell ref="O21:P21"/>
    <mergeCell ref="R21:T21"/>
    <mergeCell ref="V21:W21"/>
    <mergeCell ref="Y21:AA21"/>
    <mergeCell ref="AC21:AD21"/>
    <mergeCell ref="AJ22:AJ23"/>
    <mergeCell ref="AK22:AK23"/>
    <mergeCell ref="AQ22:AQ23"/>
    <mergeCell ref="AR22:AR23"/>
    <mergeCell ref="B64:D64"/>
  </mergeCells>
  <conditionalFormatting sqref="J77:M178">
    <cfRule type="cellIs" dxfId="51" priority="25" operator="lessThan">
      <formula>0</formula>
    </cfRule>
    <cfRule type="cellIs" dxfId="50" priority="26" operator="greaterThan">
      <formula>0</formula>
    </cfRule>
  </conditionalFormatting>
  <conditionalFormatting sqref="H74:J76">
    <cfRule type="cellIs" dxfId="49" priority="23" operator="lessThan">
      <formula>0</formula>
    </cfRule>
    <cfRule type="cellIs" dxfId="48" priority="24" operator="greaterThan">
      <formula>0</formula>
    </cfRule>
  </conditionalFormatting>
  <conditionalFormatting sqref="G74:G76">
    <cfRule type="cellIs" dxfId="47" priority="21" operator="lessThan">
      <formula>0</formula>
    </cfRule>
    <cfRule type="cellIs" dxfId="46" priority="22" operator="greaterThan">
      <formula>0</formula>
    </cfRule>
  </conditionalFormatting>
  <conditionalFormatting sqref="Q77:T17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Q74:Q76">
    <cfRule type="cellIs" dxfId="43" priority="17" operator="lessThan">
      <formula>0</formula>
    </cfRule>
    <cfRule type="cellIs" dxfId="42" priority="18" operator="greaterThan">
      <formula>0</formula>
    </cfRule>
  </conditionalFormatting>
  <conditionalFormatting sqref="X77:AA178">
    <cfRule type="cellIs" dxfId="41" priority="15" operator="lessThan">
      <formula>0</formula>
    </cfRule>
    <cfRule type="cellIs" dxfId="40" priority="16" operator="greaterThan">
      <formula>0</formula>
    </cfRule>
  </conditionalFormatting>
  <conditionalFormatting sqref="X74:X76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AE77:AH178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AE74:AE76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AL77:AO178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AL74:AL76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AS77:AV178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AS74:AS76">
    <cfRule type="cellIs" dxfId="27" priority="1" operator="lessThan">
      <formula>0</formula>
    </cfRule>
    <cfRule type="cellIs" dxfId="26" priority="2" operator="greaterThan">
      <formula>0</formula>
    </cfRule>
  </conditionalFormatting>
  <dataValidations count="6">
    <dataValidation type="list" allowBlank="1" showInputMessage="1" showErrorMessage="1" sqref="D28" xr:uid="{2468C1ED-B9BC-43D1-8ECF-53F20BA97D32}">
      <formula1>"per 30 days, per kWh, per kW, per kVA"</formula1>
    </dataValidation>
    <dataValidation type="list" allowBlank="1" showInputMessage="1" showErrorMessage="1" sqref="D24" xr:uid="{10CEE46F-CE2E-46DC-AA21-EBF50839F0B1}">
      <formula1>"per device per 30 days, per kWh, per kW, per kVA"</formula1>
    </dataValidation>
    <dataValidation type="list" allowBlank="1" showInputMessage="1" showErrorMessage="1" sqref="D17" xr:uid="{9946BE45-374B-4983-9F1B-4F88977D28F3}">
      <formula1>"TOU, non-TOU"</formula1>
    </dataValidation>
    <dataValidation type="list" allowBlank="1" showInputMessage="1" showErrorMessage="1" prompt="Select Charge Unit - per 30 days, per kWh, per kW, per kVA." sqref="D46:D47 D49:D59 D25:D27 D41:D44 D29:D39" xr:uid="{AF4980F1-B1C8-4627-BE03-84B5E5E98A90}">
      <formula1>"per 30 days, per kWh, per kW, per kVA"</formula1>
    </dataValidation>
    <dataValidation type="list" allowBlank="1" showInputMessage="1" showErrorMessage="1" sqref="E46:E47 E41:E44 E24:E39 E70 E65 E49:E60" xr:uid="{C54C8D51-A497-4546-BC56-B9C5E9EFDAA0}">
      <formula1>#REF!</formula1>
    </dataValidation>
    <dataValidation type="list" allowBlank="1" showInputMessage="1" showErrorMessage="1" prompt="Select Charge Unit - monthly, per kWh, per kW" sqref="D70 D65 D60" xr:uid="{F89AA028-F7D6-4729-8A72-481C8ADB4240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76200</xdr:rowOff>
                  </from>
                  <to>
                    <xdr:col>17</xdr:col>
                    <xdr:colOff>361950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18</xdr:row>
                    <xdr:rowOff>19050</xdr:rowOff>
                  </from>
                  <to>
                    <xdr:col>10</xdr:col>
                    <xdr:colOff>466725</xdr:colOff>
                    <xdr:row>19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EEAF-33C0-4A53-BCA8-AE1D505548E0}">
  <sheetPr>
    <pageSetUpPr fitToPage="1"/>
  </sheetPr>
  <dimension ref="A1:BE135"/>
  <sheetViews>
    <sheetView topLeftCell="A15" zoomScale="90" zoomScaleNormal="90" workbookViewId="0">
      <pane xSplit="4" topLeftCell="E1" activePane="topRight" state="frozen"/>
      <selection activeCell="M31" sqref="M31"/>
      <selection pane="topRight" activeCell="M31" sqref="M31"/>
    </sheetView>
  </sheetViews>
  <sheetFormatPr defaultColWidth="9.28515625" defaultRowHeight="15" x14ac:dyDescent="0.25"/>
  <cols>
    <col min="1" max="1" width="1.7109375" style="216" customWidth="1"/>
    <col min="2" max="2" width="121.140625" style="216" bestFit="1" customWidth="1"/>
    <col min="3" max="3" width="1.5703125" style="216" customWidth="1"/>
    <col min="4" max="4" width="23.28515625" style="224" bestFit="1" customWidth="1"/>
    <col min="5" max="6" width="1.28515625" style="216" customWidth="1"/>
    <col min="7" max="9" width="12" style="216" customWidth="1"/>
    <col min="10" max="10" width="1.140625" style="216" customWidth="1"/>
    <col min="11" max="13" width="12" style="216" customWidth="1"/>
    <col min="14" max="14" width="0.85546875" style="216" customWidth="1"/>
    <col min="15" max="16" width="12" style="216" customWidth="1"/>
    <col min="17" max="17" width="0.85546875" style="216" customWidth="1"/>
    <col min="18" max="20" width="12" style="216" customWidth="1"/>
    <col min="21" max="21" width="1.140625" style="216" customWidth="1"/>
    <col min="22" max="23" width="12" style="216" customWidth="1"/>
    <col min="24" max="24" width="1.140625" style="216" customWidth="1"/>
    <col min="25" max="27" width="12" style="216" customWidth="1"/>
    <col min="28" max="28" width="1.140625" style="216" customWidth="1"/>
    <col min="29" max="30" width="12" style="216" customWidth="1"/>
    <col min="31" max="31" width="1.28515625" style="216" customWidth="1"/>
    <col min="32" max="34" width="12" style="216" customWidth="1"/>
    <col min="35" max="35" width="0.85546875" style="216" customWidth="1"/>
    <col min="36" max="37" width="12" style="216" customWidth="1"/>
    <col min="38" max="38" width="0.7109375" style="216" customWidth="1"/>
    <col min="39" max="41" width="12" style="216" customWidth="1"/>
    <col min="42" max="42" width="0.85546875" style="216" customWidth="1"/>
    <col min="43" max="51" width="12" style="216" customWidth="1"/>
    <col min="52" max="16384" width="9.28515625" style="216"/>
  </cols>
  <sheetData>
    <row r="1" spans="1:51" ht="20.2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N1" s="216">
        <v>1</v>
      </c>
      <c r="O1" s="216">
        <v>1</v>
      </c>
      <c r="Q1" s="213"/>
      <c r="U1" s="216">
        <v>1</v>
      </c>
      <c r="V1" s="216">
        <v>1</v>
      </c>
      <c r="X1" s="213"/>
      <c r="AB1" s="216">
        <v>1</v>
      </c>
      <c r="AC1" s="216">
        <v>1</v>
      </c>
      <c r="AE1" s="213"/>
      <c r="AI1" s="216">
        <v>1</v>
      </c>
      <c r="AJ1" s="216">
        <v>1</v>
      </c>
      <c r="AL1" s="213"/>
      <c r="AP1" s="216">
        <v>1</v>
      </c>
      <c r="AQ1" s="216">
        <v>1</v>
      </c>
      <c r="AS1" s="213"/>
      <c r="AW1" s="216">
        <v>1</v>
      </c>
      <c r="AX1" s="216">
        <v>1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502"/>
      <c r="B3" s="502"/>
      <c r="C3" s="502"/>
      <c r="D3" s="502"/>
      <c r="E3" s="502"/>
      <c r="F3" s="502"/>
      <c r="G3" s="502"/>
      <c r="H3" s="502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L5" s="13"/>
      <c r="M5" s="13"/>
      <c r="N5" s="13"/>
      <c r="O5" s="13"/>
      <c r="P5" s="13"/>
      <c r="Q5" s="213"/>
      <c r="S5" s="13"/>
      <c r="T5" s="13"/>
      <c r="U5" s="13"/>
      <c r="V5" s="13"/>
      <c r="W5" s="13"/>
      <c r="X5" s="213"/>
      <c r="Z5" s="13"/>
      <c r="AA5" s="13"/>
      <c r="AB5" s="13"/>
      <c r="AC5" s="13"/>
      <c r="AD5" s="13"/>
      <c r="AE5" s="213"/>
      <c r="AG5" s="13"/>
      <c r="AH5" s="13"/>
      <c r="AI5" s="13"/>
      <c r="AJ5" s="13"/>
      <c r="AK5" s="13"/>
      <c r="AL5" s="213"/>
      <c r="AN5" s="13"/>
      <c r="AO5" s="13"/>
      <c r="AP5" s="13"/>
      <c r="AQ5" s="13"/>
      <c r="AR5" s="13"/>
      <c r="AS5" s="213"/>
      <c r="AU5" s="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L6" s="13"/>
      <c r="M6" s="13"/>
      <c r="N6" s="13"/>
      <c r="O6" s="13"/>
      <c r="P6" s="13"/>
      <c r="Q6" s="213"/>
      <c r="S6" s="13"/>
      <c r="T6" s="13"/>
      <c r="U6" s="13"/>
      <c r="V6" s="13"/>
      <c r="W6" s="13"/>
      <c r="X6" s="213"/>
      <c r="Z6" s="13"/>
      <c r="AA6" s="13"/>
      <c r="AB6" s="13"/>
      <c r="AC6" s="13"/>
      <c r="AD6" s="13"/>
      <c r="AE6" s="213"/>
      <c r="AG6" s="13"/>
      <c r="AH6" s="13"/>
      <c r="AI6" s="13"/>
      <c r="AJ6" s="13"/>
      <c r="AK6" s="13"/>
      <c r="AL6" s="213"/>
      <c r="AN6" s="13"/>
      <c r="AO6" s="13"/>
      <c r="AP6" s="13"/>
      <c r="AQ6" s="13"/>
      <c r="AR6" s="13"/>
      <c r="AS6" s="213"/>
      <c r="AU6" s="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L7" s="13"/>
      <c r="M7" s="13"/>
      <c r="N7" s="13"/>
      <c r="O7" s="13"/>
      <c r="P7" s="13"/>
      <c r="Q7" s="213"/>
      <c r="S7" s="13"/>
      <c r="T7" s="13"/>
      <c r="U7" s="13"/>
      <c r="V7" s="13"/>
      <c r="W7" s="13"/>
      <c r="X7" s="213"/>
      <c r="Z7" s="13"/>
      <c r="AA7" s="13"/>
      <c r="AB7" s="13"/>
      <c r="AC7" s="13"/>
      <c r="AD7" s="13"/>
      <c r="AE7" s="213"/>
      <c r="AG7" s="13"/>
      <c r="AH7" s="13"/>
      <c r="AI7" s="13"/>
      <c r="AJ7" s="13"/>
      <c r="AK7" s="13"/>
      <c r="AL7" s="213"/>
      <c r="AN7" s="13"/>
      <c r="AO7" s="13"/>
      <c r="AP7" s="13"/>
      <c r="AQ7" s="13"/>
      <c r="AR7" s="13"/>
      <c r="AS7" s="213"/>
      <c r="AU7" s="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L8" s="13"/>
      <c r="M8" s="13"/>
      <c r="N8" s="13"/>
      <c r="O8" s="13"/>
      <c r="P8" s="13"/>
      <c r="Q8" s="213"/>
      <c r="S8" s="13"/>
      <c r="T8" s="13"/>
      <c r="U8" s="13"/>
      <c r="V8" s="13"/>
      <c r="W8" s="13"/>
      <c r="X8" s="213"/>
      <c r="Z8" s="13"/>
      <c r="AA8" s="13"/>
      <c r="AB8" s="13"/>
      <c r="AC8" s="13"/>
      <c r="AD8" s="13"/>
      <c r="AE8" s="213"/>
      <c r="AG8" s="13"/>
      <c r="AH8" s="13"/>
      <c r="AI8" s="13"/>
      <c r="AJ8" s="13"/>
      <c r="AK8" s="13"/>
      <c r="AL8" s="213"/>
      <c r="AN8" s="13"/>
      <c r="AO8" s="13"/>
      <c r="AP8" s="13"/>
      <c r="AQ8" s="13"/>
      <c r="AR8" s="13"/>
      <c r="AS8" s="213"/>
      <c r="AU8" s="13"/>
      <c r="AV8" s="13"/>
      <c r="AW8" s="13"/>
      <c r="AX8" s="13"/>
      <c r="AY8" s="13"/>
    </row>
    <row r="9" spans="1:51" x14ac:dyDescent="0.25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8" x14ac:dyDescent="0.25">
      <c r="B10" s="501" t="s">
        <v>0</v>
      </c>
      <c r="C10" s="501"/>
      <c r="D10" s="501"/>
      <c r="E10" s="501"/>
      <c r="F10" s="501"/>
      <c r="G10" s="501"/>
      <c r="H10" s="501"/>
      <c r="I10" s="501"/>
      <c r="J10" s="501"/>
      <c r="L10" s="13"/>
      <c r="M10" s="13"/>
      <c r="N10" s="13"/>
      <c r="O10" s="13"/>
      <c r="P10" s="13"/>
      <c r="Q10" s="13"/>
      <c r="S10" s="13"/>
      <c r="T10" s="13"/>
      <c r="U10" s="13"/>
      <c r="V10" s="13"/>
      <c r="W10" s="13"/>
      <c r="X10" s="13"/>
      <c r="Z10" s="13"/>
      <c r="AA10" s="13"/>
      <c r="AB10" s="13"/>
      <c r="AC10" s="13"/>
      <c r="AD10" s="13"/>
      <c r="AE10" s="13"/>
      <c r="AG10" s="13"/>
      <c r="AH10" s="13"/>
      <c r="AI10" s="13"/>
      <c r="AJ10" s="13"/>
      <c r="AK10" s="13"/>
      <c r="AL10" s="13"/>
      <c r="AN10" s="13"/>
      <c r="AO10" s="13"/>
      <c r="AP10" s="13"/>
      <c r="AQ10" s="13"/>
      <c r="AR10" s="13"/>
      <c r="AS10" s="13"/>
      <c r="AU10" s="13"/>
      <c r="AV10" s="13"/>
      <c r="AW10" s="13"/>
      <c r="AX10" s="13"/>
      <c r="AY10" s="13"/>
    </row>
    <row r="11" spans="1:51" ht="18" x14ac:dyDescent="0.25">
      <c r="B11" s="501" t="s">
        <v>1</v>
      </c>
      <c r="C11" s="501"/>
      <c r="D11" s="501"/>
      <c r="E11" s="501"/>
      <c r="F11" s="501"/>
      <c r="G11" s="501"/>
      <c r="H11" s="501"/>
      <c r="I11" s="501"/>
      <c r="J11" s="501"/>
      <c r="L11" s="13"/>
      <c r="M11" s="13"/>
      <c r="N11" s="13"/>
      <c r="O11" s="13"/>
      <c r="P11" s="13"/>
      <c r="Q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G11" s="13"/>
      <c r="AH11" s="13"/>
      <c r="AI11" s="13"/>
      <c r="AJ11" s="13"/>
      <c r="AK11" s="13"/>
      <c r="AL11" s="13"/>
      <c r="AN11" s="13"/>
      <c r="AO11" s="13"/>
      <c r="AP11" s="13"/>
      <c r="AQ11" s="13"/>
      <c r="AR11" s="13"/>
      <c r="AS11" s="13"/>
      <c r="AU11" s="13"/>
      <c r="AV11" s="13"/>
      <c r="AW11" s="13"/>
      <c r="AX11" s="13"/>
      <c r="AY11" s="13"/>
    </row>
    <row r="12" spans="1:51" x14ac:dyDescent="0.25">
      <c r="L12" s="13"/>
      <c r="M12" s="13"/>
      <c r="N12" s="13"/>
      <c r="O12" s="13"/>
      <c r="P12" s="13"/>
      <c r="S12" s="13"/>
      <c r="T12" s="13"/>
      <c r="U12" s="13"/>
      <c r="V12" s="13"/>
      <c r="W12" s="13"/>
      <c r="Z12" s="13"/>
      <c r="AA12" s="13"/>
      <c r="AB12" s="13"/>
      <c r="AC12" s="13"/>
      <c r="AD12" s="13"/>
      <c r="AG12" s="13"/>
      <c r="AH12" s="13"/>
      <c r="AI12" s="13"/>
      <c r="AJ12" s="13"/>
      <c r="AK12" s="13"/>
      <c r="AN12" s="13"/>
      <c r="AO12" s="13"/>
      <c r="AP12" s="13"/>
      <c r="AQ12" s="13"/>
      <c r="AR12" s="13"/>
      <c r="AU12" s="13"/>
      <c r="AV12" s="13"/>
      <c r="AW12" s="13"/>
      <c r="AX12" s="13"/>
      <c r="AY12" s="13"/>
    </row>
    <row r="13" spans="1:51" x14ac:dyDescent="0.25">
      <c r="L13" s="13"/>
      <c r="M13" s="13"/>
      <c r="N13" s="13"/>
      <c r="O13" s="13"/>
      <c r="P13" s="13"/>
      <c r="S13" s="13"/>
      <c r="T13" s="13"/>
      <c r="U13" s="13"/>
      <c r="V13" s="13"/>
      <c r="W13" s="13"/>
      <c r="Z13" s="13"/>
      <c r="AA13" s="13"/>
      <c r="AB13" s="13"/>
      <c r="AC13" s="13"/>
      <c r="AD13" s="13"/>
      <c r="AG13" s="13"/>
      <c r="AH13" s="13"/>
      <c r="AI13" s="13"/>
      <c r="AJ13" s="13"/>
      <c r="AK13" s="13"/>
      <c r="AN13" s="13"/>
      <c r="AO13" s="13"/>
      <c r="AP13" s="13"/>
      <c r="AQ13" s="13"/>
      <c r="AR13" s="13"/>
      <c r="AU13" s="13"/>
      <c r="AV13" s="13"/>
      <c r="AW13" s="13"/>
      <c r="AX13" s="13"/>
      <c r="AY13" s="13"/>
    </row>
    <row r="14" spans="1:51" ht="15.75" x14ac:dyDescent="0.25">
      <c r="B14" s="225" t="s">
        <v>2</v>
      </c>
      <c r="D14" s="503" t="s">
        <v>95</v>
      </c>
      <c r="E14" s="503"/>
      <c r="F14" s="503"/>
      <c r="G14" s="503"/>
      <c r="H14" s="503"/>
      <c r="I14" s="503"/>
      <c r="J14" s="503"/>
      <c r="M14" s="471"/>
      <c r="T14" s="471"/>
      <c r="AA14" s="471"/>
      <c r="AH14" s="471"/>
      <c r="AO14" s="471"/>
      <c r="AV14" s="471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5" t="s">
        <v>4</v>
      </c>
      <c r="D16" s="228" t="s">
        <v>56</v>
      </c>
      <c r="E16" s="227"/>
      <c r="F16" s="227"/>
      <c r="G16" s="472" t="s">
        <v>96</v>
      </c>
      <c r="H16" s="227"/>
      <c r="I16" s="229"/>
      <c r="J16" s="227"/>
      <c r="K16" s="230"/>
      <c r="M16" s="229"/>
      <c r="O16" s="25"/>
      <c r="P16" s="473"/>
      <c r="Q16" s="227"/>
      <c r="R16" s="230"/>
      <c r="T16" s="229"/>
      <c r="V16" s="25"/>
      <c r="W16" s="473"/>
      <c r="X16" s="227"/>
      <c r="Y16" s="230"/>
      <c r="AA16" s="229"/>
      <c r="AC16" s="25"/>
      <c r="AD16" s="473"/>
      <c r="AE16" s="227"/>
      <c r="AF16" s="230"/>
      <c r="AH16" s="229"/>
      <c r="AJ16" s="25"/>
      <c r="AK16" s="473"/>
      <c r="AL16" s="227"/>
      <c r="AM16" s="230"/>
      <c r="AO16" s="229"/>
      <c r="AQ16" s="25"/>
      <c r="AR16" s="473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30">
        <v>1</v>
      </c>
      <c r="H17" s="428" t="s">
        <v>97</v>
      </c>
      <c r="I17" s="227"/>
      <c r="J17" s="227"/>
      <c r="K17" s="236"/>
      <c r="Q17" s="227"/>
      <c r="X17" s="227"/>
      <c r="AE17" s="227"/>
      <c r="AL17" s="227"/>
      <c r="AS17" s="227"/>
    </row>
    <row r="18" spans="2:48" x14ac:dyDescent="0.25">
      <c r="B18" s="232"/>
      <c r="D18" s="233" t="s">
        <v>6</v>
      </c>
      <c r="E18" s="234"/>
      <c r="G18" s="430">
        <v>280</v>
      </c>
      <c r="H18" s="234" t="s">
        <v>7</v>
      </c>
      <c r="K18" s="474"/>
    </row>
    <row r="19" spans="2:48" x14ac:dyDescent="0.25">
      <c r="B19" s="466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97" t="s">
        <v>8</v>
      </c>
      <c r="H20" s="498"/>
      <c r="I20" s="499"/>
      <c r="J20" s="237"/>
      <c r="K20" s="497" t="s">
        <v>9</v>
      </c>
      <c r="L20" s="498"/>
      <c r="M20" s="499"/>
      <c r="O20" s="497" t="s">
        <v>10</v>
      </c>
      <c r="P20" s="499"/>
      <c r="R20" s="497" t="s">
        <v>11</v>
      </c>
      <c r="S20" s="498"/>
      <c r="T20" s="499"/>
      <c r="V20" s="497" t="s">
        <v>10</v>
      </c>
      <c r="W20" s="499"/>
      <c r="Y20" s="497" t="s">
        <v>12</v>
      </c>
      <c r="Z20" s="498"/>
      <c r="AA20" s="499"/>
      <c r="AC20" s="497" t="s">
        <v>10</v>
      </c>
      <c r="AD20" s="499"/>
      <c r="AF20" s="497" t="s">
        <v>13</v>
      </c>
      <c r="AG20" s="498"/>
      <c r="AH20" s="499"/>
      <c r="AJ20" s="497" t="s">
        <v>10</v>
      </c>
      <c r="AK20" s="499"/>
      <c r="AM20" s="497" t="s">
        <v>14</v>
      </c>
      <c r="AN20" s="498"/>
      <c r="AO20" s="499"/>
      <c r="AQ20" s="497" t="s">
        <v>10</v>
      </c>
      <c r="AR20" s="499"/>
    </row>
    <row r="21" spans="2:48" x14ac:dyDescent="0.25">
      <c r="B21" s="391"/>
      <c r="D21" s="507" t="s">
        <v>15</v>
      </c>
      <c r="E21" s="392"/>
      <c r="G21" s="393" t="s">
        <v>16</v>
      </c>
      <c r="H21" s="394" t="s">
        <v>17</v>
      </c>
      <c r="I21" s="395" t="s">
        <v>18</v>
      </c>
      <c r="J21" s="395"/>
      <c r="K21" s="393" t="s">
        <v>16</v>
      </c>
      <c r="L21" s="394" t="s">
        <v>17</v>
      </c>
      <c r="M21" s="395" t="s">
        <v>18</v>
      </c>
      <c r="O21" s="504" t="s">
        <v>19</v>
      </c>
      <c r="P21" s="505" t="s">
        <v>20</v>
      </c>
      <c r="R21" s="393" t="s">
        <v>16</v>
      </c>
      <c r="S21" s="394" t="s">
        <v>17</v>
      </c>
      <c r="T21" s="395" t="s">
        <v>18</v>
      </c>
      <c r="V21" s="504" t="s">
        <v>19</v>
      </c>
      <c r="W21" s="505" t="s">
        <v>20</v>
      </c>
      <c r="Y21" s="393" t="s">
        <v>16</v>
      </c>
      <c r="Z21" s="394" t="s">
        <v>17</v>
      </c>
      <c r="AA21" s="395" t="s">
        <v>18</v>
      </c>
      <c r="AC21" s="504" t="s">
        <v>19</v>
      </c>
      <c r="AD21" s="505" t="s">
        <v>20</v>
      </c>
      <c r="AF21" s="393" t="s">
        <v>16</v>
      </c>
      <c r="AG21" s="394" t="s">
        <v>17</v>
      </c>
      <c r="AH21" s="395" t="s">
        <v>18</v>
      </c>
      <c r="AJ21" s="504" t="s">
        <v>19</v>
      </c>
      <c r="AK21" s="505" t="s">
        <v>20</v>
      </c>
      <c r="AM21" s="393" t="s">
        <v>16</v>
      </c>
      <c r="AN21" s="394" t="s">
        <v>17</v>
      </c>
      <c r="AO21" s="395" t="s">
        <v>18</v>
      </c>
      <c r="AQ21" s="504" t="s">
        <v>19</v>
      </c>
      <c r="AR21" s="505" t="s">
        <v>20</v>
      </c>
    </row>
    <row r="22" spans="2:48" x14ac:dyDescent="0.25">
      <c r="B22" s="391"/>
      <c r="D22" s="496"/>
      <c r="E22" s="392"/>
      <c r="G22" s="396" t="s">
        <v>21</v>
      </c>
      <c r="H22" s="397"/>
      <c r="I22" s="397" t="s">
        <v>21</v>
      </c>
      <c r="J22" s="397"/>
      <c r="K22" s="396" t="s">
        <v>21</v>
      </c>
      <c r="L22" s="397"/>
      <c r="M22" s="397" t="s">
        <v>21</v>
      </c>
      <c r="O22" s="493"/>
      <c r="P22" s="491"/>
      <c r="R22" s="396" t="s">
        <v>21</v>
      </c>
      <c r="S22" s="397"/>
      <c r="T22" s="397" t="s">
        <v>21</v>
      </c>
      <c r="V22" s="493"/>
      <c r="W22" s="491"/>
      <c r="Y22" s="396" t="s">
        <v>21</v>
      </c>
      <c r="Z22" s="397"/>
      <c r="AA22" s="397" t="s">
        <v>21</v>
      </c>
      <c r="AC22" s="493"/>
      <c r="AD22" s="491"/>
      <c r="AF22" s="396" t="s">
        <v>21</v>
      </c>
      <c r="AG22" s="397"/>
      <c r="AH22" s="397" t="s">
        <v>21</v>
      </c>
      <c r="AJ22" s="493"/>
      <c r="AK22" s="491"/>
      <c r="AM22" s="396" t="s">
        <v>21</v>
      </c>
      <c r="AN22" s="397"/>
      <c r="AO22" s="397" t="s">
        <v>21</v>
      </c>
      <c r="AQ22" s="493"/>
      <c r="AR22" s="491"/>
    </row>
    <row r="23" spans="2:48" x14ac:dyDescent="0.25">
      <c r="B23" s="264" t="s">
        <v>22</v>
      </c>
      <c r="C23" s="244"/>
      <c r="D23" s="245" t="s">
        <v>23</v>
      </c>
      <c r="E23" s="244"/>
      <c r="F23" s="29"/>
      <c r="G23" s="105">
        <v>7.15</v>
      </c>
      <c r="H23" s="475">
        <v>1</v>
      </c>
      <c r="I23" s="263">
        <f t="shared" ref="I23:I39" si="0">H23*G23</f>
        <v>7.15</v>
      </c>
      <c r="J23" s="263"/>
      <c r="K23" s="105">
        <v>7.8</v>
      </c>
      <c r="L23" s="475">
        <v>1</v>
      </c>
      <c r="M23" s="263">
        <f t="shared" ref="M23:M39" si="1">L23*K23</f>
        <v>7.8</v>
      </c>
      <c r="N23" s="29"/>
      <c r="O23" s="249">
        <f t="shared" ref="O23:O64" si="2">M23-I23</f>
        <v>0.64999999999999947</v>
      </c>
      <c r="P23" s="250">
        <f t="shared" ref="P23:P64" si="3">IF(OR(I23=0,M23=0),"",(O23/I23))</f>
        <v>9.0909090909090828E-2</v>
      </c>
      <c r="R23" s="105">
        <v>8.07</v>
      </c>
      <c r="S23" s="475">
        <v>1</v>
      </c>
      <c r="T23" s="263">
        <f t="shared" ref="T23:T39" si="4">S23*R23</f>
        <v>8.07</v>
      </c>
      <c r="U23" s="29"/>
      <c r="V23" s="249">
        <f>T23-M23</f>
        <v>0.27000000000000046</v>
      </c>
      <c r="W23" s="250">
        <f>IF(OR(M23=0,T23=0),"",(V23/M23))</f>
        <v>3.4615384615384673E-2</v>
      </c>
      <c r="Y23" s="105">
        <v>8.2799999999999994</v>
      </c>
      <c r="Z23" s="475">
        <v>1</v>
      </c>
      <c r="AA23" s="263">
        <f t="shared" ref="AA23:AA39" si="5">Z23*Y23</f>
        <v>8.2799999999999994</v>
      </c>
      <c r="AB23" s="29"/>
      <c r="AC23" s="249">
        <f>AA23-T23</f>
        <v>0.20999999999999908</v>
      </c>
      <c r="AD23" s="250">
        <f>IF(OR(T23=0,AA23=0),"",(AC23/T23))</f>
        <v>2.6022304832713641E-2</v>
      </c>
      <c r="AF23" s="105">
        <v>8.84</v>
      </c>
      <c r="AG23" s="475">
        <v>1</v>
      </c>
      <c r="AH23" s="263">
        <f t="shared" ref="AH23:AH39" si="6">AG23*AF23</f>
        <v>8.84</v>
      </c>
      <c r="AI23" s="29"/>
      <c r="AJ23" s="249">
        <f>AH23-AA23</f>
        <v>0.5600000000000005</v>
      </c>
      <c r="AK23" s="250">
        <f>IF(OR(AA23=0,AH23=0),"",(AJ23/AA23))</f>
        <v>6.7632850241545958E-2</v>
      </c>
      <c r="AM23" s="105">
        <v>9.06</v>
      </c>
      <c r="AN23" s="475">
        <v>1</v>
      </c>
      <c r="AO23" s="263">
        <f t="shared" ref="AO23:AO39" si="7">AN23*AM23</f>
        <v>9.06</v>
      </c>
      <c r="AP23" s="29"/>
      <c r="AQ23" s="249">
        <f>AO23-AH23</f>
        <v>0.22000000000000064</v>
      </c>
      <c r="AR23" s="250">
        <f>IF(OR(AH23=0,AO23=0),"",(AQ23/AH23))</f>
        <v>2.488687782805437E-2</v>
      </c>
    </row>
    <row r="24" spans="2:48" x14ac:dyDescent="0.25">
      <c r="B24" s="264" t="s">
        <v>98</v>
      </c>
      <c r="C24" s="244"/>
      <c r="D24" s="245" t="s">
        <v>99</v>
      </c>
      <c r="E24" s="244"/>
      <c r="F24" s="29"/>
      <c r="G24" s="105">
        <v>0.74</v>
      </c>
      <c r="H24" s="475">
        <v>1</v>
      </c>
      <c r="I24" s="263">
        <f t="shared" si="0"/>
        <v>0.74</v>
      </c>
      <c r="J24" s="263"/>
      <c r="K24" s="105">
        <v>0.81</v>
      </c>
      <c r="L24" s="475">
        <v>1</v>
      </c>
      <c r="M24" s="263">
        <f t="shared" si="1"/>
        <v>0.81</v>
      </c>
      <c r="N24" s="29"/>
      <c r="O24" s="249">
        <f t="shared" si="2"/>
        <v>7.0000000000000062E-2</v>
      </c>
      <c r="P24" s="250">
        <f t="shared" si="3"/>
        <v>9.4594594594594683E-2</v>
      </c>
      <c r="R24" s="105">
        <v>0.84</v>
      </c>
      <c r="S24" s="475">
        <v>1</v>
      </c>
      <c r="T24" s="263">
        <f t="shared" si="4"/>
        <v>0.84</v>
      </c>
      <c r="U24" s="29"/>
      <c r="V24" s="249">
        <f t="shared" ref="V24:V64" si="8">T24-M24</f>
        <v>2.9999999999999916E-2</v>
      </c>
      <c r="W24" s="250">
        <f t="shared" ref="W24:W64" si="9">IF(OR(M24=0,T24=0),"",(V24/M24))</f>
        <v>3.7037037037036931E-2</v>
      </c>
      <c r="Y24" s="105">
        <v>0.86</v>
      </c>
      <c r="Z24" s="475">
        <v>1</v>
      </c>
      <c r="AA24" s="263">
        <f t="shared" si="5"/>
        <v>0.86</v>
      </c>
      <c r="AB24" s="29"/>
      <c r="AC24" s="249">
        <f t="shared" ref="AC24:AC64" si="10">AA24-T24</f>
        <v>2.0000000000000018E-2</v>
      </c>
      <c r="AD24" s="250">
        <f t="shared" ref="AD24:AD64" si="11">IF(OR(T24=0,AA24=0),"",(AC24/T24))</f>
        <v>2.3809523809523832E-2</v>
      </c>
      <c r="AF24" s="105">
        <v>0.92</v>
      </c>
      <c r="AG24" s="475">
        <v>1</v>
      </c>
      <c r="AH24" s="263">
        <f t="shared" si="6"/>
        <v>0.92</v>
      </c>
      <c r="AI24" s="29"/>
      <c r="AJ24" s="249">
        <f t="shared" ref="AJ24:AJ64" si="12">AH24-AA24</f>
        <v>6.0000000000000053E-2</v>
      </c>
      <c r="AK24" s="250">
        <f t="shared" ref="AK24:AK64" si="13">IF(OR(AA24=0,AH24=0),"",(AJ24/AA24))</f>
        <v>6.9767441860465185E-2</v>
      </c>
      <c r="AM24" s="105">
        <v>0.94</v>
      </c>
      <c r="AN24" s="475">
        <v>1</v>
      </c>
      <c r="AO24" s="263">
        <f t="shared" si="7"/>
        <v>0.94</v>
      </c>
      <c r="AP24" s="29"/>
      <c r="AQ24" s="249">
        <f t="shared" ref="AQ24:AQ64" si="14">AO24-AH24</f>
        <v>1.9999999999999907E-2</v>
      </c>
      <c r="AR24" s="250">
        <f t="shared" ref="AR24:AR64" si="15">IF(OR(AH24=0,AO24=0),"",(AQ24/AH24))</f>
        <v>2.1739130434782507E-2</v>
      </c>
    </row>
    <row r="25" spans="2:48" x14ac:dyDescent="0.25">
      <c r="B25" s="67" t="s">
        <v>102</v>
      </c>
      <c r="C25" s="244"/>
      <c r="D25" s="245" t="s">
        <v>29</v>
      </c>
      <c r="E25" s="244"/>
      <c r="F25" s="29"/>
      <c r="G25" s="340">
        <v>-3.0000000000000001E-5</v>
      </c>
      <c r="H25" s="339">
        <f t="shared" ref="H25:H38" si="16">$G$18</f>
        <v>280</v>
      </c>
      <c r="I25" s="248">
        <f t="shared" si="0"/>
        <v>-8.3999999999999995E-3</v>
      </c>
      <c r="J25" s="248"/>
      <c r="K25" s="340">
        <v>6.9999999999999994E-5</v>
      </c>
      <c r="L25" s="339">
        <f t="shared" ref="L25:L38" si="17">$G$18</f>
        <v>280</v>
      </c>
      <c r="M25" s="248">
        <f t="shared" si="1"/>
        <v>1.9599999999999999E-2</v>
      </c>
      <c r="N25" s="29"/>
      <c r="O25" s="249">
        <f t="shared" si="2"/>
        <v>2.7999999999999997E-2</v>
      </c>
      <c r="P25" s="250">
        <f t="shared" si="3"/>
        <v>-3.333333333333333</v>
      </c>
      <c r="R25" s="340">
        <v>6.9999999999999994E-5</v>
      </c>
      <c r="S25" s="339">
        <f t="shared" ref="S25:S38" si="18">$G$18</f>
        <v>280</v>
      </c>
      <c r="T25" s="248">
        <f t="shared" si="4"/>
        <v>1.9599999999999999E-2</v>
      </c>
      <c r="U25" s="29"/>
      <c r="V25" s="249">
        <f t="shared" si="8"/>
        <v>0</v>
      </c>
      <c r="W25" s="250">
        <f t="shared" si="9"/>
        <v>0</v>
      </c>
      <c r="Y25" s="340">
        <v>6.9999999999999994E-5</v>
      </c>
      <c r="Z25" s="339">
        <f t="shared" ref="Z25:Z39" si="19">$G$18</f>
        <v>280</v>
      </c>
      <c r="AA25" s="248">
        <f t="shared" si="5"/>
        <v>1.9599999999999999E-2</v>
      </c>
      <c r="AB25" s="29"/>
      <c r="AC25" s="249">
        <f t="shared" si="10"/>
        <v>0</v>
      </c>
      <c r="AD25" s="250">
        <f t="shared" si="11"/>
        <v>0</v>
      </c>
      <c r="AF25" s="340">
        <v>6.9999999999999994E-5</v>
      </c>
      <c r="AG25" s="339">
        <f t="shared" ref="AG25:AG38" si="20">$G$18</f>
        <v>280</v>
      </c>
      <c r="AH25" s="248">
        <f t="shared" si="6"/>
        <v>1.9599999999999999E-2</v>
      </c>
      <c r="AI25" s="29"/>
      <c r="AJ25" s="249">
        <f t="shared" si="12"/>
        <v>0</v>
      </c>
      <c r="AK25" s="250">
        <f t="shared" si="13"/>
        <v>0</v>
      </c>
      <c r="AM25" s="340">
        <v>6.9999999999999994E-5</v>
      </c>
      <c r="AN25" s="339">
        <f t="shared" ref="AN25:AN38" si="21">$G$18</f>
        <v>280</v>
      </c>
      <c r="AO25" s="248">
        <f t="shared" si="7"/>
        <v>1.9599999999999999E-2</v>
      </c>
      <c r="AP25" s="29"/>
      <c r="AQ25" s="249">
        <f t="shared" si="14"/>
        <v>0</v>
      </c>
      <c r="AR25" s="250">
        <f t="shared" si="15"/>
        <v>0</v>
      </c>
    </row>
    <row r="26" spans="2:48" x14ac:dyDescent="0.25">
      <c r="B26" s="67" t="s">
        <v>25</v>
      </c>
      <c r="C26" s="244"/>
      <c r="D26" s="245" t="s">
        <v>29</v>
      </c>
      <c r="E26" s="244"/>
      <c r="F26" s="29"/>
      <c r="G26" s="340">
        <v>-5.1399999999999996E-3</v>
      </c>
      <c r="H26" s="339">
        <f t="shared" si="16"/>
        <v>280</v>
      </c>
      <c r="I26" s="248">
        <f t="shared" si="0"/>
        <v>-1.4391999999999998</v>
      </c>
      <c r="J26" s="248"/>
      <c r="K26" s="340"/>
      <c r="L26" s="339"/>
      <c r="M26" s="248">
        <f t="shared" si="1"/>
        <v>0</v>
      </c>
      <c r="N26" s="29"/>
      <c r="O26" s="249">
        <f t="shared" si="2"/>
        <v>1.4391999999999998</v>
      </c>
      <c r="P26" s="250" t="str">
        <f t="shared" si="3"/>
        <v/>
      </c>
      <c r="R26" s="340"/>
      <c r="S26" s="339"/>
      <c r="T26" s="248">
        <f t="shared" si="4"/>
        <v>0</v>
      </c>
      <c r="U26" s="29"/>
      <c r="V26" s="249">
        <f t="shared" si="8"/>
        <v>0</v>
      </c>
      <c r="W26" s="250" t="str">
        <f t="shared" si="9"/>
        <v/>
      </c>
      <c r="Y26" s="340"/>
      <c r="Z26" s="339"/>
      <c r="AA26" s="248">
        <f t="shared" si="5"/>
        <v>0</v>
      </c>
      <c r="AB26" s="29"/>
      <c r="AC26" s="249">
        <f t="shared" si="10"/>
        <v>0</v>
      </c>
      <c r="AD26" s="250" t="str">
        <f t="shared" si="11"/>
        <v/>
      </c>
      <c r="AF26" s="340"/>
      <c r="AG26" s="339"/>
      <c r="AH26" s="248">
        <f t="shared" si="6"/>
        <v>0</v>
      </c>
      <c r="AI26" s="29"/>
      <c r="AJ26" s="249">
        <f t="shared" si="12"/>
        <v>0</v>
      </c>
      <c r="AK26" s="250" t="str">
        <f t="shared" si="13"/>
        <v/>
      </c>
      <c r="AM26" s="340"/>
      <c r="AN26" s="339"/>
      <c r="AO26" s="248">
        <f t="shared" si="7"/>
        <v>0</v>
      </c>
      <c r="AP26" s="29"/>
      <c r="AQ26" s="249">
        <f t="shared" si="14"/>
        <v>0</v>
      </c>
      <c r="AR26" s="250" t="str">
        <f t="shared" si="15"/>
        <v/>
      </c>
    </row>
    <row r="27" spans="2:48" x14ac:dyDescent="0.25">
      <c r="B27" s="67" t="s">
        <v>103</v>
      </c>
      <c r="C27" s="244"/>
      <c r="D27" s="245" t="s">
        <v>29</v>
      </c>
      <c r="E27" s="244"/>
      <c r="F27" s="29"/>
      <c r="G27" s="340">
        <v>-7.2999999999999996E-4</v>
      </c>
      <c r="H27" s="339">
        <f t="shared" si="16"/>
        <v>280</v>
      </c>
      <c r="I27" s="248">
        <f t="shared" si="0"/>
        <v>-0.2044</v>
      </c>
      <c r="J27" s="248"/>
      <c r="K27" s="340">
        <v>-2.0000000000000001E-4</v>
      </c>
      <c r="L27" s="339">
        <f t="shared" si="17"/>
        <v>280</v>
      </c>
      <c r="M27" s="248">
        <f t="shared" si="1"/>
        <v>-5.6000000000000001E-2</v>
      </c>
      <c r="N27" s="29"/>
      <c r="O27" s="249">
        <f t="shared" si="2"/>
        <v>0.1484</v>
      </c>
      <c r="P27" s="250">
        <f t="shared" si="3"/>
        <v>-0.72602739726027399</v>
      </c>
      <c r="R27" s="340">
        <v>0</v>
      </c>
      <c r="S27" s="339">
        <f t="shared" si="18"/>
        <v>280</v>
      </c>
      <c r="T27" s="248">
        <f t="shared" si="4"/>
        <v>0</v>
      </c>
      <c r="U27" s="29"/>
      <c r="V27" s="249">
        <f t="shared" si="8"/>
        <v>5.6000000000000001E-2</v>
      </c>
      <c r="W27" s="250" t="str">
        <f t="shared" si="9"/>
        <v/>
      </c>
      <c r="Y27" s="340">
        <v>0</v>
      </c>
      <c r="Z27" s="339">
        <f t="shared" si="19"/>
        <v>280</v>
      </c>
      <c r="AA27" s="248">
        <f t="shared" si="5"/>
        <v>0</v>
      </c>
      <c r="AB27" s="29"/>
      <c r="AC27" s="249">
        <f t="shared" si="10"/>
        <v>0</v>
      </c>
      <c r="AD27" s="250" t="str">
        <f t="shared" si="11"/>
        <v/>
      </c>
      <c r="AF27" s="340">
        <v>0</v>
      </c>
      <c r="AG27" s="339">
        <f t="shared" si="20"/>
        <v>280</v>
      </c>
      <c r="AH27" s="248">
        <f t="shared" si="6"/>
        <v>0</v>
      </c>
      <c r="AI27" s="29"/>
      <c r="AJ27" s="249">
        <f t="shared" si="12"/>
        <v>0</v>
      </c>
      <c r="AK27" s="250" t="str">
        <f t="shared" si="13"/>
        <v/>
      </c>
      <c r="AM27" s="340">
        <v>0</v>
      </c>
      <c r="AN27" s="339">
        <f t="shared" si="21"/>
        <v>280</v>
      </c>
      <c r="AO27" s="248">
        <f t="shared" si="7"/>
        <v>0</v>
      </c>
      <c r="AP27" s="29"/>
      <c r="AQ27" s="249">
        <f t="shared" si="14"/>
        <v>0</v>
      </c>
      <c r="AR27" s="250" t="str">
        <f t="shared" si="15"/>
        <v/>
      </c>
    </row>
    <row r="28" spans="2:48" x14ac:dyDescent="0.25">
      <c r="B28" s="264" t="s">
        <v>115</v>
      </c>
      <c r="C28" s="244"/>
      <c r="D28" s="245" t="s">
        <v>29</v>
      </c>
      <c r="E28" s="244"/>
      <c r="F28" s="29"/>
      <c r="G28" s="340">
        <v>-8.1999999999999998E-4</v>
      </c>
      <c r="H28" s="339">
        <f t="shared" si="16"/>
        <v>280</v>
      </c>
      <c r="I28" s="248">
        <f t="shared" si="0"/>
        <v>-0.2296</v>
      </c>
      <c r="J28" s="248"/>
      <c r="K28" s="340">
        <v>-4.6999999999999999E-4</v>
      </c>
      <c r="L28" s="339">
        <f t="shared" si="17"/>
        <v>280</v>
      </c>
      <c r="M28" s="248">
        <f t="shared" si="1"/>
        <v>-0.13159999999999999</v>
      </c>
      <c r="N28" s="29"/>
      <c r="O28" s="249">
        <f t="shared" si="2"/>
        <v>9.8000000000000004E-2</v>
      </c>
      <c r="P28" s="250">
        <f t="shared" si="3"/>
        <v>-0.42682926829268297</v>
      </c>
      <c r="R28" s="340">
        <v>-4.6999999999999999E-4</v>
      </c>
      <c r="S28" s="339">
        <f t="shared" si="18"/>
        <v>280</v>
      </c>
      <c r="T28" s="248">
        <f t="shared" si="4"/>
        <v>-0.13159999999999999</v>
      </c>
      <c r="U28" s="29"/>
      <c r="V28" s="249">
        <f t="shared" si="8"/>
        <v>0</v>
      </c>
      <c r="W28" s="250">
        <f t="shared" si="9"/>
        <v>0</v>
      </c>
      <c r="Y28" s="340">
        <v>-4.6999999999999999E-4</v>
      </c>
      <c r="Z28" s="339">
        <f t="shared" si="19"/>
        <v>280</v>
      </c>
      <c r="AA28" s="248">
        <f t="shared" si="5"/>
        <v>-0.13159999999999999</v>
      </c>
      <c r="AB28" s="29"/>
      <c r="AC28" s="249">
        <f t="shared" si="10"/>
        <v>0</v>
      </c>
      <c r="AD28" s="250">
        <f t="shared" si="11"/>
        <v>0</v>
      </c>
      <c r="AF28" s="340">
        <v>-4.6999999999999999E-4</v>
      </c>
      <c r="AG28" s="339">
        <f t="shared" si="20"/>
        <v>280</v>
      </c>
      <c r="AH28" s="248">
        <f t="shared" si="6"/>
        <v>-0.13159999999999999</v>
      </c>
      <c r="AI28" s="29"/>
      <c r="AJ28" s="249">
        <f t="shared" si="12"/>
        <v>0</v>
      </c>
      <c r="AK28" s="250">
        <f t="shared" si="13"/>
        <v>0</v>
      </c>
      <c r="AM28" s="340">
        <v>-4.6999999999999999E-4</v>
      </c>
      <c r="AN28" s="339">
        <f t="shared" si="21"/>
        <v>280</v>
      </c>
      <c r="AO28" s="248">
        <f t="shared" si="7"/>
        <v>-0.13159999999999999</v>
      </c>
      <c r="AP28" s="29"/>
      <c r="AQ28" s="249">
        <f t="shared" si="14"/>
        <v>0</v>
      </c>
      <c r="AR28" s="250">
        <f t="shared" si="15"/>
        <v>0</v>
      </c>
    </row>
    <row r="29" spans="2:48" x14ac:dyDescent="0.25">
      <c r="B29" s="67" t="s">
        <v>104</v>
      </c>
      <c r="C29" s="244"/>
      <c r="D29" s="245" t="s">
        <v>29</v>
      </c>
      <c r="E29" s="244"/>
      <c r="F29" s="29"/>
      <c r="G29" s="340"/>
      <c r="H29" s="339">
        <f t="shared" si="16"/>
        <v>280</v>
      </c>
      <c r="I29" s="248">
        <f t="shared" si="0"/>
        <v>0</v>
      </c>
      <c r="J29" s="248"/>
      <c r="K29" s="340">
        <v>-1.3799999999999999E-3</v>
      </c>
      <c r="L29" s="339">
        <f t="shared" si="17"/>
        <v>280</v>
      </c>
      <c r="M29" s="248">
        <f t="shared" si="1"/>
        <v>-0.38639999999999997</v>
      </c>
      <c r="N29" s="29"/>
      <c r="O29" s="249">
        <f t="shared" si="2"/>
        <v>-0.38639999999999997</v>
      </c>
      <c r="P29" s="250" t="str">
        <f t="shared" si="3"/>
        <v/>
      </c>
      <c r="R29" s="340">
        <v>0</v>
      </c>
      <c r="S29" s="339">
        <f t="shared" si="18"/>
        <v>280</v>
      </c>
      <c r="T29" s="248">
        <f t="shared" si="4"/>
        <v>0</v>
      </c>
      <c r="U29" s="29"/>
      <c r="V29" s="249">
        <f t="shared" si="8"/>
        <v>0.38639999999999997</v>
      </c>
      <c r="W29" s="250" t="str">
        <f t="shared" si="9"/>
        <v/>
      </c>
      <c r="Y29" s="340">
        <v>0</v>
      </c>
      <c r="Z29" s="339">
        <f t="shared" si="19"/>
        <v>280</v>
      </c>
      <c r="AA29" s="248">
        <f t="shared" si="5"/>
        <v>0</v>
      </c>
      <c r="AB29" s="29"/>
      <c r="AC29" s="249">
        <f t="shared" si="10"/>
        <v>0</v>
      </c>
      <c r="AD29" s="250" t="str">
        <f t="shared" si="11"/>
        <v/>
      </c>
      <c r="AF29" s="340">
        <v>0</v>
      </c>
      <c r="AG29" s="339">
        <f t="shared" si="20"/>
        <v>280</v>
      </c>
      <c r="AH29" s="248">
        <f t="shared" si="6"/>
        <v>0</v>
      </c>
      <c r="AI29" s="29"/>
      <c r="AJ29" s="249">
        <f t="shared" si="12"/>
        <v>0</v>
      </c>
      <c r="AK29" s="250" t="str">
        <f t="shared" si="13"/>
        <v/>
      </c>
      <c r="AM29" s="340">
        <v>0</v>
      </c>
      <c r="AN29" s="339">
        <f t="shared" si="21"/>
        <v>280</v>
      </c>
      <c r="AO29" s="248">
        <f t="shared" si="7"/>
        <v>0</v>
      </c>
      <c r="AP29" s="29"/>
      <c r="AQ29" s="249">
        <f t="shared" si="14"/>
        <v>0</v>
      </c>
      <c r="AR29" s="250" t="str">
        <f t="shared" si="15"/>
        <v/>
      </c>
    </row>
    <row r="30" spans="2:48" x14ac:dyDescent="0.25">
      <c r="B30" s="67" t="s">
        <v>105</v>
      </c>
      <c r="C30" s="244"/>
      <c r="D30" s="245" t="s">
        <v>29</v>
      </c>
      <c r="E30" s="244"/>
      <c r="F30" s="29"/>
      <c r="G30" s="340"/>
      <c r="H30" s="339">
        <f t="shared" si="16"/>
        <v>280</v>
      </c>
      <c r="I30" s="248">
        <f t="shared" si="0"/>
        <v>0</v>
      </c>
      <c r="J30" s="248"/>
      <c r="K30" s="340">
        <v>-3.7799999999999999E-3</v>
      </c>
      <c r="L30" s="339">
        <f t="shared" si="17"/>
        <v>280</v>
      </c>
      <c r="M30" s="248">
        <f t="shared" si="1"/>
        <v>-1.0584</v>
      </c>
      <c r="N30" s="29"/>
      <c r="O30" s="249">
        <f t="shared" si="2"/>
        <v>-1.0584</v>
      </c>
      <c r="P30" s="250" t="str">
        <f t="shared" si="3"/>
        <v/>
      </c>
      <c r="R30" s="340">
        <v>0</v>
      </c>
      <c r="S30" s="339">
        <f t="shared" si="18"/>
        <v>280</v>
      </c>
      <c r="T30" s="248">
        <f t="shared" si="4"/>
        <v>0</v>
      </c>
      <c r="U30" s="29"/>
      <c r="V30" s="249">
        <f t="shared" si="8"/>
        <v>1.0584</v>
      </c>
      <c r="W30" s="250" t="str">
        <f t="shared" si="9"/>
        <v/>
      </c>
      <c r="Y30" s="340">
        <v>0</v>
      </c>
      <c r="Z30" s="339">
        <f t="shared" si="19"/>
        <v>280</v>
      </c>
      <c r="AA30" s="248">
        <f t="shared" si="5"/>
        <v>0</v>
      </c>
      <c r="AB30" s="29"/>
      <c r="AC30" s="249">
        <f t="shared" si="10"/>
        <v>0</v>
      </c>
      <c r="AD30" s="250" t="str">
        <f t="shared" si="11"/>
        <v/>
      </c>
      <c r="AF30" s="340">
        <v>0</v>
      </c>
      <c r="AG30" s="339">
        <f t="shared" si="20"/>
        <v>280</v>
      </c>
      <c r="AH30" s="248">
        <f t="shared" si="6"/>
        <v>0</v>
      </c>
      <c r="AI30" s="29"/>
      <c r="AJ30" s="249">
        <f t="shared" si="12"/>
        <v>0</v>
      </c>
      <c r="AK30" s="250" t="str">
        <f t="shared" si="13"/>
        <v/>
      </c>
      <c r="AM30" s="340">
        <v>0</v>
      </c>
      <c r="AN30" s="339">
        <f t="shared" si="21"/>
        <v>280</v>
      </c>
      <c r="AO30" s="248">
        <f t="shared" si="7"/>
        <v>0</v>
      </c>
      <c r="AP30" s="29"/>
      <c r="AQ30" s="249">
        <f t="shared" si="14"/>
        <v>0</v>
      </c>
      <c r="AR30" s="250" t="str">
        <f t="shared" si="15"/>
        <v/>
      </c>
    </row>
    <row r="31" spans="2:48" x14ac:dyDescent="0.25">
      <c r="B31" s="67" t="s">
        <v>106</v>
      </c>
      <c r="C31" s="244"/>
      <c r="D31" s="245" t="s">
        <v>29</v>
      </c>
      <c r="E31" s="244"/>
      <c r="F31" s="29"/>
      <c r="G31" s="340"/>
      <c r="H31" s="339">
        <f t="shared" si="16"/>
        <v>280</v>
      </c>
      <c r="I31" s="248">
        <f t="shared" si="0"/>
        <v>0</v>
      </c>
      <c r="J31" s="248"/>
      <c r="K31" s="340">
        <v>0</v>
      </c>
      <c r="L31" s="339">
        <f t="shared" si="17"/>
        <v>280</v>
      </c>
      <c r="M31" s="248">
        <f t="shared" si="1"/>
        <v>0</v>
      </c>
      <c r="N31" s="29"/>
      <c r="O31" s="249">
        <f t="shared" si="2"/>
        <v>0</v>
      </c>
      <c r="P31" s="250" t="str">
        <f t="shared" si="3"/>
        <v/>
      </c>
      <c r="R31" s="340">
        <v>0</v>
      </c>
      <c r="S31" s="339">
        <f t="shared" si="18"/>
        <v>280</v>
      </c>
      <c r="T31" s="248">
        <f t="shared" si="4"/>
        <v>0</v>
      </c>
      <c r="U31" s="29"/>
      <c r="V31" s="249">
        <f t="shared" si="8"/>
        <v>0</v>
      </c>
      <c r="W31" s="250" t="str">
        <f t="shared" si="9"/>
        <v/>
      </c>
      <c r="Y31" s="340">
        <v>3.5E-4</v>
      </c>
      <c r="Z31" s="339">
        <f t="shared" si="19"/>
        <v>280</v>
      </c>
      <c r="AA31" s="248">
        <f t="shared" si="5"/>
        <v>9.8000000000000004E-2</v>
      </c>
      <c r="AB31" s="29"/>
      <c r="AC31" s="249">
        <f t="shared" si="10"/>
        <v>9.8000000000000004E-2</v>
      </c>
      <c r="AD31" s="250" t="str">
        <f t="shared" si="11"/>
        <v/>
      </c>
      <c r="AF31" s="340">
        <v>3.5E-4</v>
      </c>
      <c r="AG31" s="339">
        <f t="shared" si="20"/>
        <v>280</v>
      </c>
      <c r="AH31" s="248">
        <f t="shared" si="6"/>
        <v>9.8000000000000004E-2</v>
      </c>
      <c r="AI31" s="29"/>
      <c r="AJ31" s="249">
        <f t="shared" si="12"/>
        <v>0</v>
      </c>
      <c r="AK31" s="250">
        <f t="shared" si="13"/>
        <v>0</v>
      </c>
      <c r="AM31" s="340">
        <v>3.5E-4</v>
      </c>
      <c r="AN31" s="339">
        <f t="shared" si="21"/>
        <v>280</v>
      </c>
      <c r="AO31" s="248">
        <f t="shared" si="7"/>
        <v>9.8000000000000004E-2</v>
      </c>
      <c r="AP31" s="29"/>
      <c r="AQ31" s="249">
        <f t="shared" si="14"/>
        <v>0</v>
      </c>
      <c r="AR31" s="250">
        <f t="shared" si="15"/>
        <v>0</v>
      </c>
    </row>
    <row r="32" spans="2:48" x14ac:dyDescent="0.25">
      <c r="B32" s="67" t="s">
        <v>107</v>
      </c>
      <c r="C32" s="244"/>
      <c r="D32" s="245" t="s">
        <v>29</v>
      </c>
      <c r="E32" s="244"/>
      <c r="F32" s="29"/>
      <c r="G32" s="340"/>
      <c r="H32" s="339">
        <f t="shared" si="16"/>
        <v>280</v>
      </c>
      <c r="I32" s="248">
        <f t="shared" si="0"/>
        <v>0</v>
      </c>
      <c r="J32" s="248"/>
      <c r="K32" s="340">
        <v>-6.0000000000000002E-5</v>
      </c>
      <c r="L32" s="339">
        <f t="shared" si="17"/>
        <v>280</v>
      </c>
      <c r="M32" s="248">
        <f t="shared" si="1"/>
        <v>-1.6799999999999999E-2</v>
      </c>
      <c r="N32" s="29"/>
      <c r="O32" s="249">
        <f t="shared" si="2"/>
        <v>-1.6799999999999999E-2</v>
      </c>
      <c r="P32" s="250" t="str">
        <f t="shared" si="3"/>
        <v/>
      </c>
      <c r="R32" s="340">
        <v>-6.0000000000000002E-5</v>
      </c>
      <c r="S32" s="339">
        <f t="shared" si="18"/>
        <v>280</v>
      </c>
      <c r="T32" s="248">
        <f t="shared" si="4"/>
        <v>-1.6799999999999999E-2</v>
      </c>
      <c r="U32" s="29"/>
      <c r="V32" s="249">
        <f t="shared" si="8"/>
        <v>0</v>
      </c>
      <c r="W32" s="250">
        <f t="shared" si="9"/>
        <v>0</v>
      </c>
      <c r="Y32" s="340">
        <v>-6.0000000000000002E-5</v>
      </c>
      <c r="Z32" s="339">
        <f t="shared" si="19"/>
        <v>280</v>
      </c>
      <c r="AA32" s="248">
        <f t="shared" si="5"/>
        <v>-1.6799999999999999E-2</v>
      </c>
      <c r="AB32" s="29"/>
      <c r="AC32" s="249">
        <f t="shared" si="10"/>
        <v>0</v>
      </c>
      <c r="AD32" s="250">
        <f t="shared" si="11"/>
        <v>0</v>
      </c>
      <c r="AF32" s="340">
        <v>-6.0000000000000002E-5</v>
      </c>
      <c r="AG32" s="339">
        <f t="shared" si="20"/>
        <v>280</v>
      </c>
      <c r="AH32" s="248">
        <f t="shared" si="6"/>
        <v>-1.6799999999999999E-2</v>
      </c>
      <c r="AI32" s="29"/>
      <c r="AJ32" s="249">
        <f t="shared" si="12"/>
        <v>0</v>
      </c>
      <c r="AK32" s="250">
        <f t="shared" si="13"/>
        <v>0</v>
      </c>
      <c r="AM32" s="340">
        <v>-6.0000000000000002E-5</v>
      </c>
      <c r="AN32" s="339">
        <f t="shared" si="21"/>
        <v>280</v>
      </c>
      <c r="AO32" s="248">
        <f t="shared" si="7"/>
        <v>-1.6799999999999999E-2</v>
      </c>
      <c r="AP32" s="29"/>
      <c r="AQ32" s="249">
        <f t="shared" si="14"/>
        <v>0</v>
      </c>
      <c r="AR32" s="250">
        <f t="shared" si="15"/>
        <v>0</v>
      </c>
    </row>
    <row r="33" spans="2:44" x14ac:dyDescent="0.25">
      <c r="B33" s="63" t="s">
        <v>108</v>
      </c>
      <c r="C33" s="244"/>
      <c r="D33" s="245" t="s">
        <v>29</v>
      </c>
      <c r="E33" s="244"/>
      <c r="F33" s="29"/>
      <c r="G33" s="340"/>
      <c r="H33" s="339">
        <f t="shared" si="16"/>
        <v>280</v>
      </c>
      <c r="I33" s="248">
        <f>H33*G33</f>
        <v>0</v>
      </c>
      <c r="J33" s="248"/>
      <c r="K33" s="340">
        <v>-2.98E-3</v>
      </c>
      <c r="L33" s="339">
        <f t="shared" si="17"/>
        <v>280</v>
      </c>
      <c r="M33" s="248">
        <f>L33*K33</f>
        <v>-0.83440000000000003</v>
      </c>
      <c r="N33" s="29"/>
      <c r="O33" s="249">
        <f t="shared" si="2"/>
        <v>-0.83440000000000003</v>
      </c>
      <c r="P33" s="250" t="str">
        <f t="shared" si="3"/>
        <v/>
      </c>
      <c r="R33" s="340">
        <v>-2.98E-3</v>
      </c>
      <c r="S33" s="339">
        <f t="shared" si="18"/>
        <v>280</v>
      </c>
      <c r="T33" s="248">
        <f>S33*R33</f>
        <v>-0.83440000000000003</v>
      </c>
      <c r="U33" s="29"/>
      <c r="V33" s="249">
        <f>T33-M33</f>
        <v>0</v>
      </c>
      <c r="W33" s="250">
        <f>IF(OR(M33=0,T33=0),"",(V33/M33))</f>
        <v>0</v>
      </c>
      <c r="Y33" s="340">
        <v>0</v>
      </c>
      <c r="Z33" s="339">
        <f t="shared" si="19"/>
        <v>280</v>
      </c>
      <c r="AA33" s="248">
        <f>Z33*Y33</f>
        <v>0</v>
      </c>
      <c r="AB33" s="29"/>
      <c r="AC33" s="249">
        <f>AA33-T33</f>
        <v>0.83440000000000003</v>
      </c>
      <c r="AD33" s="250" t="str">
        <f>IF(OR(T33=0,AA33=0),"",(AC33/T33))</f>
        <v/>
      </c>
      <c r="AF33" s="340">
        <v>0</v>
      </c>
      <c r="AG33" s="339">
        <f t="shared" si="20"/>
        <v>280</v>
      </c>
      <c r="AH33" s="248">
        <f>AG33*AF33</f>
        <v>0</v>
      </c>
      <c r="AI33" s="29"/>
      <c r="AJ33" s="249">
        <f>AH33-AA33</f>
        <v>0</v>
      </c>
      <c r="AK33" s="250" t="str">
        <f>IF(OR(AA33=0,AH33=0),"",(AJ33/AA33))</f>
        <v/>
      </c>
      <c r="AM33" s="340">
        <v>0</v>
      </c>
      <c r="AN33" s="339">
        <f t="shared" si="21"/>
        <v>280</v>
      </c>
      <c r="AO33" s="248">
        <f>AN33*AM33</f>
        <v>0</v>
      </c>
      <c r="AP33" s="29"/>
      <c r="AQ33" s="249">
        <f>AO33-AH33</f>
        <v>0</v>
      </c>
      <c r="AR33" s="250" t="str">
        <f>IF(OR(AH33=0,AO33=0),"",(AQ33/AH33))</f>
        <v/>
      </c>
    </row>
    <row r="34" spans="2:44" x14ac:dyDescent="0.25">
      <c r="B34" s="63" t="s">
        <v>109</v>
      </c>
      <c r="C34" s="244"/>
      <c r="D34" s="245" t="s">
        <v>29</v>
      </c>
      <c r="E34" s="244"/>
      <c r="F34" s="29"/>
      <c r="G34" s="340"/>
      <c r="H34" s="339">
        <f t="shared" si="16"/>
        <v>280</v>
      </c>
      <c r="I34" s="248">
        <f>H34*G34</f>
        <v>0</v>
      </c>
      <c r="J34" s="248"/>
      <c r="K34" s="340">
        <v>-7.2000000000000005E-4</v>
      </c>
      <c r="L34" s="339">
        <f t="shared" si="17"/>
        <v>280</v>
      </c>
      <c r="M34" s="248">
        <f>L34*K34</f>
        <v>-0.2016</v>
      </c>
      <c r="N34" s="29"/>
      <c r="O34" s="249">
        <f t="shared" si="2"/>
        <v>-0.2016</v>
      </c>
      <c r="P34" s="250" t="str">
        <f t="shared" si="3"/>
        <v/>
      </c>
      <c r="R34" s="340">
        <v>-7.2000000000000005E-4</v>
      </c>
      <c r="S34" s="339">
        <f t="shared" si="18"/>
        <v>280</v>
      </c>
      <c r="T34" s="248">
        <f>S34*R34</f>
        <v>-0.2016</v>
      </c>
      <c r="U34" s="29"/>
      <c r="V34" s="249">
        <f>T34-M34</f>
        <v>0</v>
      </c>
      <c r="W34" s="250">
        <f>IF(OR(M34=0,T34=0),"",(V34/M34))</f>
        <v>0</v>
      </c>
      <c r="Y34" s="340">
        <v>-7.2000000000000005E-4</v>
      </c>
      <c r="Z34" s="339">
        <f t="shared" si="19"/>
        <v>280</v>
      </c>
      <c r="AA34" s="248">
        <f>Z34*Y34</f>
        <v>-0.2016</v>
      </c>
      <c r="AB34" s="29"/>
      <c r="AC34" s="249">
        <f>AA34-T34</f>
        <v>0</v>
      </c>
      <c r="AD34" s="250">
        <f>IF(OR(T34=0,AA34=0),"",(AC34/T34))</f>
        <v>0</v>
      </c>
      <c r="AF34" s="340">
        <v>-7.2000000000000005E-4</v>
      </c>
      <c r="AG34" s="339">
        <f t="shared" si="20"/>
        <v>280</v>
      </c>
      <c r="AH34" s="248">
        <f>AG34*AF34</f>
        <v>-0.2016</v>
      </c>
      <c r="AI34" s="29"/>
      <c r="AJ34" s="249">
        <f>AH34-AA34</f>
        <v>0</v>
      </c>
      <c r="AK34" s="250">
        <f>IF(OR(AA34=0,AH34=0),"",(AJ34/AA34))</f>
        <v>0</v>
      </c>
      <c r="AM34" s="340">
        <v>0</v>
      </c>
      <c r="AN34" s="339">
        <f t="shared" si="21"/>
        <v>280</v>
      </c>
      <c r="AO34" s="248">
        <f>AN34*AM34</f>
        <v>0</v>
      </c>
      <c r="AP34" s="29"/>
      <c r="AQ34" s="249">
        <f>AO34-AH34</f>
        <v>0.2016</v>
      </c>
      <c r="AR34" s="250" t="str">
        <f>IF(OR(AH34=0,AO34=0),"",(AQ34/AH34))</f>
        <v/>
      </c>
    </row>
    <row r="35" spans="2:44" x14ac:dyDescent="0.25">
      <c r="B35" s="68" t="s">
        <v>110</v>
      </c>
      <c r="C35" s="244"/>
      <c r="D35" s="245" t="s">
        <v>29</v>
      </c>
      <c r="E35" s="244"/>
      <c r="F35" s="29"/>
      <c r="G35" s="340"/>
      <c r="H35" s="339">
        <f t="shared" si="16"/>
        <v>280</v>
      </c>
      <c r="I35" s="248">
        <f t="shared" si="0"/>
        <v>0</v>
      </c>
      <c r="J35" s="248"/>
      <c r="K35" s="431">
        <v>0</v>
      </c>
      <c r="L35" s="339">
        <f t="shared" si="17"/>
        <v>280</v>
      </c>
      <c r="M35" s="248">
        <f t="shared" si="1"/>
        <v>0</v>
      </c>
      <c r="N35" s="29"/>
      <c r="O35" s="249">
        <f t="shared" si="2"/>
        <v>0</v>
      </c>
      <c r="P35" s="250" t="str">
        <f t="shared" si="3"/>
        <v/>
      </c>
      <c r="R35" s="340">
        <v>-2.0899999999999998E-3</v>
      </c>
      <c r="S35" s="339">
        <f t="shared" si="18"/>
        <v>280</v>
      </c>
      <c r="T35" s="248">
        <f t="shared" si="4"/>
        <v>-0.58519999999999994</v>
      </c>
      <c r="U35" s="29"/>
      <c r="V35" s="249">
        <f t="shared" si="8"/>
        <v>-0.58519999999999994</v>
      </c>
      <c r="W35" s="250" t="str">
        <f t="shared" si="9"/>
        <v/>
      </c>
      <c r="Y35" s="340">
        <v>-2.0899999999999998E-3</v>
      </c>
      <c r="Z35" s="339">
        <f t="shared" si="19"/>
        <v>280</v>
      </c>
      <c r="AA35" s="248">
        <f t="shared" si="5"/>
        <v>-0.58519999999999994</v>
      </c>
      <c r="AB35" s="29"/>
      <c r="AC35" s="249">
        <f t="shared" si="10"/>
        <v>0</v>
      </c>
      <c r="AD35" s="250">
        <f t="shared" si="11"/>
        <v>0</v>
      </c>
      <c r="AF35" s="340">
        <v>-2.0899999999999998E-3</v>
      </c>
      <c r="AG35" s="339">
        <f t="shared" si="20"/>
        <v>280</v>
      </c>
      <c r="AH35" s="248">
        <f t="shared" si="6"/>
        <v>-0.58519999999999994</v>
      </c>
      <c r="AI35" s="29"/>
      <c r="AJ35" s="249">
        <f t="shared" si="12"/>
        <v>0</v>
      </c>
      <c r="AK35" s="250">
        <f t="shared" si="13"/>
        <v>0</v>
      </c>
      <c r="AM35" s="340">
        <v>0</v>
      </c>
      <c r="AN35" s="339">
        <f t="shared" si="21"/>
        <v>280</v>
      </c>
      <c r="AO35" s="248">
        <f t="shared" si="7"/>
        <v>0</v>
      </c>
      <c r="AP35" s="29"/>
      <c r="AQ35" s="249">
        <f t="shared" si="14"/>
        <v>0.58519999999999994</v>
      </c>
      <c r="AR35" s="250" t="str">
        <f t="shared" si="15"/>
        <v/>
      </c>
    </row>
    <row r="36" spans="2:44" s="22" customFormat="1" x14ac:dyDescent="0.25">
      <c r="B36" s="69" t="s">
        <v>111</v>
      </c>
      <c r="C36" s="53"/>
      <c r="D36" s="245" t="s">
        <v>29</v>
      </c>
      <c r="E36" s="53"/>
      <c r="F36" s="23"/>
      <c r="G36" s="55"/>
      <c r="H36" s="339">
        <f t="shared" si="16"/>
        <v>280</v>
      </c>
      <c r="I36" s="248">
        <f t="shared" si="0"/>
        <v>0</v>
      </c>
      <c r="J36" s="66"/>
      <c r="K36" s="97">
        <v>4.2999999999999999E-4</v>
      </c>
      <c r="L36" s="339">
        <f t="shared" si="17"/>
        <v>280</v>
      </c>
      <c r="M36" s="65">
        <f t="shared" si="1"/>
        <v>0.12039999999999999</v>
      </c>
      <c r="N36" s="59"/>
      <c r="O36" s="60">
        <f t="shared" si="2"/>
        <v>0.12039999999999999</v>
      </c>
      <c r="P36" s="61" t="str">
        <f t="shared" si="3"/>
        <v/>
      </c>
      <c r="Q36" s="59"/>
      <c r="R36" s="97">
        <v>0</v>
      </c>
      <c r="S36" s="339">
        <f t="shared" si="18"/>
        <v>280</v>
      </c>
      <c r="T36" s="65">
        <f t="shared" si="4"/>
        <v>0</v>
      </c>
      <c r="U36" s="59"/>
      <c r="V36" s="60">
        <f t="shared" si="8"/>
        <v>-0.12039999999999999</v>
      </c>
      <c r="W36" s="61" t="str">
        <f t="shared" si="9"/>
        <v/>
      </c>
      <c r="X36" s="59"/>
      <c r="Y36" s="97">
        <v>0</v>
      </c>
      <c r="Z36" s="339">
        <f t="shared" si="19"/>
        <v>280</v>
      </c>
      <c r="AA36" s="65">
        <f t="shared" si="5"/>
        <v>0</v>
      </c>
      <c r="AB36" s="59"/>
      <c r="AC36" s="60">
        <f t="shared" si="10"/>
        <v>0</v>
      </c>
      <c r="AD36" s="61" t="str">
        <f t="shared" si="11"/>
        <v/>
      </c>
      <c r="AE36" s="59"/>
      <c r="AF36" s="97">
        <v>0</v>
      </c>
      <c r="AG36" s="339">
        <f t="shared" si="20"/>
        <v>280</v>
      </c>
      <c r="AH36" s="65">
        <f t="shared" si="6"/>
        <v>0</v>
      </c>
      <c r="AI36" s="59"/>
      <c r="AJ36" s="60">
        <f t="shared" si="12"/>
        <v>0</v>
      </c>
      <c r="AK36" s="250" t="str">
        <f t="shared" si="13"/>
        <v/>
      </c>
      <c r="AL36" s="59"/>
      <c r="AM36" s="97">
        <v>0</v>
      </c>
      <c r="AN36" s="339">
        <f t="shared" si="21"/>
        <v>280</v>
      </c>
      <c r="AO36" s="65">
        <f t="shared" si="7"/>
        <v>0</v>
      </c>
      <c r="AP36" s="59"/>
      <c r="AQ36" s="60">
        <f t="shared" si="14"/>
        <v>0</v>
      </c>
      <c r="AR36" s="61" t="str">
        <f t="shared" si="15"/>
        <v/>
      </c>
    </row>
    <row r="37" spans="2:44" s="22" customFormat="1" x14ac:dyDescent="0.25">
      <c r="B37" s="69" t="s">
        <v>112</v>
      </c>
      <c r="C37" s="53"/>
      <c r="D37" s="245" t="s">
        <v>29</v>
      </c>
      <c r="E37" s="53"/>
      <c r="F37" s="23"/>
      <c r="G37" s="55"/>
      <c r="H37" s="339">
        <f t="shared" si="16"/>
        <v>280</v>
      </c>
      <c r="I37" s="248">
        <f t="shared" si="0"/>
        <v>0</v>
      </c>
      <c r="J37" s="66"/>
      <c r="K37" s="97">
        <v>0</v>
      </c>
      <c r="L37" s="339">
        <f t="shared" si="17"/>
        <v>280</v>
      </c>
      <c r="M37" s="65">
        <f t="shared" si="1"/>
        <v>0</v>
      </c>
      <c r="N37" s="59"/>
      <c r="O37" s="60">
        <f t="shared" si="2"/>
        <v>0</v>
      </c>
      <c r="P37" s="61" t="str">
        <f t="shared" si="3"/>
        <v/>
      </c>
      <c r="Q37" s="59"/>
      <c r="R37" s="97">
        <v>0</v>
      </c>
      <c r="S37" s="339">
        <f t="shared" si="18"/>
        <v>280</v>
      </c>
      <c r="T37" s="65">
        <f t="shared" si="4"/>
        <v>0</v>
      </c>
      <c r="U37" s="59"/>
      <c r="V37" s="60">
        <f t="shared" si="8"/>
        <v>0</v>
      </c>
      <c r="W37" s="61" t="str">
        <f t="shared" si="9"/>
        <v/>
      </c>
      <c r="X37" s="59"/>
      <c r="Y37" s="97">
        <v>0</v>
      </c>
      <c r="Z37" s="339">
        <f t="shared" si="19"/>
        <v>280</v>
      </c>
      <c r="AA37" s="65">
        <f t="shared" si="5"/>
        <v>0</v>
      </c>
      <c r="AB37" s="59"/>
      <c r="AC37" s="60">
        <f t="shared" si="10"/>
        <v>0</v>
      </c>
      <c r="AD37" s="61" t="str">
        <f t="shared" si="11"/>
        <v/>
      </c>
      <c r="AE37" s="59"/>
      <c r="AF37" s="97">
        <v>0</v>
      </c>
      <c r="AG37" s="339">
        <f t="shared" si="20"/>
        <v>280</v>
      </c>
      <c r="AH37" s="65">
        <f t="shared" si="6"/>
        <v>0</v>
      </c>
      <c r="AI37" s="59"/>
      <c r="AJ37" s="60">
        <f t="shared" si="12"/>
        <v>0</v>
      </c>
      <c r="AK37" s="250" t="str">
        <f t="shared" si="13"/>
        <v/>
      </c>
      <c r="AL37" s="59"/>
      <c r="AM37" s="97">
        <v>3.3E-4</v>
      </c>
      <c r="AN37" s="339">
        <f t="shared" si="21"/>
        <v>280</v>
      </c>
      <c r="AO37" s="65">
        <f t="shared" si="7"/>
        <v>9.2399999999999996E-2</v>
      </c>
      <c r="AP37" s="59"/>
      <c r="AQ37" s="60">
        <f t="shared" si="14"/>
        <v>9.2399999999999996E-2</v>
      </c>
      <c r="AR37" s="61" t="str">
        <f t="shared" si="15"/>
        <v/>
      </c>
    </row>
    <row r="38" spans="2:44" s="22" customFormat="1" x14ac:dyDescent="0.25">
      <c r="B38" s="69" t="s">
        <v>113</v>
      </c>
      <c r="C38" s="53"/>
      <c r="D38" s="245" t="s">
        <v>29</v>
      </c>
      <c r="E38" s="53"/>
      <c r="F38" s="23"/>
      <c r="G38" s="55"/>
      <c r="H38" s="339">
        <f t="shared" si="16"/>
        <v>280</v>
      </c>
      <c r="I38" s="248">
        <f t="shared" si="0"/>
        <v>0</v>
      </c>
      <c r="J38" s="66"/>
      <c r="K38" s="97">
        <v>0</v>
      </c>
      <c r="L38" s="339">
        <f t="shared" si="17"/>
        <v>280</v>
      </c>
      <c r="M38" s="65">
        <f t="shared" si="1"/>
        <v>0</v>
      </c>
      <c r="N38" s="59"/>
      <c r="O38" s="60">
        <f t="shared" si="2"/>
        <v>0</v>
      </c>
      <c r="P38" s="61" t="str">
        <f t="shared" si="3"/>
        <v/>
      </c>
      <c r="Q38" s="59"/>
      <c r="R38" s="97">
        <v>0</v>
      </c>
      <c r="S38" s="339">
        <f t="shared" si="18"/>
        <v>280</v>
      </c>
      <c r="T38" s="65">
        <f t="shared" si="4"/>
        <v>0</v>
      </c>
      <c r="U38" s="59"/>
      <c r="V38" s="60">
        <f t="shared" si="8"/>
        <v>0</v>
      </c>
      <c r="W38" s="61" t="str">
        <f t="shared" si="9"/>
        <v/>
      </c>
      <c r="X38" s="59"/>
      <c r="Y38" s="97">
        <v>0</v>
      </c>
      <c r="Z38" s="339">
        <f t="shared" si="19"/>
        <v>280</v>
      </c>
      <c r="AA38" s="65">
        <f t="shared" si="5"/>
        <v>0</v>
      </c>
      <c r="AB38" s="59"/>
      <c r="AC38" s="60">
        <f t="shared" si="10"/>
        <v>0</v>
      </c>
      <c r="AD38" s="61" t="str">
        <f t="shared" si="11"/>
        <v/>
      </c>
      <c r="AE38" s="59"/>
      <c r="AF38" s="97">
        <v>0</v>
      </c>
      <c r="AG38" s="339">
        <f t="shared" si="20"/>
        <v>280</v>
      </c>
      <c r="AH38" s="65">
        <f t="shared" si="6"/>
        <v>0</v>
      </c>
      <c r="AI38" s="59"/>
      <c r="AJ38" s="60">
        <f t="shared" si="12"/>
        <v>0</v>
      </c>
      <c r="AK38" s="250" t="str">
        <f t="shared" si="13"/>
        <v/>
      </c>
      <c r="AL38" s="59"/>
      <c r="AM38" s="97">
        <v>2.7E-4</v>
      </c>
      <c r="AN38" s="339">
        <f t="shared" si="21"/>
        <v>280</v>
      </c>
      <c r="AO38" s="65">
        <f t="shared" si="7"/>
        <v>7.5600000000000001E-2</v>
      </c>
      <c r="AP38" s="59"/>
      <c r="AQ38" s="60">
        <f t="shared" si="14"/>
        <v>7.5600000000000001E-2</v>
      </c>
      <c r="AR38" s="61" t="str">
        <f t="shared" si="15"/>
        <v/>
      </c>
    </row>
    <row r="39" spans="2:44" x14ac:dyDescent="0.25">
      <c r="B39" s="264" t="s">
        <v>67</v>
      </c>
      <c r="C39" s="244"/>
      <c r="D39" s="245" t="s">
        <v>29</v>
      </c>
      <c r="E39" s="244"/>
      <c r="F39" s="29"/>
      <c r="G39" s="261">
        <v>9.0020000000000003E-2</v>
      </c>
      <c r="H39" s="339">
        <f>+$G$18</f>
        <v>280</v>
      </c>
      <c r="I39" s="263">
        <f t="shared" si="0"/>
        <v>25.2056</v>
      </c>
      <c r="J39" s="263"/>
      <c r="K39" s="261">
        <v>9.8140000000000005E-2</v>
      </c>
      <c r="L39" s="339">
        <f>+$G$18</f>
        <v>280</v>
      </c>
      <c r="M39" s="263">
        <f t="shared" si="1"/>
        <v>27.479200000000002</v>
      </c>
      <c r="N39" s="29"/>
      <c r="O39" s="249">
        <f t="shared" si="2"/>
        <v>2.2736000000000018</v>
      </c>
      <c r="P39" s="250">
        <f t="shared" si="3"/>
        <v>9.0202177293934746E-2</v>
      </c>
      <c r="R39" s="261">
        <v>0.10152</v>
      </c>
      <c r="S39" s="339">
        <f>+$G$18</f>
        <v>280</v>
      </c>
      <c r="T39" s="263">
        <f t="shared" si="4"/>
        <v>28.425599999999999</v>
      </c>
      <c r="U39" s="29"/>
      <c r="V39" s="249">
        <f t="shared" si="8"/>
        <v>0.94639999999999702</v>
      </c>
      <c r="W39" s="250">
        <f t="shared" si="9"/>
        <v>3.4440595068269707E-2</v>
      </c>
      <c r="Y39" s="261">
        <v>0.10415000000000001</v>
      </c>
      <c r="Z39" s="339">
        <f t="shared" si="19"/>
        <v>280</v>
      </c>
      <c r="AA39" s="263">
        <f t="shared" si="5"/>
        <v>29.162000000000003</v>
      </c>
      <c r="AB39" s="29"/>
      <c r="AC39" s="249">
        <f t="shared" si="10"/>
        <v>0.73640000000000327</v>
      </c>
      <c r="AD39" s="250">
        <f t="shared" si="11"/>
        <v>2.5906225374310598E-2</v>
      </c>
      <c r="AF39" s="261">
        <v>0.11125</v>
      </c>
      <c r="AG39" s="339">
        <f>+$G$18</f>
        <v>280</v>
      </c>
      <c r="AH39" s="263">
        <f t="shared" si="6"/>
        <v>31.150000000000002</v>
      </c>
      <c r="AI39" s="29"/>
      <c r="AJ39" s="249">
        <f t="shared" si="12"/>
        <v>1.9879999999999995</v>
      </c>
      <c r="AK39" s="250">
        <f t="shared" si="13"/>
        <v>6.8170907345175211E-2</v>
      </c>
      <c r="AM39" s="261">
        <v>0.11405999999999999</v>
      </c>
      <c r="AN39" s="339">
        <f>+$G$18</f>
        <v>280</v>
      </c>
      <c r="AO39" s="263">
        <f t="shared" si="7"/>
        <v>31.936799999999998</v>
      </c>
      <c r="AP39" s="29"/>
      <c r="AQ39" s="249">
        <f t="shared" si="14"/>
        <v>0.78679999999999595</v>
      </c>
      <c r="AR39" s="250">
        <f t="shared" si="15"/>
        <v>2.5258426966292002E-2</v>
      </c>
    </row>
    <row r="40" spans="2:44" x14ac:dyDescent="0.25">
      <c r="B40" s="341" t="s">
        <v>27</v>
      </c>
      <c r="C40" s="399"/>
      <c r="D40" s="400"/>
      <c r="E40" s="399"/>
      <c r="F40" s="401"/>
      <c r="G40" s="402"/>
      <c r="H40" s="403"/>
      <c r="I40" s="404">
        <f>SUM(I23:I39)</f>
        <v>31.214000000000002</v>
      </c>
      <c r="J40" s="404"/>
      <c r="K40" s="402"/>
      <c r="L40" s="403"/>
      <c r="M40" s="404">
        <f>SUM(M23:M39)</f>
        <v>33.544000000000004</v>
      </c>
      <c r="N40" s="401"/>
      <c r="O40" s="405">
        <f t="shared" si="2"/>
        <v>2.3300000000000018</v>
      </c>
      <c r="P40" s="406">
        <f t="shared" si="3"/>
        <v>7.4645992182994864E-2</v>
      </c>
      <c r="R40" s="402"/>
      <c r="S40" s="403"/>
      <c r="T40" s="404">
        <f>SUM(T23:T39)</f>
        <v>35.585599999999999</v>
      </c>
      <c r="U40" s="401"/>
      <c r="V40" s="405">
        <f t="shared" si="8"/>
        <v>2.0415999999999954</v>
      </c>
      <c r="W40" s="406">
        <f t="shared" si="9"/>
        <v>6.0863343668017982E-2</v>
      </c>
      <c r="Y40" s="402"/>
      <c r="Z40" s="403"/>
      <c r="AA40" s="404">
        <f>SUM(AA23:AA39)</f>
        <v>37.484400000000001</v>
      </c>
      <c r="AB40" s="401"/>
      <c r="AC40" s="405">
        <f t="shared" si="10"/>
        <v>1.8988000000000014</v>
      </c>
      <c r="AD40" s="406">
        <f t="shared" si="11"/>
        <v>5.3358661930668627E-2</v>
      </c>
      <c r="AF40" s="402"/>
      <c r="AG40" s="403"/>
      <c r="AH40" s="404">
        <f>SUM(AH23:AH39)</f>
        <v>40.092399999999998</v>
      </c>
      <c r="AI40" s="401"/>
      <c r="AJ40" s="405">
        <f t="shared" si="12"/>
        <v>2.607999999999997</v>
      </c>
      <c r="AK40" s="406">
        <f t="shared" si="13"/>
        <v>6.9575610120476708E-2</v>
      </c>
      <c r="AM40" s="402"/>
      <c r="AN40" s="403"/>
      <c r="AO40" s="404">
        <f>SUM(AO23:AO39)</f>
        <v>42.073999999999998</v>
      </c>
      <c r="AP40" s="401"/>
      <c r="AQ40" s="405">
        <f t="shared" si="14"/>
        <v>1.9816000000000003</v>
      </c>
      <c r="AR40" s="406">
        <f t="shared" si="15"/>
        <v>4.9425826341151946E-2</v>
      </c>
    </row>
    <row r="41" spans="2:44" ht="15" customHeight="1" x14ac:dyDescent="0.25">
      <c r="B41" s="63" t="s">
        <v>28</v>
      </c>
      <c r="C41" s="244"/>
      <c r="D41" s="245" t="s">
        <v>29</v>
      </c>
      <c r="E41" s="244"/>
      <c r="F41" s="29"/>
      <c r="G41" s="468">
        <f>G56</f>
        <v>0.10299999999999999</v>
      </c>
      <c r="H41" s="469">
        <f>$G$18*(1+G67)-$G$18</f>
        <v>8.2600000000000477</v>
      </c>
      <c r="I41" s="248">
        <f>H41*G41</f>
        <v>0.85078000000000487</v>
      </c>
      <c r="J41" s="248"/>
      <c r="K41" s="468">
        <f>K56</f>
        <v>0.10299999999999999</v>
      </c>
      <c r="L41" s="469">
        <f>$G$18*(1+K67)-$G$18</f>
        <v>8.2600000000000477</v>
      </c>
      <c r="M41" s="248">
        <f>L41*K41</f>
        <v>0.85078000000000487</v>
      </c>
      <c r="N41" s="29"/>
      <c r="O41" s="249">
        <f t="shared" si="2"/>
        <v>0</v>
      </c>
      <c r="P41" s="250">
        <f t="shared" si="3"/>
        <v>0</v>
      </c>
      <c r="R41" s="468">
        <f>R56</f>
        <v>0.10299999999999999</v>
      </c>
      <c r="S41" s="469">
        <f>$G$18*(1+R67)-$G$18</f>
        <v>8.2600000000000477</v>
      </c>
      <c r="T41" s="248">
        <f>S41*R41</f>
        <v>0.85078000000000487</v>
      </c>
      <c r="U41" s="29"/>
      <c r="V41" s="249">
        <f t="shared" si="8"/>
        <v>0</v>
      </c>
      <c r="W41" s="250">
        <f t="shared" si="9"/>
        <v>0</v>
      </c>
      <c r="Y41" s="468">
        <f>Y56</f>
        <v>0.10299999999999999</v>
      </c>
      <c r="Z41" s="469">
        <f>$G$18*(1+Y67)-$G$18</f>
        <v>8.2600000000000477</v>
      </c>
      <c r="AA41" s="248">
        <f>Z41*Y41</f>
        <v>0.85078000000000487</v>
      </c>
      <c r="AB41" s="29"/>
      <c r="AC41" s="249">
        <f t="shared" si="10"/>
        <v>0</v>
      </c>
      <c r="AD41" s="250">
        <f t="shared" si="11"/>
        <v>0</v>
      </c>
      <c r="AF41" s="468">
        <f>AF56</f>
        <v>0.10299999999999999</v>
      </c>
      <c r="AG41" s="469">
        <f>$G$18*(1+AF67)-$G$18</f>
        <v>8.2600000000000477</v>
      </c>
      <c r="AH41" s="248">
        <f>AG41*AF41</f>
        <v>0.85078000000000487</v>
      </c>
      <c r="AI41" s="29"/>
      <c r="AJ41" s="249">
        <f t="shared" si="12"/>
        <v>0</v>
      </c>
      <c r="AK41" s="250">
        <f t="shared" si="13"/>
        <v>0</v>
      </c>
      <c r="AM41" s="468">
        <f>AM56</f>
        <v>0.10299999999999999</v>
      </c>
      <c r="AN41" s="469">
        <f>$G$18*(1+AM67)-$G$18</f>
        <v>8.2600000000000477</v>
      </c>
      <c r="AO41" s="248">
        <f>AN41*AM41</f>
        <v>0.85078000000000487</v>
      </c>
      <c r="AP41" s="29"/>
      <c r="AQ41" s="249">
        <f t="shared" si="14"/>
        <v>0</v>
      </c>
      <c r="AR41" s="250">
        <f t="shared" si="15"/>
        <v>0</v>
      </c>
    </row>
    <row r="42" spans="2:44" s="22" customFormat="1" ht="15" customHeight="1" x14ac:dyDescent="0.25">
      <c r="B42" s="82" t="str">
        <f>+RESIDENTIAL!$B$41</f>
        <v>Rate Rider for Disposition of Deferral/Variance Accounts - effective until December 31, 2025</v>
      </c>
      <c r="C42" s="53"/>
      <c r="D42" s="54" t="s">
        <v>29</v>
      </c>
      <c r="E42" s="53"/>
      <c r="F42" s="23"/>
      <c r="G42" s="85">
        <v>4.79E-3</v>
      </c>
      <c r="H42" s="86">
        <f>+$G$18</f>
        <v>280</v>
      </c>
      <c r="I42" s="65">
        <f>H42*G42</f>
        <v>1.3411999999999999</v>
      </c>
      <c r="J42" s="65"/>
      <c r="K42" s="85">
        <v>2.5500000000000002E-3</v>
      </c>
      <c r="L42" s="86">
        <f>+$G$18</f>
        <v>280</v>
      </c>
      <c r="M42" s="65">
        <f>L42*K42</f>
        <v>0.71400000000000008</v>
      </c>
      <c r="N42" s="59"/>
      <c r="O42" s="60">
        <f t="shared" si="2"/>
        <v>-0.62719999999999987</v>
      </c>
      <c r="P42" s="61">
        <f t="shared" si="3"/>
        <v>-0.46764091858037571</v>
      </c>
      <c r="Q42" s="59"/>
      <c r="R42" s="85">
        <v>0</v>
      </c>
      <c r="S42" s="86">
        <f>+$G$18</f>
        <v>280</v>
      </c>
      <c r="T42" s="65">
        <f>S42*R42</f>
        <v>0</v>
      </c>
      <c r="U42" s="59"/>
      <c r="V42" s="60">
        <f t="shared" si="8"/>
        <v>-0.71400000000000008</v>
      </c>
      <c r="W42" s="61" t="str">
        <f t="shared" si="9"/>
        <v/>
      </c>
      <c r="X42" s="59"/>
      <c r="Y42" s="85">
        <v>0</v>
      </c>
      <c r="Z42" s="86">
        <f>+$G$18</f>
        <v>280</v>
      </c>
      <c r="AA42" s="65">
        <f>Z42*Y42</f>
        <v>0</v>
      </c>
      <c r="AB42" s="59"/>
      <c r="AC42" s="60">
        <f t="shared" si="10"/>
        <v>0</v>
      </c>
      <c r="AD42" s="61" t="str">
        <f t="shared" si="11"/>
        <v/>
      </c>
      <c r="AE42" s="59"/>
      <c r="AF42" s="85">
        <v>0</v>
      </c>
      <c r="AG42" s="86">
        <f>+$G$18</f>
        <v>280</v>
      </c>
      <c r="AH42" s="65">
        <f>AG42*AF42</f>
        <v>0</v>
      </c>
      <c r="AI42" s="59"/>
      <c r="AJ42" s="60">
        <f t="shared" si="12"/>
        <v>0</v>
      </c>
      <c r="AK42" s="61" t="str">
        <f t="shared" si="13"/>
        <v/>
      </c>
      <c r="AL42" s="59"/>
      <c r="AM42" s="85">
        <v>0</v>
      </c>
      <c r="AN42" s="86">
        <f>+$G$18</f>
        <v>280</v>
      </c>
      <c r="AO42" s="65">
        <f>AN42*AM42</f>
        <v>0</v>
      </c>
      <c r="AP42" s="59"/>
      <c r="AQ42" s="60">
        <f t="shared" si="14"/>
        <v>0</v>
      </c>
      <c r="AR42" s="61" t="str">
        <f t="shared" si="15"/>
        <v/>
      </c>
    </row>
    <row r="43" spans="2:44" s="22" customFormat="1" ht="15" customHeight="1" x14ac:dyDescent="0.25">
      <c r="B43" s="82" t="str">
        <f>+RESIDENTIAL!$B$42</f>
        <v>Rate Rider for Disposition of Capacity Based Recovery Account - Applicable only for Class B Customers - effective until December 31, 2025</v>
      </c>
      <c r="C43" s="53"/>
      <c r="D43" s="54" t="s">
        <v>29</v>
      </c>
      <c r="E43" s="53"/>
      <c r="F43" s="23"/>
      <c r="G43" s="85">
        <v>-1.2999999999999999E-4</v>
      </c>
      <c r="H43" s="86">
        <f>+$G$18</f>
        <v>280</v>
      </c>
      <c r="I43" s="65">
        <f>H43*G43</f>
        <v>-3.6399999999999995E-2</v>
      </c>
      <c r="J43" s="65"/>
      <c r="K43" s="85">
        <v>1.8000000000000001E-4</v>
      </c>
      <c r="L43" s="86">
        <f>+$G$18</f>
        <v>280</v>
      </c>
      <c r="M43" s="65">
        <f>L43*K43</f>
        <v>5.04E-2</v>
      </c>
      <c r="N43" s="59"/>
      <c r="O43" s="60">
        <f t="shared" si="2"/>
        <v>8.6799999999999988E-2</v>
      </c>
      <c r="P43" s="61">
        <f t="shared" si="3"/>
        <v>-2.3846153846153846</v>
      </c>
      <c r="Q43" s="59"/>
      <c r="R43" s="85">
        <v>0</v>
      </c>
      <c r="S43" s="86">
        <f>+$G$18</f>
        <v>280</v>
      </c>
      <c r="T43" s="65">
        <f>S43*R43</f>
        <v>0</v>
      </c>
      <c r="U43" s="59"/>
      <c r="V43" s="60">
        <f t="shared" si="8"/>
        <v>-5.04E-2</v>
      </c>
      <c r="W43" s="61" t="str">
        <f t="shared" si="9"/>
        <v/>
      </c>
      <c r="X43" s="59"/>
      <c r="Y43" s="85">
        <v>0</v>
      </c>
      <c r="Z43" s="86">
        <f>+$G$18</f>
        <v>280</v>
      </c>
      <c r="AA43" s="65">
        <f>Z43*Y43</f>
        <v>0</v>
      </c>
      <c r="AB43" s="59"/>
      <c r="AC43" s="60">
        <f t="shared" si="10"/>
        <v>0</v>
      </c>
      <c r="AD43" s="61" t="str">
        <f t="shared" si="11"/>
        <v/>
      </c>
      <c r="AE43" s="59"/>
      <c r="AF43" s="85">
        <v>0</v>
      </c>
      <c r="AG43" s="86">
        <f>+$G$18</f>
        <v>280</v>
      </c>
      <c r="AH43" s="65">
        <f>AG43*AF43</f>
        <v>0</v>
      </c>
      <c r="AI43" s="59"/>
      <c r="AJ43" s="60">
        <f t="shared" si="12"/>
        <v>0</v>
      </c>
      <c r="AK43" s="61" t="str">
        <f t="shared" si="13"/>
        <v/>
      </c>
      <c r="AL43" s="59"/>
      <c r="AM43" s="85">
        <v>0</v>
      </c>
      <c r="AN43" s="86">
        <f>+$G$18</f>
        <v>280</v>
      </c>
      <c r="AO43" s="65">
        <f>AN43*AM43</f>
        <v>0</v>
      </c>
      <c r="AP43" s="59"/>
      <c r="AQ43" s="60">
        <f t="shared" si="14"/>
        <v>0</v>
      </c>
      <c r="AR43" s="61" t="str">
        <f t="shared" si="15"/>
        <v/>
      </c>
    </row>
    <row r="44" spans="2:44" s="22" customFormat="1" ht="15" customHeight="1" x14ac:dyDescent="0.25">
      <c r="B44" s="82" t="str">
        <f>+RESIDENTIAL!$B$43</f>
        <v>Rate Rider for Disposition of Global Adjustment Account - Applicable only for Non-RPP Customers - effective until December 31, 2025</v>
      </c>
      <c r="C44" s="53"/>
      <c r="D44" s="54" t="s">
        <v>29</v>
      </c>
      <c r="E44" s="53"/>
      <c r="F44" s="23"/>
      <c r="G44" s="85">
        <v>0</v>
      </c>
      <c r="H44" s="86"/>
      <c r="I44" s="65"/>
      <c r="J44" s="65"/>
      <c r="K44" s="85">
        <v>1.24E-3</v>
      </c>
      <c r="L44" s="86"/>
      <c r="M44" s="65"/>
      <c r="N44" s="59"/>
      <c r="O44" s="60">
        <f t="shared" si="2"/>
        <v>0</v>
      </c>
      <c r="P44" s="61" t="str">
        <f t="shared" si="3"/>
        <v/>
      </c>
      <c r="Q44" s="59"/>
      <c r="R44" s="85">
        <v>0</v>
      </c>
      <c r="S44" s="86"/>
      <c r="T44" s="65"/>
      <c r="U44" s="59"/>
      <c r="V44" s="60">
        <f t="shared" si="8"/>
        <v>0</v>
      </c>
      <c r="W44" s="61" t="str">
        <f t="shared" si="9"/>
        <v/>
      </c>
      <c r="X44" s="59"/>
      <c r="Y44" s="85">
        <v>0</v>
      </c>
      <c r="Z44" s="86"/>
      <c r="AA44" s="65"/>
      <c r="AB44" s="59"/>
      <c r="AC44" s="60">
        <f t="shared" si="10"/>
        <v>0</v>
      </c>
      <c r="AD44" s="61" t="str">
        <f t="shared" si="11"/>
        <v/>
      </c>
      <c r="AE44" s="59"/>
      <c r="AF44" s="85">
        <v>0</v>
      </c>
      <c r="AG44" s="86"/>
      <c r="AH44" s="65"/>
      <c r="AI44" s="59"/>
      <c r="AJ44" s="60">
        <f t="shared" si="12"/>
        <v>0</v>
      </c>
      <c r="AK44" s="61" t="str">
        <f t="shared" si="13"/>
        <v/>
      </c>
      <c r="AL44" s="59"/>
      <c r="AM44" s="85">
        <v>0</v>
      </c>
      <c r="AN44" s="86"/>
      <c r="AO44" s="65"/>
      <c r="AP44" s="59"/>
      <c r="AQ44" s="60">
        <f t="shared" si="14"/>
        <v>0</v>
      </c>
      <c r="AR44" s="61" t="str">
        <f t="shared" si="15"/>
        <v/>
      </c>
    </row>
    <row r="45" spans="2:44" x14ac:dyDescent="0.25">
      <c r="B45" s="434" t="s">
        <v>34</v>
      </c>
      <c r="C45" s="409"/>
      <c r="D45" s="410"/>
      <c r="E45" s="409"/>
      <c r="F45" s="401"/>
      <c r="G45" s="411"/>
      <c r="H45" s="412"/>
      <c r="I45" s="413">
        <f>SUM(I41:I44)+I40</f>
        <v>33.369580000000006</v>
      </c>
      <c r="J45" s="413"/>
      <c r="K45" s="411"/>
      <c r="L45" s="412"/>
      <c r="M45" s="413">
        <f>SUM(M41:M44)+M40</f>
        <v>35.159180000000006</v>
      </c>
      <c r="N45" s="401"/>
      <c r="O45" s="405">
        <f t="shared" si="2"/>
        <v>1.7896000000000001</v>
      </c>
      <c r="P45" s="406">
        <f t="shared" si="3"/>
        <v>5.3629683082615953E-2</v>
      </c>
      <c r="R45" s="411"/>
      <c r="S45" s="412"/>
      <c r="T45" s="413">
        <f>SUM(T41:T44)+T40</f>
        <v>36.436380000000007</v>
      </c>
      <c r="U45" s="401"/>
      <c r="V45" s="405">
        <f t="shared" si="8"/>
        <v>1.2772000000000006</v>
      </c>
      <c r="W45" s="406">
        <f t="shared" si="9"/>
        <v>3.6326216936800014E-2</v>
      </c>
      <c r="Y45" s="411"/>
      <c r="Z45" s="412"/>
      <c r="AA45" s="413">
        <f>SUM(AA41:AA44)+AA40</f>
        <v>38.335180000000008</v>
      </c>
      <c r="AB45" s="401"/>
      <c r="AC45" s="405">
        <f t="shared" si="10"/>
        <v>1.8988000000000014</v>
      </c>
      <c r="AD45" s="406">
        <f t="shared" si="11"/>
        <v>5.211275104716772E-2</v>
      </c>
      <c r="AF45" s="411"/>
      <c r="AG45" s="412"/>
      <c r="AH45" s="413">
        <f>SUM(AH41:AH44)+AH40</f>
        <v>40.943180000000005</v>
      </c>
      <c r="AI45" s="401"/>
      <c r="AJ45" s="405">
        <f t="shared" si="12"/>
        <v>2.607999999999997</v>
      </c>
      <c r="AK45" s="406">
        <f t="shared" si="13"/>
        <v>6.803150526487671E-2</v>
      </c>
      <c r="AM45" s="411"/>
      <c r="AN45" s="412"/>
      <c r="AO45" s="413">
        <f>SUM(AO41:AO44)+AO40</f>
        <v>42.924780000000005</v>
      </c>
      <c r="AP45" s="401"/>
      <c r="AQ45" s="405">
        <f t="shared" si="14"/>
        <v>1.9816000000000003</v>
      </c>
      <c r="AR45" s="406">
        <f t="shared" si="15"/>
        <v>4.8398780944714115E-2</v>
      </c>
    </row>
    <row r="46" spans="2:44" x14ac:dyDescent="0.25">
      <c r="B46" s="272" t="s">
        <v>100</v>
      </c>
      <c r="C46" s="29"/>
      <c r="D46" s="245" t="s">
        <v>29</v>
      </c>
      <c r="E46" s="29"/>
      <c r="F46" s="29"/>
      <c r="G46" s="261">
        <v>6.9100000000000003E-3</v>
      </c>
      <c r="H46" s="273">
        <f>$G$18*(1+G67)</f>
        <v>288.26000000000005</v>
      </c>
      <c r="I46" s="263">
        <f>H46*G46</f>
        <v>1.9918766000000003</v>
      </c>
      <c r="J46" s="263"/>
      <c r="K46" s="261">
        <v>7.8399999999999997E-3</v>
      </c>
      <c r="L46" s="273">
        <f>$G$18*(1+K67)</f>
        <v>288.26000000000005</v>
      </c>
      <c r="M46" s="263">
        <f>L46*K46</f>
        <v>2.2599584000000004</v>
      </c>
      <c r="N46" s="29"/>
      <c r="O46" s="249">
        <f t="shared" si="2"/>
        <v>0.26808180000000004</v>
      </c>
      <c r="P46" s="250">
        <f t="shared" si="3"/>
        <v>0.1345875542691751</v>
      </c>
      <c r="R46" s="261">
        <v>7.8399999999999997E-3</v>
      </c>
      <c r="S46" s="273">
        <f>$G$18*(1+R67)</f>
        <v>288.26000000000005</v>
      </c>
      <c r="T46" s="263">
        <f>S46*R46</f>
        <v>2.2599584000000004</v>
      </c>
      <c r="U46" s="29"/>
      <c r="V46" s="249">
        <f t="shared" si="8"/>
        <v>0</v>
      </c>
      <c r="W46" s="250">
        <f t="shared" si="9"/>
        <v>0</v>
      </c>
      <c r="Y46" s="261">
        <v>7.8399999999999997E-3</v>
      </c>
      <c r="Z46" s="273">
        <f>$G$18*(1+Y67)</f>
        <v>288.26000000000005</v>
      </c>
      <c r="AA46" s="263">
        <f>Z46*Y46</f>
        <v>2.2599584000000004</v>
      </c>
      <c r="AB46" s="29"/>
      <c r="AC46" s="249">
        <f t="shared" si="10"/>
        <v>0</v>
      </c>
      <c r="AD46" s="250">
        <f t="shared" si="11"/>
        <v>0</v>
      </c>
      <c r="AF46" s="261">
        <v>7.8399999999999997E-3</v>
      </c>
      <c r="AG46" s="273">
        <f>$G$18*(1+AF67)</f>
        <v>288.26000000000005</v>
      </c>
      <c r="AH46" s="263">
        <f>AG46*AF46</f>
        <v>2.2599584000000004</v>
      </c>
      <c r="AI46" s="29"/>
      <c r="AJ46" s="249">
        <f t="shared" si="12"/>
        <v>0</v>
      </c>
      <c r="AK46" s="250">
        <f t="shared" si="13"/>
        <v>0</v>
      </c>
      <c r="AM46" s="261">
        <v>7.8399999999999997E-3</v>
      </c>
      <c r="AN46" s="273">
        <f>$G$18*(1+AM67)</f>
        <v>288.26000000000005</v>
      </c>
      <c r="AO46" s="263">
        <f>AN46*AM46</f>
        <v>2.2599584000000004</v>
      </c>
      <c r="AP46" s="29"/>
      <c r="AQ46" s="249">
        <f t="shared" si="14"/>
        <v>0</v>
      </c>
      <c r="AR46" s="250">
        <f t="shared" si="15"/>
        <v>0</v>
      </c>
    </row>
    <row r="47" spans="2:44" x14ac:dyDescent="0.25">
      <c r="B47" s="274" t="s">
        <v>101</v>
      </c>
      <c r="C47" s="29"/>
      <c r="D47" s="245" t="s">
        <v>29</v>
      </c>
      <c r="E47" s="29"/>
      <c r="F47" s="29"/>
      <c r="G47" s="261">
        <v>4.9199999999999999E-3</v>
      </c>
      <c r="H47" s="339">
        <f>+H46</f>
        <v>288.26000000000005</v>
      </c>
      <c r="I47" s="263">
        <f>H47*G47</f>
        <v>1.4182392000000001</v>
      </c>
      <c r="J47" s="263"/>
      <c r="K47" s="261">
        <v>5.7200000000000003E-3</v>
      </c>
      <c r="L47" s="339">
        <f>+L46</f>
        <v>288.26000000000005</v>
      </c>
      <c r="M47" s="263">
        <f>L47*K47</f>
        <v>1.6488472000000003</v>
      </c>
      <c r="N47" s="29"/>
      <c r="O47" s="249">
        <f t="shared" si="2"/>
        <v>0.23060800000000015</v>
      </c>
      <c r="P47" s="250">
        <f t="shared" si="3"/>
        <v>0.16260162601626024</v>
      </c>
      <c r="R47" s="261">
        <v>5.7200000000000003E-3</v>
      </c>
      <c r="S47" s="339">
        <f>+S46</f>
        <v>288.26000000000005</v>
      </c>
      <c r="T47" s="263">
        <f>S47*R47</f>
        <v>1.6488472000000003</v>
      </c>
      <c r="U47" s="29"/>
      <c r="V47" s="249">
        <f t="shared" si="8"/>
        <v>0</v>
      </c>
      <c r="W47" s="250">
        <f t="shared" si="9"/>
        <v>0</v>
      </c>
      <c r="Y47" s="261">
        <v>5.7200000000000003E-3</v>
      </c>
      <c r="Z47" s="339">
        <f>+Z46</f>
        <v>288.26000000000005</v>
      </c>
      <c r="AA47" s="263">
        <f>Z47*Y47</f>
        <v>1.6488472000000003</v>
      </c>
      <c r="AB47" s="29"/>
      <c r="AC47" s="249">
        <f t="shared" si="10"/>
        <v>0</v>
      </c>
      <c r="AD47" s="250">
        <f t="shared" si="11"/>
        <v>0</v>
      </c>
      <c r="AF47" s="261">
        <v>5.7200000000000003E-3</v>
      </c>
      <c r="AG47" s="339">
        <f>+AG46</f>
        <v>288.26000000000005</v>
      </c>
      <c r="AH47" s="263">
        <f>AG47*AF47</f>
        <v>1.6488472000000003</v>
      </c>
      <c r="AI47" s="29"/>
      <c r="AJ47" s="249">
        <f t="shared" si="12"/>
        <v>0</v>
      </c>
      <c r="AK47" s="250">
        <f t="shared" si="13"/>
        <v>0</v>
      </c>
      <c r="AM47" s="261">
        <v>5.7200000000000003E-3</v>
      </c>
      <c r="AN47" s="339">
        <f>+AN46</f>
        <v>288.26000000000005</v>
      </c>
      <c r="AO47" s="263">
        <f>AN47*AM47</f>
        <v>1.6488472000000003</v>
      </c>
      <c r="AP47" s="29"/>
      <c r="AQ47" s="249">
        <f t="shared" si="14"/>
        <v>0</v>
      </c>
      <c r="AR47" s="250">
        <f t="shared" si="15"/>
        <v>0</v>
      </c>
    </row>
    <row r="48" spans="2:44" x14ac:dyDescent="0.25">
      <c r="B48" s="434" t="s">
        <v>37</v>
      </c>
      <c r="C48" s="399"/>
      <c r="D48" s="414"/>
      <c r="E48" s="399"/>
      <c r="F48" s="415"/>
      <c r="G48" s="416"/>
      <c r="H48" s="411"/>
      <c r="I48" s="413">
        <f>SUM(I45:I47)</f>
        <v>36.779695800000006</v>
      </c>
      <c r="J48" s="413"/>
      <c r="K48" s="416"/>
      <c r="L48" s="411"/>
      <c r="M48" s="413">
        <f>SUM(M45:M47)</f>
        <v>39.067985600000007</v>
      </c>
      <c r="N48" s="415"/>
      <c r="O48" s="405">
        <f t="shared" si="2"/>
        <v>2.2882898000000012</v>
      </c>
      <c r="P48" s="406">
        <f t="shared" si="3"/>
        <v>6.2216115447045126E-2</v>
      </c>
      <c r="R48" s="416"/>
      <c r="S48" s="411"/>
      <c r="T48" s="413">
        <f>SUM(T45:T47)</f>
        <v>40.345185600000008</v>
      </c>
      <c r="U48" s="415"/>
      <c r="V48" s="405">
        <f t="shared" si="8"/>
        <v>1.2772000000000006</v>
      </c>
      <c r="W48" s="406">
        <f t="shared" si="9"/>
        <v>3.2691729056027921E-2</v>
      </c>
      <c r="Y48" s="416"/>
      <c r="Z48" s="411"/>
      <c r="AA48" s="413">
        <f>SUM(AA45:AA47)</f>
        <v>42.243985600000009</v>
      </c>
      <c r="AB48" s="415"/>
      <c r="AC48" s="405">
        <f t="shared" si="10"/>
        <v>1.8988000000000014</v>
      </c>
      <c r="AD48" s="406">
        <f t="shared" si="11"/>
        <v>4.7063855866857157E-2</v>
      </c>
      <c r="AF48" s="416"/>
      <c r="AG48" s="411"/>
      <c r="AH48" s="413">
        <f>SUM(AH45:AH47)</f>
        <v>44.851985600000006</v>
      </c>
      <c r="AI48" s="415"/>
      <c r="AJ48" s="405">
        <f t="shared" si="12"/>
        <v>2.607999999999997</v>
      </c>
      <c r="AK48" s="406">
        <f t="shared" si="13"/>
        <v>6.1736599020145402E-2</v>
      </c>
      <c r="AM48" s="416"/>
      <c r="AN48" s="411"/>
      <c r="AO48" s="413">
        <f>SUM(AO45:AO47)</f>
        <v>46.833585600000006</v>
      </c>
      <c r="AP48" s="415"/>
      <c r="AQ48" s="405">
        <f t="shared" si="14"/>
        <v>1.9816000000000003</v>
      </c>
      <c r="AR48" s="406">
        <f t="shared" si="15"/>
        <v>4.4180875684576161E-2</v>
      </c>
    </row>
    <row r="49" spans="2:44" x14ac:dyDescent="0.25">
      <c r="B49" s="274" t="s">
        <v>70</v>
      </c>
      <c r="C49" s="29"/>
      <c r="D49" s="245" t="s">
        <v>29</v>
      </c>
      <c r="E49" s="29"/>
      <c r="F49" s="29"/>
      <c r="G49" s="104">
        <v>4.1000000000000003E-3</v>
      </c>
      <c r="H49" s="339">
        <f>+H46</f>
        <v>288.26000000000005</v>
      </c>
      <c r="I49" s="263">
        <f t="shared" ref="I49:I59" si="22">H49*G49</f>
        <v>1.1818660000000003</v>
      </c>
      <c r="J49" s="263"/>
      <c r="K49" s="104">
        <v>4.1000000000000003E-3</v>
      </c>
      <c r="L49" s="339">
        <f>+L46</f>
        <v>288.26000000000005</v>
      </c>
      <c r="M49" s="263">
        <f t="shared" ref="M49:M59" si="23">L49*K49</f>
        <v>1.1818660000000003</v>
      </c>
      <c r="N49" s="29"/>
      <c r="O49" s="249">
        <f t="shared" si="2"/>
        <v>0</v>
      </c>
      <c r="P49" s="250">
        <f t="shared" si="3"/>
        <v>0</v>
      </c>
      <c r="R49" s="104">
        <v>4.1000000000000003E-3</v>
      </c>
      <c r="S49" s="339">
        <f>+S46</f>
        <v>288.26000000000005</v>
      </c>
      <c r="T49" s="263">
        <f t="shared" ref="T49:T59" si="24">S49*R49</f>
        <v>1.1818660000000003</v>
      </c>
      <c r="U49" s="29"/>
      <c r="V49" s="249">
        <f t="shared" si="8"/>
        <v>0</v>
      </c>
      <c r="W49" s="250">
        <f t="shared" si="9"/>
        <v>0</v>
      </c>
      <c r="Y49" s="104">
        <v>4.1000000000000003E-3</v>
      </c>
      <c r="Z49" s="339">
        <f>+Z46</f>
        <v>288.26000000000005</v>
      </c>
      <c r="AA49" s="263">
        <f t="shared" ref="AA49:AA59" si="25">Z49*Y49</f>
        <v>1.1818660000000003</v>
      </c>
      <c r="AB49" s="29"/>
      <c r="AC49" s="249">
        <f t="shared" si="10"/>
        <v>0</v>
      </c>
      <c r="AD49" s="250">
        <f t="shared" si="11"/>
        <v>0</v>
      </c>
      <c r="AF49" s="104">
        <v>4.1000000000000003E-3</v>
      </c>
      <c r="AG49" s="339">
        <f>+AG46</f>
        <v>288.26000000000005</v>
      </c>
      <c r="AH49" s="263">
        <f t="shared" ref="AH49:AH59" si="26">AG49*AF49</f>
        <v>1.1818660000000003</v>
      </c>
      <c r="AI49" s="29"/>
      <c r="AJ49" s="249">
        <f t="shared" si="12"/>
        <v>0</v>
      </c>
      <c r="AK49" s="250">
        <f t="shared" si="13"/>
        <v>0</v>
      </c>
      <c r="AM49" s="104">
        <v>4.1000000000000003E-3</v>
      </c>
      <c r="AN49" s="339">
        <f>+AN46</f>
        <v>288.26000000000005</v>
      </c>
      <c r="AO49" s="263">
        <f t="shared" ref="AO49:AO59" si="27">AN49*AM49</f>
        <v>1.1818660000000003</v>
      </c>
      <c r="AP49" s="29"/>
      <c r="AQ49" s="249">
        <f t="shared" si="14"/>
        <v>0</v>
      </c>
      <c r="AR49" s="250">
        <f t="shared" si="15"/>
        <v>0</v>
      </c>
    </row>
    <row r="50" spans="2:44" x14ac:dyDescent="0.25">
      <c r="B50" s="274" t="s">
        <v>71</v>
      </c>
      <c r="C50" s="29"/>
      <c r="D50" s="245" t="s">
        <v>29</v>
      </c>
      <c r="E50" s="29"/>
      <c r="F50" s="29"/>
      <c r="G50" s="104">
        <v>1.4E-3</v>
      </c>
      <c r="H50" s="339">
        <f>+H46</f>
        <v>288.26000000000005</v>
      </c>
      <c r="I50" s="263">
        <f t="shared" si="22"/>
        <v>0.40356400000000009</v>
      </c>
      <c r="J50" s="263"/>
      <c r="K50" s="104">
        <v>1.4E-3</v>
      </c>
      <c r="L50" s="339">
        <f>+L46</f>
        <v>288.26000000000005</v>
      </c>
      <c r="M50" s="263">
        <f t="shared" si="23"/>
        <v>0.40356400000000009</v>
      </c>
      <c r="N50" s="29"/>
      <c r="O50" s="249">
        <f t="shared" si="2"/>
        <v>0</v>
      </c>
      <c r="P50" s="250">
        <f t="shared" si="3"/>
        <v>0</v>
      </c>
      <c r="R50" s="104">
        <v>1.4E-3</v>
      </c>
      <c r="S50" s="339">
        <f>+S46</f>
        <v>288.26000000000005</v>
      </c>
      <c r="T50" s="263">
        <f t="shared" si="24"/>
        <v>0.40356400000000009</v>
      </c>
      <c r="U50" s="29"/>
      <c r="V50" s="249">
        <f t="shared" si="8"/>
        <v>0</v>
      </c>
      <c r="W50" s="250">
        <f t="shared" si="9"/>
        <v>0</v>
      </c>
      <c r="Y50" s="104">
        <v>1.4E-3</v>
      </c>
      <c r="Z50" s="339">
        <f>+Z46</f>
        <v>288.26000000000005</v>
      </c>
      <c r="AA50" s="263">
        <f t="shared" si="25"/>
        <v>0.40356400000000009</v>
      </c>
      <c r="AB50" s="29"/>
      <c r="AC50" s="249">
        <f t="shared" si="10"/>
        <v>0</v>
      </c>
      <c r="AD50" s="250">
        <f t="shared" si="11"/>
        <v>0</v>
      </c>
      <c r="AF50" s="104">
        <v>1.4E-3</v>
      </c>
      <c r="AG50" s="339">
        <f>+AG46</f>
        <v>288.26000000000005</v>
      </c>
      <c r="AH50" s="263">
        <f t="shared" si="26"/>
        <v>0.40356400000000009</v>
      </c>
      <c r="AI50" s="29"/>
      <c r="AJ50" s="249">
        <f t="shared" si="12"/>
        <v>0</v>
      </c>
      <c r="AK50" s="250">
        <f t="shared" si="13"/>
        <v>0</v>
      </c>
      <c r="AM50" s="104">
        <v>1.4E-3</v>
      </c>
      <c r="AN50" s="339">
        <f>+AN46</f>
        <v>288.26000000000005</v>
      </c>
      <c r="AO50" s="263">
        <f t="shared" si="27"/>
        <v>0.40356400000000009</v>
      </c>
      <c r="AP50" s="29"/>
      <c r="AQ50" s="249">
        <f t="shared" si="14"/>
        <v>0</v>
      </c>
      <c r="AR50" s="250">
        <f t="shared" si="15"/>
        <v>0</v>
      </c>
    </row>
    <row r="51" spans="2:44" x14ac:dyDescent="0.25">
      <c r="B51" s="274" t="s">
        <v>40</v>
      </c>
      <c r="C51" s="29"/>
      <c r="D51" s="245" t="s">
        <v>29</v>
      </c>
      <c r="E51" s="29"/>
      <c r="F51" s="29"/>
      <c r="G51" s="104">
        <v>4.0000000000000002E-4</v>
      </c>
      <c r="H51" s="339">
        <f>+H46</f>
        <v>288.26000000000005</v>
      </c>
      <c r="I51" s="263">
        <f t="shared" si="22"/>
        <v>0.11530400000000003</v>
      </c>
      <c r="J51" s="263"/>
      <c r="K51" s="104">
        <v>4.0000000000000002E-4</v>
      </c>
      <c r="L51" s="339">
        <f>+L46</f>
        <v>288.26000000000005</v>
      </c>
      <c r="M51" s="263">
        <f t="shared" si="23"/>
        <v>0.11530400000000003</v>
      </c>
      <c r="N51" s="29"/>
      <c r="O51" s="249">
        <f t="shared" si="2"/>
        <v>0</v>
      </c>
      <c r="P51" s="250">
        <f t="shared" si="3"/>
        <v>0</v>
      </c>
      <c r="R51" s="104">
        <v>4.0000000000000002E-4</v>
      </c>
      <c r="S51" s="339">
        <f>+S46</f>
        <v>288.26000000000005</v>
      </c>
      <c r="T51" s="263">
        <f t="shared" si="24"/>
        <v>0.11530400000000003</v>
      </c>
      <c r="U51" s="29"/>
      <c r="V51" s="249">
        <f t="shared" si="8"/>
        <v>0</v>
      </c>
      <c r="W51" s="250">
        <f t="shared" si="9"/>
        <v>0</v>
      </c>
      <c r="Y51" s="104">
        <v>4.0000000000000002E-4</v>
      </c>
      <c r="Z51" s="339">
        <f>+Z46</f>
        <v>288.26000000000005</v>
      </c>
      <c r="AA51" s="263">
        <f t="shared" si="25"/>
        <v>0.11530400000000003</v>
      </c>
      <c r="AB51" s="29"/>
      <c r="AC51" s="249">
        <f t="shared" si="10"/>
        <v>0</v>
      </c>
      <c r="AD51" s="250">
        <f t="shared" si="11"/>
        <v>0</v>
      </c>
      <c r="AF51" s="104">
        <v>4.0000000000000002E-4</v>
      </c>
      <c r="AG51" s="339">
        <f>+AG46</f>
        <v>288.26000000000005</v>
      </c>
      <c r="AH51" s="263">
        <f t="shared" si="26"/>
        <v>0.11530400000000003</v>
      </c>
      <c r="AI51" s="29"/>
      <c r="AJ51" s="249">
        <f t="shared" si="12"/>
        <v>0</v>
      </c>
      <c r="AK51" s="250">
        <f t="shared" si="13"/>
        <v>0</v>
      </c>
      <c r="AM51" s="104">
        <v>4.0000000000000002E-4</v>
      </c>
      <c r="AN51" s="339">
        <f>+AN46</f>
        <v>288.26000000000005</v>
      </c>
      <c r="AO51" s="263">
        <f t="shared" si="27"/>
        <v>0.11530400000000003</v>
      </c>
      <c r="AP51" s="29"/>
      <c r="AQ51" s="249">
        <f t="shared" si="14"/>
        <v>0</v>
      </c>
      <c r="AR51" s="250">
        <f t="shared" si="15"/>
        <v>0</v>
      </c>
    </row>
    <row r="52" spans="2:44" x14ac:dyDescent="0.25">
      <c r="B52" s="244" t="s">
        <v>72</v>
      </c>
      <c r="C52" s="244"/>
      <c r="D52" s="245" t="s">
        <v>23</v>
      </c>
      <c r="E52" s="244"/>
      <c r="F52" s="29"/>
      <c r="G52" s="105">
        <v>0.25</v>
      </c>
      <c r="H52" s="262">
        <v>1</v>
      </c>
      <c r="I52" s="263">
        <f t="shared" si="22"/>
        <v>0.25</v>
      </c>
      <c r="J52" s="263"/>
      <c r="K52" s="105">
        <v>0.25</v>
      </c>
      <c r="L52" s="262">
        <v>1</v>
      </c>
      <c r="M52" s="263">
        <f t="shared" si="23"/>
        <v>0.25</v>
      </c>
      <c r="N52" s="29"/>
      <c r="O52" s="249">
        <f t="shared" si="2"/>
        <v>0</v>
      </c>
      <c r="P52" s="250">
        <f t="shared" si="3"/>
        <v>0</v>
      </c>
      <c r="R52" s="105">
        <v>0.25</v>
      </c>
      <c r="S52" s="262">
        <v>1</v>
      </c>
      <c r="T52" s="263">
        <f t="shared" si="24"/>
        <v>0.25</v>
      </c>
      <c r="U52" s="29"/>
      <c r="V52" s="249">
        <f t="shared" si="8"/>
        <v>0</v>
      </c>
      <c r="W52" s="250">
        <f t="shared" si="9"/>
        <v>0</v>
      </c>
      <c r="Y52" s="105">
        <v>0.25</v>
      </c>
      <c r="Z52" s="262">
        <v>1</v>
      </c>
      <c r="AA52" s="263">
        <f t="shared" si="25"/>
        <v>0.25</v>
      </c>
      <c r="AB52" s="29"/>
      <c r="AC52" s="249">
        <f t="shared" si="10"/>
        <v>0</v>
      </c>
      <c r="AD52" s="250">
        <f t="shared" si="11"/>
        <v>0</v>
      </c>
      <c r="AF52" s="105">
        <v>0.25</v>
      </c>
      <c r="AG52" s="262">
        <v>1</v>
      </c>
      <c r="AH52" s="263">
        <f t="shared" si="26"/>
        <v>0.25</v>
      </c>
      <c r="AI52" s="29"/>
      <c r="AJ52" s="249">
        <f t="shared" si="12"/>
        <v>0</v>
      </c>
      <c r="AK52" s="250">
        <f t="shared" si="13"/>
        <v>0</v>
      </c>
      <c r="AM52" s="105">
        <v>0.25</v>
      </c>
      <c r="AN52" s="262">
        <v>1</v>
      </c>
      <c r="AO52" s="263">
        <f t="shared" si="27"/>
        <v>0.25</v>
      </c>
      <c r="AP52" s="29"/>
      <c r="AQ52" s="249">
        <f t="shared" si="14"/>
        <v>0</v>
      </c>
      <c r="AR52" s="250">
        <f t="shared" si="15"/>
        <v>0</v>
      </c>
    </row>
    <row r="53" spans="2:44" s="22" customFormat="1" x14ac:dyDescent="0.25">
      <c r="B53" s="53" t="s">
        <v>42</v>
      </c>
      <c r="C53" s="53"/>
      <c r="D53" s="54" t="s">
        <v>29</v>
      </c>
      <c r="E53" s="53"/>
      <c r="F53" s="23"/>
      <c r="G53" s="104">
        <v>8.6999999999999994E-2</v>
      </c>
      <c r="H53" s="86">
        <f>$D$69*$G$18</f>
        <v>176.4</v>
      </c>
      <c r="I53" s="65">
        <f t="shared" si="22"/>
        <v>15.3468</v>
      </c>
      <c r="J53" s="65"/>
      <c r="K53" s="104">
        <v>8.6999999999999994E-2</v>
      </c>
      <c r="L53" s="86">
        <f>$D$69*$G$18</f>
        <v>176.4</v>
      </c>
      <c r="M53" s="65">
        <f t="shared" si="23"/>
        <v>15.3468</v>
      </c>
      <c r="N53" s="59"/>
      <c r="O53" s="60">
        <f t="shared" si="2"/>
        <v>0</v>
      </c>
      <c r="P53" s="61">
        <f t="shared" si="3"/>
        <v>0</v>
      </c>
      <c r="Q53" s="59"/>
      <c r="R53" s="104">
        <v>8.6999999999999994E-2</v>
      </c>
      <c r="S53" s="86">
        <f>$D$69*$G$18</f>
        <v>176.4</v>
      </c>
      <c r="T53" s="65">
        <f t="shared" si="24"/>
        <v>15.3468</v>
      </c>
      <c r="U53" s="59"/>
      <c r="V53" s="60">
        <f t="shared" si="8"/>
        <v>0</v>
      </c>
      <c r="W53" s="61">
        <f t="shared" si="9"/>
        <v>0</v>
      </c>
      <c r="X53" s="59"/>
      <c r="Y53" s="104">
        <v>8.6999999999999994E-2</v>
      </c>
      <c r="Z53" s="86">
        <f>$D$69*$G$18</f>
        <v>176.4</v>
      </c>
      <c r="AA53" s="65">
        <f t="shared" si="25"/>
        <v>15.3468</v>
      </c>
      <c r="AB53" s="59"/>
      <c r="AC53" s="60">
        <f t="shared" si="10"/>
        <v>0</v>
      </c>
      <c r="AD53" s="61">
        <f t="shared" si="11"/>
        <v>0</v>
      </c>
      <c r="AE53" s="59"/>
      <c r="AF53" s="104">
        <v>8.6999999999999994E-2</v>
      </c>
      <c r="AG53" s="86">
        <f>$D$69*$G$18</f>
        <v>176.4</v>
      </c>
      <c r="AH53" s="65">
        <f t="shared" si="26"/>
        <v>15.3468</v>
      </c>
      <c r="AI53" s="59"/>
      <c r="AJ53" s="60">
        <f t="shared" si="12"/>
        <v>0</v>
      </c>
      <c r="AK53" s="61">
        <f t="shared" si="13"/>
        <v>0</v>
      </c>
      <c r="AL53" s="59"/>
      <c r="AM53" s="104">
        <v>8.6999999999999994E-2</v>
      </c>
      <c r="AN53" s="86">
        <f>$D$69*$G$18</f>
        <v>176.4</v>
      </c>
      <c r="AO53" s="65">
        <f t="shared" si="27"/>
        <v>15.3468</v>
      </c>
      <c r="AP53" s="59"/>
      <c r="AQ53" s="60">
        <f t="shared" si="14"/>
        <v>0</v>
      </c>
      <c r="AR53" s="61">
        <f t="shared" si="15"/>
        <v>0</v>
      </c>
    </row>
    <row r="54" spans="2:44" s="22" customFormat="1" x14ac:dyDescent="0.25">
      <c r="B54" s="53" t="s">
        <v>43</v>
      </c>
      <c r="C54" s="53"/>
      <c r="D54" s="54" t="s">
        <v>29</v>
      </c>
      <c r="E54" s="53"/>
      <c r="F54" s="23"/>
      <c r="G54" s="104">
        <v>0.122</v>
      </c>
      <c r="H54" s="86">
        <f>$D$70*$G$18</f>
        <v>50.4</v>
      </c>
      <c r="I54" s="65">
        <f t="shared" si="22"/>
        <v>6.1487999999999996</v>
      </c>
      <c r="J54" s="65"/>
      <c r="K54" s="104">
        <v>0.122</v>
      </c>
      <c r="L54" s="86">
        <f>$D$70*$G$18</f>
        <v>50.4</v>
      </c>
      <c r="M54" s="65">
        <f t="shared" si="23"/>
        <v>6.1487999999999996</v>
      </c>
      <c r="N54" s="59"/>
      <c r="O54" s="60">
        <f t="shared" si="2"/>
        <v>0</v>
      </c>
      <c r="P54" s="61">
        <f t="shared" si="3"/>
        <v>0</v>
      </c>
      <c r="Q54" s="59"/>
      <c r="R54" s="104">
        <v>0.122</v>
      </c>
      <c r="S54" s="86">
        <f>$D$70*$G$18</f>
        <v>50.4</v>
      </c>
      <c r="T54" s="65">
        <f t="shared" si="24"/>
        <v>6.1487999999999996</v>
      </c>
      <c r="U54" s="59"/>
      <c r="V54" s="60">
        <f t="shared" si="8"/>
        <v>0</v>
      </c>
      <c r="W54" s="61">
        <f t="shared" si="9"/>
        <v>0</v>
      </c>
      <c r="X54" s="59"/>
      <c r="Y54" s="104">
        <v>0.122</v>
      </c>
      <c r="Z54" s="86">
        <f>$D$70*$G$18</f>
        <v>50.4</v>
      </c>
      <c r="AA54" s="65">
        <f t="shared" si="25"/>
        <v>6.1487999999999996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0.122</v>
      </c>
      <c r="AG54" s="86">
        <f>$D$70*$G$18</f>
        <v>50.4</v>
      </c>
      <c r="AH54" s="65">
        <f t="shared" si="26"/>
        <v>6.1487999999999996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0.122</v>
      </c>
      <c r="AN54" s="86">
        <f>$D$70*$G$18</f>
        <v>50.4</v>
      </c>
      <c r="AO54" s="65">
        <f t="shared" si="27"/>
        <v>6.1487999999999996</v>
      </c>
      <c r="AP54" s="59"/>
      <c r="AQ54" s="60">
        <f t="shared" si="14"/>
        <v>0</v>
      </c>
      <c r="AR54" s="61">
        <f t="shared" si="15"/>
        <v>0</v>
      </c>
    </row>
    <row r="55" spans="2:44" s="22" customFormat="1" x14ac:dyDescent="0.25">
      <c r="B55" s="53" t="s">
        <v>44</v>
      </c>
      <c r="C55" s="53"/>
      <c r="D55" s="54" t="s">
        <v>29</v>
      </c>
      <c r="E55" s="53"/>
      <c r="F55" s="23"/>
      <c r="G55" s="104">
        <v>0.182</v>
      </c>
      <c r="H55" s="86">
        <f>$D$71*$G$18</f>
        <v>53.2</v>
      </c>
      <c r="I55" s="65">
        <f t="shared" si="22"/>
        <v>9.6823999999999995</v>
      </c>
      <c r="J55" s="65"/>
      <c r="K55" s="104">
        <v>0.182</v>
      </c>
      <c r="L55" s="86">
        <f>$D$71*$G$18</f>
        <v>53.2</v>
      </c>
      <c r="M55" s="65">
        <f t="shared" si="23"/>
        <v>9.6823999999999995</v>
      </c>
      <c r="N55" s="59"/>
      <c r="O55" s="60">
        <f t="shared" si="2"/>
        <v>0</v>
      </c>
      <c r="P55" s="61">
        <f t="shared" si="3"/>
        <v>0</v>
      </c>
      <c r="Q55" s="59"/>
      <c r="R55" s="104">
        <v>0.182</v>
      </c>
      <c r="S55" s="86">
        <f>$D$71*$G$18</f>
        <v>53.2</v>
      </c>
      <c r="T55" s="65">
        <f t="shared" si="24"/>
        <v>9.6823999999999995</v>
      </c>
      <c r="U55" s="59"/>
      <c r="V55" s="60">
        <f t="shared" si="8"/>
        <v>0</v>
      </c>
      <c r="W55" s="61">
        <f t="shared" si="9"/>
        <v>0</v>
      </c>
      <c r="X55" s="59"/>
      <c r="Y55" s="104">
        <v>0.182</v>
      </c>
      <c r="Z55" s="86">
        <f>$D$71*$G$18</f>
        <v>53.2</v>
      </c>
      <c r="AA55" s="65">
        <f t="shared" si="25"/>
        <v>9.6823999999999995</v>
      </c>
      <c r="AB55" s="59"/>
      <c r="AC55" s="60">
        <f t="shared" si="10"/>
        <v>0</v>
      </c>
      <c r="AD55" s="61">
        <f t="shared" si="11"/>
        <v>0</v>
      </c>
      <c r="AE55" s="59"/>
      <c r="AF55" s="104">
        <v>0.182</v>
      </c>
      <c r="AG55" s="86">
        <f>$D$71*$G$18</f>
        <v>53.2</v>
      </c>
      <c r="AH55" s="65">
        <f t="shared" si="26"/>
        <v>9.6823999999999995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0.182</v>
      </c>
      <c r="AN55" s="86">
        <f>$D$71*$G$18</f>
        <v>53.2</v>
      </c>
      <c r="AO55" s="65">
        <f t="shared" si="27"/>
        <v>9.6823999999999995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53" t="s">
        <v>45</v>
      </c>
      <c r="C56" s="53"/>
      <c r="D56" s="54" t="s">
        <v>29</v>
      </c>
      <c r="E56" s="53"/>
      <c r="F56" s="23"/>
      <c r="G56" s="104">
        <v>0.10299999999999999</v>
      </c>
      <c r="H56" s="86">
        <f>IF(AND($N$1=1, $G$18&gt;=750), 750, IF(AND($N$1=1, AND($G$18&lt;750, $G$18&gt;=0)), $G$18, IF(AND($N$1=2, $G$18&gt;=750), 750, IF(AND($N$1=2, AND($G$18&lt;750, $G$18&gt;=0)), $G$18))))</f>
        <v>280</v>
      </c>
      <c r="I56" s="65">
        <f t="shared" si="22"/>
        <v>28.84</v>
      </c>
      <c r="J56" s="65"/>
      <c r="K56" s="104">
        <v>0.10299999999999999</v>
      </c>
      <c r="L56" s="86">
        <f>IF(AND($N$1=1, $G$18&gt;=750), 750, IF(AND($N$1=1, AND($G$18&lt;750, $G$18&gt;=0)), $G$18, IF(AND($N$1=2, $G$18&gt;=750), 750, IF(AND($N$1=2, AND($G$18&lt;750, $G$18&gt;=0)), $G$18))))</f>
        <v>280</v>
      </c>
      <c r="M56" s="65">
        <f t="shared" si="23"/>
        <v>28.84</v>
      </c>
      <c r="N56" s="59"/>
      <c r="O56" s="60">
        <f t="shared" si="2"/>
        <v>0</v>
      </c>
      <c r="P56" s="61">
        <f t="shared" si="3"/>
        <v>0</v>
      </c>
      <c r="Q56" s="59"/>
      <c r="R56" s="104">
        <v>0.10299999999999999</v>
      </c>
      <c r="S56" s="86">
        <f>IF(AND($N$1=1, $G$18&gt;=750), 750, IF(AND($N$1=1, AND($G$18&lt;750, $G$18&gt;=0)), $G$18, IF(AND($N$1=2, $G$18&gt;=750), 750, IF(AND($N$1=2, AND($G$18&lt;750, $G$18&gt;=0)), $G$18))))</f>
        <v>280</v>
      </c>
      <c r="T56" s="65">
        <f t="shared" si="24"/>
        <v>28.84</v>
      </c>
      <c r="U56" s="59"/>
      <c r="V56" s="60">
        <f t="shared" si="8"/>
        <v>0</v>
      </c>
      <c r="W56" s="61">
        <f t="shared" si="9"/>
        <v>0</v>
      </c>
      <c r="X56" s="59"/>
      <c r="Y56" s="104">
        <v>0.10299999999999999</v>
      </c>
      <c r="Z56" s="86">
        <f>IF(AND($N$1=1, $G$18&gt;=750), 750, IF(AND($N$1=1, AND($G$18&lt;750, $G$18&gt;=0)), $G$18, IF(AND($N$1=2, $G$18&gt;=750), 750, IF(AND($N$1=2, AND($G$18&lt;750, $G$18&gt;=0)), $G$18))))</f>
        <v>280</v>
      </c>
      <c r="AA56" s="65">
        <f t="shared" si="25"/>
        <v>28.84</v>
      </c>
      <c r="AB56" s="59"/>
      <c r="AC56" s="60">
        <f t="shared" si="10"/>
        <v>0</v>
      </c>
      <c r="AD56" s="61">
        <f t="shared" si="11"/>
        <v>0</v>
      </c>
      <c r="AE56" s="59"/>
      <c r="AF56" s="104">
        <v>0.10299999999999999</v>
      </c>
      <c r="AG56" s="86">
        <f>IF(AND($N$1=1, $G$18&gt;=750), 750, IF(AND($N$1=1, AND($G$18&lt;750, $G$18&gt;=0)), $G$18, IF(AND($N$1=2, $G$18&gt;=750), 750, IF(AND($N$1=2, AND($G$18&lt;750, $G$18&gt;=0)), $G$18))))</f>
        <v>280</v>
      </c>
      <c r="AH56" s="65">
        <f t="shared" si="26"/>
        <v>28.84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0.10299999999999999</v>
      </c>
      <c r="AN56" s="86">
        <f>IF(AND($N$1=1, $G$18&gt;=750), 750, IF(AND($N$1=1, AND($G$18&lt;750, $G$18&gt;=0)), $G$18, IF(AND($N$1=2, $G$18&gt;=750), 750, IF(AND($N$1=2, AND($G$18&lt;750, $G$18&gt;=0)), $G$18))))</f>
        <v>280</v>
      </c>
      <c r="AO56" s="65">
        <f t="shared" si="27"/>
        <v>28.84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53" t="s">
        <v>46</v>
      </c>
      <c r="C57" s="53"/>
      <c r="D57" s="54" t="s">
        <v>29</v>
      </c>
      <c r="E57" s="53"/>
      <c r="F57" s="23"/>
      <c r="G57" s="104">
        <v>0.125</v>
      </c>
      <c r="H57" s="86">
        <f>IF(AND($N$1=1, $G$18&gt;=750), $G$18-750, IF(AND($N$1=1, AND($G$18&lt;750, $G$18&gt;=0)), 0, IF(AND($N$1=2, $G$18&gt;=750), $G$18-750, IF(AND($N$1=2, AND($G$18&lt;750, $G$18&gt;=0)), 0))))</f>
        <v>0</v>
      </c>
      <c r="I57" s="65">
        <f t="shared" si="22"/>
        <v>0</v>
      </c>
      <c r="J57" s="65"/>
      <c r="K57" s="104">
        <v>0.125</v>
      </c>
      <c r="L57" s="86">
        <f>IF(AND($N$1=1, $G$18&gt;=750), $G$18-750, IF(AND($N$1=1, AND($G$18&lt;750, $G$18&gt;=0)), 0, IF(AND($N$1=2, $G$18&gt;=750), $G$18-750, IF(AND($N$1=2, AND($G$18&lt;750, $G$18&gt;=0)), 0))))</f>
        <v>0</v>
      </c>
      <c r="M57" s="65">
        <f t="shared" si="23"/>
        <v>0</v>
      </c>
      <c r="N57" s="59"/>
      <c r="O57" s="60">
        <f t="shared" si="2"/>
        <v>0</v>
      </c>
      <c r="P57" s="61" t="str">
        <f t="shared" si="3"/>
        <v/>
      </c>
      <c r="Q57" s="59"/>
      <c r="R57" s="104">
        <v>0.125</v>
      </c>
      <c r="S57" s="86">
        <f>IF(AND($N$1=1, $G$18&gt;=750), $G$18-750, IF(AND($N$1=1, AND($G$18&lt;750, $G$18&gt;=0)), 0, IF(AND($N$1=2, $G$18&gt;=750), $G$18-750, IF(AND($N$1=2, AND($G$18&lt;750, $G$18&gt;=0)), 0))))</f>
        <v>0</v>
      </c>
      <c r="T57" s="65">
        <f t="shared" si="24"/>
        <v>0</v>
      </c>
      <c r="U57" s="59"/>
      <c r="V57" s="60">
        <f t="shared" si="8"/>
        <v>0</v>
      </c>
      <c r="W57" s="61" t="str">
        <f t="shared" si="9"/>
        <v/>
      </c>
      <c r="X57" s="59"/>
      <c r="Y57" s="104">
        <v>0.125</v>
      </c>
      <c r="Z57" s="86">
        <f>IF(AND($N$1=1, $G$18&gt;=750), $G$18-750, IF(AND($N$1=1, AND($G$18&lt;750, $G$18&gt;=0)), 0, IF(AND($N$1=2, $G$18&gt;=750), $G$18-750, IF(AND($N$1=2, AND($G$18&lt;750, $G$18&gt;=0)), 0))))</f>
        <v>0</v>
      </c>
      <c r="AA57" s="65">
        <f t="shared" si="25"/>
        <v>0</v>
      </c>
      <c r="AB57" s="59"/>
      <c r="AC57" s="60">
        <f t="shared" si="10"/>
        <v>0</v>
      </c>
      <c r="AD57" s="61" t="str">
        <f t="shared" si="11"/>
        <v/>
      </c>
      <c r="AE57" s="59"/>
      <c r="AF57" s="104">
        <v>0.125</v>
      </c>
      <c r="AG57" s="86">
        <f>IF(AND($N$1=1, $G$18&gt;=750), $G$18-750, IF(AND($N$1=1, AND($G$18&lt;750, $G$18&gt;=0)), 0, IF(AND($N$1=2, $G$18&gt;=750), $G$18-750, IF(AND($N$1=2, AND($G$18&lt;750, $G$18&gt;=0)), 0))))</f>
        <v>0</v>
      </c>
      <c r="AH57" s="65">
        <f t="shared" si="26"/>
        <v>0</v>
      </c>
      <c r="AI57" s="59"/>
      <c r="AJ57" s="60">
        <f t="shared" si="12"/>
        <v>0</v>
      </c>
      <c r="AK57" s="61" t="str">
        <f t="shared" si="13"/>
        <v/>
      </c>
      <c r="AL57" s="59"/>
      <c r="AM57" s="104">
        <v>0.125</v>
      </c>
      <c r="AN57" s="86">
        <f>IF(AND($N$1=1, $G$18&gt;=750), $G$18-750, IF(AND($N$1=1, AND($G$18&lt;750, $G$18&gt;=0)), 0, IF(AND($N$1=2, $G$18&gt;=750), $G$18-750, IF(AND($N$1=2, AND($G$18&lt;750, $G$18&gt;=0)), 0))))</f>
        <v>0</v>
      </c>
      <c r="AO57" s="65">
        <f t="shared" si="27"/>
        <v>0</v>
      </c>
      <c r="AP57" s="59"/>
      <c r="AQ57" s="60">
        <f t="shared" si="14"/>
        <v>0</v>
      </c>
      <c r="AR57" s="61" t="str">
        <f t="shared" si="15"/>
        <v/>
      </c>
    </row>
    <row r="58" spans="2:44" s="22" customFormat="1" x14ac:dyDescent="0.25">
      <c r="B58" s="53" t="s">
        <v>47</v>
      </c>
      <c r="C58" s="53"/>
      <c r="D58" s="54" t="s">
        <v>29</v>
      </c>
      <c r="E58" s="53"/>
      <c r="F58" s="23"/>
      <c r="G58" s="104">
        <v>8.9169999999999999E-2</v>
      </c>
      <c r="H58" s="86">
        <v>0</v>
      </c>
      <c r="I58" s="65">
        <f t="shared" si="22"/>
        <v>0</v>
      </c>
      <c r="J58" s="65"/>
      <c r="K58" s="104">
        <v>8.9169999999999999E-2</v>
      </c>
      <c r="L58" s="86">
        <v>0</v>
      </c>
      <c r="M58" s="65">
        <f t="shared" si="23"/>
        <v>0</v>
      </c>
      <c r="N58" s="59"/>
      <c r="O58" s="60">
        <f t="shared" si="2"/>
        <v>0</v>
      </c>
      <c r="P58" s="61" t="str">
        <f t="shared" si="3"/>
        <v/>
      </c>
      <c r="Q58" s="59"/>
      <c r="R58" s="104">
        <v>8.9169999999999999E-2</v>
      </c>
      <c r="S58" s="86">
        <v>0</v>
      </c>
      <c r="T58" s="65">
        <f t="shared" si="24"/>
        <v>0</v>
      </c>
      <c r="U58" s="59"/>
      <c r="V58" s="60">
        <f t="shared" si="8"/>
        <v>0</v>
      </c>
      <c r="W58" s="61" t="str">
        <f t="shared" si="9"/>
        <v/>
      </c>
      <c r="X58" s="59"/>
      <c r="Y58" s="104">
        <v>8.9169999999999999E-2</v>
      </c>
      <c r="Z58" s="86">
        <v>0</v>
      </c>
      <c r="AA58" s="65">
        <f t="shared" si="25"/>
        <v>0</v>
      </c>
      <c r="AB58" s="59"/>
      <c r="AC58" s="60">
        <f t="shared" si="10"/>
        <v>0</v>
      </c>
      <c r="AD58" s="61" t="str">
        <f t="shared" si="11"/>
        <v/>
      </c>
      <c r="AE58" s="59"/>
      <c r="AF58" s="104">
        <v>8.9169999999999999E-2</v>
      </c>
      <c r="AG58" s="86">
        <v>0</v>
      </c>
      <c r="AH58" s="65">
        <f t="shared" si="26"/>
        <v>0</v>
      </c>
      <c r="AI58" s="59"/>
      <c r="AJ58" s="60">
        <f t="shared" si="12"/>
        <v>0</v>
      </c>
      <c r="AK58" s="61" t="str">
        <f t="shared" si="13"/>
        <v/>
      </c>
      <c r="AL58" s="59"/>
      <c r="AM58" s="104">
        <v>8.9169999999999999E-2</v>
      </c>
      <c r="AN58" s="86">
        <v>0</v>
      </c>
      <c r="AO58" s="65">
        <f t="shared" si="27"/>
        <v>0</v>
      </c>
      <c r="AP58" s="59"/>
      <c r="AQ58" s="60">
        <f t="shared" si="14"/>
        <v>0</v>
      </c>
      <c r="AR58" s="61" t="str">
        <f t="shared" si="15"/>
        <v/>
      </c>
    </row>
    <row r="59" spans="2:44" s="22" customFormat="1" ht="15.75" thickBot="1" x14ac:dyDescent="0.3">
      <c r="B59" s="53" t="s">
        <v>48</v>
      </c>
      <c r="C59" s="53"/>
      <c r="D59" s="54" t="s">
        <v>29</v>
      </c>
      <c r="E59" s="53"/>
      <c r="F59" s="23"/>
      <c r="G59" s="104">
        <f>G58</f>
        <v>8.9169999999999999E-2</v>
      </c>
      <c r="H59" s="86">
        <v>0</v>
      </c>
      <c r="I59" s="65">
        <f t="shared" si="22"/>
        <v>0</v>
      </c>
      <c r="J59" s="65"/>
      <c r="K59" s="104">
        <f>K58</f>
        <v>8.9169999999999999E-2</v>
      </c>
      <c r="L59" s="86">
        <v>0</v>
      </c>
      <c r="M59" s="65">
        <f t="shared" si="23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f>R58</f>
        <v>8.9169999999999999E-2</v>
      </c>
      <c r="S59" s="86">
        <v>0</v>
      </c>
      <c r="T59" s="65">
        <f t="shared" si="24"/>
        <v>0</v>
      </c>
      <c r="U59" s="59"/>
      <c r="V59" s="60">
        <f t="shared" si="8"/>
        <v>0</v>
      </c>
      <c r="W59" s="61" t="str">
        <f t="shared" si="9"/>
        <v/>
      </c>
      <c r="X59" s="59"/>
      <c r="Y59" s="104">
        <f>Y58</f>
        <v>8.9169999999999999E-2</v>
      </c>
      <c r="Z59" s="86">
        <v>0</v>
      </c>
      <c r="AA59" s="65">
        <f t="shared" si="25"/>
        <v>0</v>
      </c>
      <c r="AB59" s="59"/>
      <c r="AC59" s="60">
        <f t="shared" si="10"/>
        <v>0</v>
      </c>
      <c r="AD59" s="61" t="str">
        <f t="shared" si="11"/>
        <v/>
      </c>
      <c r="AE59" s="59"/>
      <c r="AF59" s="104">
        <f>AF58</f>
        <v>8.9169999999999999E-2</v>
      </c>
      <c r="AG59" s="86">
        <v>0</v>
      </c>
      <c r="AH59" s="65">
        <f t="shared" si="26"/>
        <v>0</v>
      </c>
      <c r="AI59" s="59"/>
      <c r="AJ59" s="60">
        <f t="shared" si="12"/>
        <v>0</v>
      </c>
      <c r="AK59" s="61" t="str">
        <f t="shared" si="13"/>
        <v/>
      </c>
      <c r="AL59" s="59"/>
      <c r="AM59" s="104">
        <f>AM58</f>
        <v>8.9169999999999999E-2</v>
      </c>
      <c r="AN59" s="86">
        <v>0</v>
      </c>
      <c r="AO59" s="65">
        <f t="shared" si="27"/>
        <v>0</v>
      </c>
      <c r="AP59" s="59"/>
      <c r="AQ59" s="60">
        <f t="shared" si="14"/>
        <v>0</v>
      </c>
      <c r="AR59" s="61" t="str">
        <f t="shared" si="15"/>
        <v/>
      </c>
    </row>
    <row r="60" spans="2:44" ht="15.75" thickBot="1" x14ac:dyDescent="0.3">
      <c r="B60" s="281"/>
      <c r="C60" s="282"/>
      <c r="D60" s="283"/>
      <c r="E60" s="282"/>
      <c r="F60" s="284"/>
      <c r="G60" s="285"/>
      <c r="H60" s="286"/>
      <c r="I60" s="287"/>
      <c r="J60" s="287"/>
      <c r="K60" s="285"/>
      <c r="L60" s="286"/>
      <c r="M60" s="287"/>
      <c r="N60" s="284"/>
      <c r="O60" s="288">
        <f t="shared" si="2"/>
        <v>0</v>
      </c>
      <c r="P60" s="289" t="str">
        <f t="shared" si="3"/>
        <v/>
      </c>
      <c r="R60" s="285"/>
      <c r="S60" s="286"/>
      <c r="T60" s="287"/>
      <c r="U60" s="284"/>
      <c r="V60" s="288">
        <f t="shared" si="8"/>
        <v>0</v>
      </c>
      <c r="W60" s="289" t="str">
        <f t="shared" si="9"/>
        <v/>
      </c>
      <c r="Y60" s="285"/>
      <c r="Z60" s="286"/>
      <c r="AA60" s="287"/>
      <c r="AB60" s="284"/>
      <c r="AC60" s="288">
        <f t="shared" si="10"/>
        <v>0</v>
      </c>
      <c r="AD60" s="289" t="str">
        <f t="shared" si="11"/>
        <v/>
      </c>
      <c r="AF60" s="285"/>
      <c r="AG60" s="286"/>
      <c r="AH60" s="287"/>
      <c r="AI60" s="284"/>
      <c r="AJ60" s="288">
        <f t="shared" si="12"/>
        <v>0</v>
      </c>
      <c r="AK60" s="289" t="str">
        <f t="shared" si="13"/>
        <v/>
      </c>
      <c r="AM60" s="285"/>
      <c r="AN60" s="286"/>
      <c r="AO60" s="287"/>
      <c r="AP60" s="284"/>
      <c r="AQ60" s="288">
        <f t="shared" si="14"/>
        <v>0</v>
      </c>
      <c r="AR60" s="289" t="str">
        <f t="shared" si="15"/>
        <v/>
      </c>
    </row>
    <row r="61" spans="2:44" x14ac:dyDescent="0.25">
      <c r="B61" s="371" t="s">
        <v>73</v>
      </c>
      <c r="C61" s="244"/>
      <c r="D61" s="291"/>
      <c r="E61" s="244"/>
      <c r="F61" s="292"/>
      <c r="G61" s="293"/>
      <c r="H61" s="293"/>
      <c r="I61" s="294">
        <f>SUM(I48:I52,I56)</f>
        <v>67.570429800000014</v>
      </c>
      <c r="J61" s="295"/>
      <c r="K61" s="293"/>
      <c r="L61" s="293"/>
      <c r="M61" s="294">
        <f>SUM(M48:M52,M56)</f>
        <v>69.858719600000015</v>
      </c>
      <c r="N61" s="296"/>
      <c r="O61" s="295">
        <f t="shared" si="2"/>
        <v>2.2882898000000012</v>
      </c>
      <c r="P61" s="297">
        <f t="shared" si="3"/>
        <v>3.3865254472600685E-2</v>
      </c>
      <c r="R61" s="293"/>
      <c r="S61" s="293"/>
      <c r="T61" s="294">
        <f>SUM(T48:T52,T56)</f>
        <v>71.135919600000008</v>
      </c>
      <c r="U61" s="296"/>
      <c r="V61" s="295">
        <f t="shared" si="8"/>
        <v>1.2771999999999935</v>
      </c>
      <c r="W61" s="297">
        <f t="shared" si="9"/>
        <v>1.8282613928698361E-2</v>
      </c>
      <c r="Y61" s="293"/>
      <c r="Z61" s="293"/>
      <c r="AA61" s="294">
        <f>SUM(AA48:AA52,AA56)</f>
        <v>73.034719600000017</v>
      </c>
      <c r="AB61" s="296"/>
      <c r="AC61" s="295">
        <f t="shared" si="10"/>
        <v>1.8988000000000085</v>
      </c>
      <c r="AD61" s="297">
        <f t="shared" si="11"/>
        <v>2.6692562782305106E-2</v>
      </c>
      <c r="AF61" s="293"/>
      <c r="AG61" s="293"/>
      <c r="AH61" s="294">
        <f>SUM(AH48:AH52,AH56)</f>
        <v>75.642719600000007</v>
      </c>
      <c r="AI61" s="296"/>
      <c r="AJ61" s="295">
        <f t="shared" si="12"/>
        <v>2.6079999999999899</v>
      </c>
      <c r="AK61" s="297">
        <f t="shared" si="13"/>
        <v>3.5709043784704138E-2</v>
      </c>
      <c r="AM61" s="293"/>
      <c r="AN61" s="293"/>
      <c r="AO61" s="294">
        <f>SUM(AO48:AO52,AO56)</f>
        <v>77.624319600000007</v>
      </c>
      <c r="AP61" s="296"/>
      <c r="AQ61" s="295">
        <f t="shared" si="14"/>
        <v>1.9816000000000003</v>
      </c>
      <c r="AR61" s="297">
        <f t="shared" si="15"/>
        <v>2.6196837058195883E-2</v>
      </c>
    </row>
    <row r="62" spans="2:44" x14ac:dyDescent="0.25">
      <c r="B62" s="290" t="s">
        <v>50</v>
      </c>
      <c r="C62" s="244"/>
      <c r="D62" s="291"/>
      <c r="E62" s="244"/>
      <c r="F62" s="292"/>
      <c r="G62" s="131">
        <v>-0.193</v>
      </c>
      <c r="H62" s="299"/>
      <c r="I62" s="249">
        <f>I61*G62</f>
        <v>-13.041092951400003</v>
      </c>
      <c r="J62" s="249"/>
      <c r="K62" s="131">
        <v>-0.193</v>
      </c>
      <c r="L62" s="299"/>
      <c r="M62" s="249">
        <f>M61*K62</f>
        <v>-13.482732882800002</v>
      </c>
      <c r="N62" s="296"/>
      <c r="O62" s="249">
        <f t="shared" si="2"/>
        <v>-0.44163993139999924</v>
      </c>
      <c r="P62" s="250">
        <f t="shared" si="3"/>
        <v>3.3865254472600609E-2</v>
      </c>
      <c r="R62" s="131">
        <v>-0.193</v>
      </c>
      <c r="S62" s="299"/>
      <c r="T62" s="249">
        <f>T61*R62</f>
        <v>-13.729232482800002</v>
      </c>
      <c r="U62" s="296"/>
      <c r="V62" s="249">
        <f t="shared" si="8"/>
        <v>-0.24649959999999993</v>
      </c>
      <c r="W62" s="250">
        <f t="shared" si="9"/>
        <v>1.8282613928698451E-2</v>
      </c>
      <c r="Y62" s="131">
        <v>-0.193</v>
      </c>
      <c r="Z62" s="299"/>
      <c r="AA62" s="249">
        <f>AA61*Y62</f>
        <v>-14.095700882800003</v>
      </c>
      <c r="AB62" s="296"/>
      <c r="AC62" s="249">
        <f t="shared" si="10"/>
        <v>-0.36646840000000047</v>
      </c>
      <c r="AD62" s="250">
        <f t="shared" si="11"/>
        <v>2.6692562782305019E-2</v>
      </c>
      <c r="AF62" s="131">
        <v>-0.193</v>
      </c>
      <c r="AG62" s="299"/>
      <c r="AH62" s="249">
        <f>AH61*AF62</f>
        <v>-14.599044882800001</v>
      </c>
      <c r="AI62" s="296"/>
      <c r="AJ62" s="249">
        <f t="shared" si="12"/>
        <v>-0.50334399999999846</v>
      </c>
      <c r="AK62" s="250">
        <f t="shared" si="13"/>
        <v>3.5709043784704166E-2</v>
      </c>
      <c r="AM62" s="131">
        <v>-0.193</v>
      </c>
      <c r="AN62" s="299"/>
      <c r="AO62" s="249">
        <f>AO61*AM62</f>
        <v>-14.981493682800002</v>
      </c>
      <c r="AP62" s="296"/>
      <c r="AQ62" s="249">
        <f t="shared" si="14"/>
        <v>-0.38244880000000059</v>
      </c>
      <c r="AR62" s="250">
        <f t="shared" si="15"/>
        <v>2.6196837058195921E-2</v>
      </c>
    </row>
    <row r="63" spans="2:44" x14ac:dyDescent="0.25">
      <c r="B63" s="372" t="s">
        <v>51</v>
      </c>
      <c r="C63" s="244"/>
      <c r="D63" s="291"/>
      <c r="E63" s="244"/>
      <c r="F63" s="251"/>
      <c r="G63" s="301">
        <v>0.13</v>
      </c>
      <c r="H63" s="251"/>
      <c r="I63" s="249">
        <f>I61*G63</f>
        <v>8.7841558740000014</v>
      </c>
      <c r="J63" s="249"/>
      <c r="K63" s="301">
        <v>0.13</v>
      </c>
      <c r="L63" s="251"/>
      <c r="M63" s="249">
        <f>M61*K63</f>
        <v>9.0816335480000028</v>
      </c>
      <c r="N63" s="29"/>
      <c r="O63" s="249">
        <f t="shared" si="2"/>
        <v>0.29747767400000136</v>
      </c>
      <c r="P63" s="250">
        <f t="shared" si="3"/>
        <v>3.3865254472600824E-2</v>
      </c>
      <c r="R63" s="301">
        <v>0.13</v>
      </c>
      <c r="S63" s="251"/>
      <c r="T63" s="249">
        <f>T61*R63</f>
        <v>9.2476695480000011</v>
      </c>
      <c r="U63" s="29"/>
      <c r="V63" s="249">
        <f t="shared" si="8"/>
        <v>0.1660359999999983</v>
      </c>
      <c r="W63" s="250">
        <f t="shared" si="9"/>
        <v>1.8282613928698264E-2</v>
      </c>
      <c r="Y63" s="301">
        <v>0.13</v>
      </c>
      <c r="Z63" s="251"/>
      <c r="AA63" s="249">
        <f>AA61*Y63</f>
        <v>9.4945135480000022</v>
      </c>
      <c r="AB63" s="29"/>
      <c r="AC63" s="249">
        <f t="shared" si="10"/>
        <v>0.24684400000000117</v>
      </c>
      <c r="AD63" s="250">
        <f t="shared" si="11"/>
        <v>2.6692562782305113E-2</v>
      </c>
      <c r="AF63" s="301">
        <v>0.13</v>
      </c>
      <c r="AG63" s="251"/>
      <c r="AH63" s="249">
        <f>AH61*AF63</f>
        <v>9.8335535480000011</v>
      </c>
      <c r="AI63" s="29"/>
      <c r="AJ63" s="249">
        <f t="shared" si="12"/>
        <v>0.3390399999999989</v>
      </c>
      <c r="AK63" s="250">
        <f t="shared" si="13"/>
        <v>3.5709043784704159E-2</v>
      </c>
      <c r="AM63" s="301">
        <v>0.13</v>
      </c>
      <c r="AN63" s="251"/>
      <c r="AO63" s="249">
        <f>AO61*AM63</f>
        <v>10.091161548000001</v>
      </c>
      <c r="AP63" s="29"/>
      <c r="AQ63" s="249">
        <f t="shared" si="14"/>
        <v>0.25760799999999939</v>
      </c>
      <c r="AR63" s="250">
        <f t="shared" si="15"/>
        <v>2.6196837058195817E-2</v>
      </c>
    </row>
    <row r="64" spans="2:44" ht="15.75" thickBot="1" x14ac:dyDescent="0.3">
      <c r="B64" s="506" t="s">
        <v>84</v>
      </c>
      <c r="C64" s="506"/>
      <c r="D64" s="506"/>
      <c r="E64" s="302"/>
      <c r="F64" s="303"/>
      <c r="G64" s="303"/>
      <c r="H64" s="303"/>
      <c r="I64" s="304">
        <f>SUM(I61:I63)</f>
        <v>63.31349272260001</v>
      </c>
      <c r="J64" s="304"/>
      <c r="K64" s="303"/>
      <c r="L64" s="303"/>
      <c r="M64" s="304">
        <f>SUM(M61:M63)</f>
        <v>65.457620265200021</v>
      </c>
      <c r="N64" s="305"/>
      <c r="O64" s="361">
        <f t="shared" si="2"/>
        <v>2.1441275426000104</v>
      </c>
      <c r="P64" s="362">
        <f t="shared" si="3"/>
        <v>3.3865254472600838E-2</v>
      </c>
      <c r="R64" s="303"/>
      <c r="S64" s="303"/>
      <c r="T64" s="304">
        <f>SUM(T61:T63)</f>
        <v>66.654356665200012</v>
      </c>
      <c r="U64" s="305"/>
      <c r="V64" s="361">
        <f t="shared" si="8"/>
        <v>1.1967363999999918</v>
      </c>
      <c r="W64" s="362">
        <f t="shared" si="9"/>
        <v>1.8282613928698326E-2</v>
      </c>
      <c r="Y64" s="303"/>
      <c r="Z64" s="303"/>
      <c r="AA64" s="304">
        <f>SUM(AA61:AA63)</f>
        <v>68.433532265200014</v>
      </c>
      <c r="AB64" s="305"/>
      <c r="AC64" s="361">
        <f t="shared" si="10"/>
        <v>1.7791756000000021</v>
      </c>
      <c r="AD64" s="362">
        <f t="shared" si="11"/>
        <v>2.6692562782305015E-2</v>
      </c>
      <c r="AF64" s="303"/>
      <c r="AG64" s="303"/>
      <c r="AH64" s="304">
        <f>SUM(AH61:AH63)</f>
        <v>70.877228265200003</v>
      </c>
      <c r="AI64" s="305"/>
      <c r="AJ64" s="361">
        <f t="shared" si="12"/>
        <v>2.4436959999999885</v>
      </c>
      <c r="AK64" s="362">
        <f t="shared" si="13"/>
        <v>3.570904378470411E-2</v>
      </c>
      <c r="AM64" s="303"/>
      <c r="AN64" s="303"/>
      <c r="AO64" s="304">
        <f>SUM(AO61:AO63)</f>
        <v>72.733987465200002</v>
      </c>
      <c r="AP64" s="305"/>
      <c r="AQ64" s="361">
        <f t="shared" si="14"/>
        <v>1.8567591999999991</v>
      </c>
      <c r="AR64" s="362">
        <f t="shared" si="15"/>
        <v>2.6196837058195869E-2</v>
      </c>
    </row>
    <row r="65" spans="1:57" ht="15.75" thickBot="1" x14ac:dyDescent="0.3">
      <c r="A65" s="308"/>
      <c r="B65" s="363"/>
      <c r="C65" s="364"/>
      <c r="D65" s="365"/>
      <c r="E65" s="364"/>
      <c r="F65" s="366"/>
      <c r="G65" s="285"/>
      <c r="H65" s="367"/>
      <c r="I65" s="368"/>
      <c r="J65" s="369"/>
      <c r="K65" s="285"/>
      <c r="L65" s="367"/>
      <c r="M65" s="368"/>
      <c r="N65" s="366"/>
      <c r="O65" s="370"/>
      <c r="P65" s="289"/>
      <c r="R65" s="285"/>
      <c r="S65" s="367"/>
      <c r="T65" s="368"/>
      <c r="U65" s="366"/>
      <c r="V65" s="370"/>
      <c r="W65" s="289"/>
      <c r="Y65" s="285"/>
      <c r="Z65" s="367"/>
      <c r="AA65" s="368"/>
      <c r="AB65" s="366"/>
      <c r="AC65" s="370"/>
      <c r="AD65" s="289"/>
      <c r="AF65" s="285"/>
      <c r="AG65" s="367"/>
      <c r="AH65" s="368"/>
      <c r="AI65" s="366"/>
      <c r="AJ65" s="370"/>
      <c r="AK65" s="289"/>
      <c r="AM65" s="285"/>
      <c r="AN65" s="367"/>
      <c r="AO65" s="368"/>
      <c r="AP65" s="366"/>
      <c r="AQ65" s="370"/>
      <c r="AR65" s="289"/>
    </row>
    <row r="66" spans="1:57" x14ac:dyDescent="0.25">
      <c r="I66" s="236"/>
      <c r="J66" s="236"/>
      <c r="M66" s="236"/>
      <c r="P66" s="454"/>
      <c r="T66" s="236"/>
      <c r="W66" s="454"/>
      <c r="AA66" s="236"/>
      <c r="AD66" s="454"/>
      <c r="AH66" s="236"/>
      <c r="AK66" s="454"/>
      <c r="AO66" s="236"/>
      <c r="AR66" s="454"/>
    </row>
    <row r="67" spans="1:57" x14ac:dyDescent="0.25">
      <c r="B67" s="234" t="s">
        <v>54</v>
      </c>
      <c r="G67" s="158">
        <v>2.9499999999999998E-2</v>
      </c>
      <c r="K67" s="158">
        <v>2.9499999999999998E-2</v>
      </c>
      <c r="P67" s="454"/>
      <c r="R67" s="158">
        <v>2.9499999999999998E-2</v>
      </c>
      <c r="W67" s="454"/>
      <c r="Y67" s="158">
        <v>2.9499999999999998E-2</v>
      </c>
      <c r="AD67" s="454"/>
      <c r="AF67" s="158">
        <v>2.9499999999999998E-2</v>
      </c>
      <c r="AK67" s="454"/>
      <c r="AM67" s="158">
        <v>2.9499999999999998E-2</v>
      </c>
      <c r="AR67" s="454"/>
    </row>
    <row r="68" spans="1:57" s="22" customFormat="1" x14ac:dyDescent="0.25">
      <c r="D68" s="27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s="22" customFormat="1" x14ac:dyDescent="0.25">
      <c r="D69" s="322">
        <v>0.63</v>
      </c>
      <c r="E69" s="323" t="s">
        <v>42</v>
      </c>
      <c r="F69" s="324"/>
      <c r="G69" s="325"/>
      <c r="H69" s="37"/>
      <c r="I69" s="37"/>
      <c r="J69" s="37"/>
      <c r="K69" s="23"/>
      <c r="L69" s="23"/>
      <c r="M69" s="23"/>
      <c r="N69" s="23"/>
      <c r="O69" s="23"/>
      <c r="P69" s="23"/>
      <c r="Q69" s="37"/>
      <c r="R69" s="23"/>
      <c r="S69" s="23"/>
      <c r="T69" s="23"/>
      <c r="U69" s="23"/>
      <c r="V69" s="23"/>
      <c r="W69" s="23"/>
      <c r="X69" s="37"/>
      <c r="Y69" s="23"/>
      <c r="Z69" s="23"/>
      <c r="AA69" s="23"/>
      <c r="AB69" s="23"/>
      <c r="AC69" s="23"/>
      <c r="AD69" s="23"/>
      <c r="AE69" s="37"/>
      <c r="AF69" s="23"/>
      <c r="AG69" s="23"/>
      <c r="AH69" s="23"/>
      <c r="AI69" s="23"/>
      <c r="AJ69" s="23"/>
      <c r="AK69" s="23"/>
      <c r="AL69" s="37"/>
      <c r="AM69" s="23"/>
      <c r="AN69" s="23"/>
      <c r="AO69" s="23"/>
      <c r="AP69" s="23"/>
      <c r="AQ69" s="23"/>
      <c r="AR69" s="23"/>
      <c r="AS69" s="37"/>
      <c r="AT69" s="23"/>
      <c r="AU69" s="23"/>
      <c r="AV69" s="23"/>
      <c r="AW69" s="23"/>
      <c r="AX69" s="23"/>
      <c r="AY69" s="23"/>
    </row>
    <row r="70" spans="1:57" s="22" customFormat="1" x14ac:dyDescent="0.25">
      <c r="D70" s="326">
        <v>0.18</v>
      </c>
      <c r="E70" s="327" t="s">
        <v>43</v>
      </c>
      <c r="F70" s="328"/>
      <c r="G70" s="329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7" s="22" customFormat="1" x14ac:dyDescent="0.25">
      <c r="D71" s="330">
        <v>0.19</v>
      </c>
      <c r="E71" s="331" t="s">
        <v>44</v>
      </c>
      <c r="F71" s="332"/>
      <c r="G71" s="333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7" x14ac:dyDescent="0.25">
      <c r="D72" s="476"/>
      <c r="E72" s="22"/>
      <c r="F72" s="22"/>
      <c r="G72" s="22"/>
      <c r="H72" s="22"/>
      <c r="I72" s="22"/>
    </row>
    <row r="73" spans="1:57" x14ac:dyDescent="0.25">
      <c r="D73" s="476"/>
      <c r="E73" s="22"/>
      <c r="F73" s="22"/>
      <c r="G73" s="62"/>
      <c r="H73" s="62"/>
      <c r="I73" s="62"/>
      <c r="J73" s="62"/>
      <c r="Q73" s="62"/>
      <c r="X73" s="62"/>
      <c r="AE73" s="62"/>
      <c r="AL73" s="62"/>
      <c r="AS73" s="62"/>
    </row>
    <row r="74" spans="1:57" x14ac:dyDescent="0.25">
      <c r="D74" s="476"/>
      <c r="E74" s="22"/>
      <c r="F74" s="22"/>
      <c r="G74" s="62"/>
      <c r="H74" s="62"/>
      <c r="I74" s="62"/>
      <c r="J74" s="62"/>
      <c r="Q74" s="62"/>
      <c r="X74" s="62"/>
      <c r="AE74" s="62"/>
      <c r="AL74" s="62"/>
      <c r="AS74" s="62"/>
    </row>
    <row r="75" spans="1:57" x14ac:dyDescent="0.25">
      <c r="D75" s="476"/>
      <c r="E75" s="22"/>
      <c r="F75" s="22"/>
      <c r="G75" s="62"/>
      <c r="H75" s="62"/>
      <c r="I75" s="62"/>
      <c r="J75" s="62"/>
      <c r="Q75" s="62"/>
      <c r="X75" s="62"/>
      <c r="AE75" s="62"/>
      <c r="AL75" s="62"/>
      <c r="AS75" s="62"/>
    </row>
    <row r="76" spans="1:57" x14ac:dyDescent="0.25">
      <c r="D76" s="476"/>
      <c r="E76" s="22"/>
      <c r="F76" s="22"/>
      <c r="G76" s="62"/>
      <c r="H76" s="62"/>
      <c r="I76" s="62"/>
      <c r="J76" s="62"/>
      <c r="Q76" s="62"/>
      <c r="X76" s="62"/>
      <c r="AE76" s="62"/>
      <c r="AL76" s="62"/>
      <c r="AS76" s="62"/>
    </row>
    <row r="77" spans="1:57" x14ac:dyDescent="0.25">
      <c r="D77" s="476"/>
      <c r="E77" s="22"/>
      <c r="F77" s="22"/>
      <c r="G77" s="62"/>
      <c r="H77" s="62"/>
      <c r="I77" s="62"/>
      <c r="J77" s="62"/>
      <c r="Q77" s="62"/>
      <c r="X77" s="62"/>
      <c r="AE77" s="62"/>
      <c r="AL77" s="62"/>
      <c r="AS77" s="62"/>
    </row>
    <row r="78" spans="1:57" x14ac:dyDescent="0.25">
      <c r="D78" s="476"/>
      <c r="E78" s="22"/>
      <c r="F78" s="22"/>
      <c r="G78" s="62"/>
      <c r="H78" s="62"/>
      <c r="I78" s="62"/>
      <c r="J78" s="62"/>
      <c r="Q78" s="62"/>
      <c r="X78" s="62"/>
      <c r="AE78" s="62"/>
      <c r="AL78" s="62"/>
      <c r="AS78" s="62"/>
    </row>
    <row r="79" spans="1:57" x14ac:dyDescent="0.25">
      <c r="D79" s="476"/>
      <c r="E79" s="22"/>
      <c r="F79" s="22"/>
      <c r="G79" s="62"/>
      <c r="H79" s="62"/>
      <c r="I79" s="62"/>
      <c r="J79" s="62"/>
      <c r="Q79" s="62"/>
      <c r="X79" s="62"/>
      <c r="AE79" s="62"/>
      <c r="AL79" s="62"/>
      <c r="AS79" s="62"/>
    </row>
    <row r="80" spans="1:57" x14ac:dyDescent="0.25">
      <c r="D80" s="476"/>
      <c r="E80" s="22"/>
      <c r="F80" s="22"/>
      <c r="G80" s="62"/>
      <c r="H80" s="62"/>
      <c r="I80" s="62"/>
      <c r="J80" s="62"/>
      <c r="Q80" s="62"/>
      <c r="X80" s="62"/>
      <c r="AE80" s="62"/>
      <c r="AL80" s="62"/>
      <c r="AS80" s="62"/>
    </row>
    <row r="81" spans="2:45" x14ac:dyDescent="0.25">
      <c r="D81" s="476"/>
      <c r="E81" s="22"/>
      <c r="F81" s="22"/>
      <c r="G81" s="62"/>
      <c r="H81" s="62"/>
      <c r="I81" s="62"/>
      <c r="J81" s="62"/>
      <c r="Q81" s="62"/>
      <c r="X81" s="62"/>
      <c r="AE81" s="62"/>
      <c r="AL81" s="62"/>
      <c r="AS81" s="62"/>
    </row>
    <row r="82" spans="2:45" x14ac:dyDescent="0.25">
      <c r="D82" s="476"/>
      <c r="E82" s="22"/>
      <c r="F82" s="22"/>
      <c r="G82" s="62"/>
      <c r="H82" s="62"/>
      <c r="I82" s="62"/>
    </row>
    <row r="83" spans="2:45" x14ac:dyDescent="0.25">
      <c r="D83" s="476"/>
      <c r="E83" s="22"/>
      <c r="F83" s="22"/>
      <c r="G83" s="62"/>
      <c r="H83" s="62"/>
      <c r="I83" s="62"/>
    </row>
    <row r="84" spans="2:45" x14ac:dyDescent="0.25">
      <c r="B84" s="391"/>
      <c r="D84" s="476"/>
      <c r="E84" s="22"/>
      <c r="F84" s="22"/>
      <c r="G84" s="62"/>
      <c r="H84" s="62"/>
      <c r="I84" s="62"/>
    </row>
    <row r="85" spans="2:45" x14ac:dyDescent="0.25">
      <c r="B85" s="391"/>
      <c r="D85" s="476"/>
      <c r="E85" s="22"/>
      <c r="F85" s="22"/>
      <c r="G85" s="62"/>
      <c r="H85" s="62"/>
      <c r="I85" s="62"/>
    </row>
    <row r="86" spans="2:45" x14ac:dyDescent="0.25">
      <c r="B86" s="391"/>
      <c r="D86" s="476"/>
      <c r="E86" s="22"/>
      <c r="F86" s="22"/>
      <c r="G86" s="62"/>
      <c r="H86" s="62"/>
      <c r="I86" s="62"/>
    </row>
    <row r="87" spans="2:45" x14ac:dyDescent="0.25">
      <c r="B87" s="391"/>
      <c r="D87" s="476"/>
      <c r="E87" s="22"/>
      <c r="F87" s="22"/>
      <c r="G87" s="62"/>
      <c r="H87" s="62"/>
      <c r="I87" s="62"/>
    </row>
    <row r="88" spans="2:45" x14ac:dyDescent="0.25">
      <c r="B88" s="391"/>
      <c r="D88" s="476"/>
      <c r="E88" s="22"/>
      <c r="F88" s="22"/>
      <c r="G88" s="62"/>
      <c r="H88" s="62"/>
      <c r="I88" s="62"/>
    </row>
    <row r="89" spans="2:45" x14ac:dyDescent="0.25">
      <c r="B89" s="391"/>
      <c r="D89" s="476"/>
      <c r="E89" s="22"/>
      <c r="F89" s="22"/>
      <c r="G89" s="62"/>
      <c r="H89" s="62"/>
      <c r="I89" s="62"/>
    </row>
    <row r="90" spans="2:45" x14ac:dyDescent="0.25">
      <c r="B90" s="391"/>
      <c r="D90" s="476"/>
      <c r="E90" s="22"/>
      <c r="F90" s="22"/>
      <c r="G90" s="62"/>
      <c r="H90" s="62"/>
      <c r="I90" s="62"/>
    </row>
    <row r="91" spans="2:45" x14ac:dyDescent="0.25">
      <c r="B91" s="391"/>
      <c r="D91" s="476"/>
      <c r="E91" s="22"/>
      <c r="F91" s="22"/>
      <c r="G91" s="62"/>
      <c r="H91" s="62"/>
      <c r="I91" s="62"/>
    </row>
    <row r="92" spans="2:45" x14ac:dyDescent="0.25">
      <c r="B92" s="391"/>
      <c r="D92" s="476"/>
      <c r="E92" s="22"/>
      <c r="F92" s="22"/>
      <c r="G92" s="62"/>
      <c r="H92" s="62"/>
      <c r="I92" s="62"/>
    </row>
    <row r="93" spans="2:45" x14ac:dyDescent="0.25">
      <c r="B93" s="391"/>
      <c r="D93" s="476"/>
      <c r="E93" s="22"/>
      <c r="F93" s="22"/>
      <c r="G93" s="62"/>
      <c r="H93" s="62"/>
      <c r="I93" s="62"/>
    </row>
    <row r="94" spans="2:45" x14ac:dyDescent="0.25">
      <c r="B94" s="391"/>
      <c r="D94" s="476"/>
      <c r="E94" s="22"/>
      <c r="F94" s="22"/>
      <c r="G94" s="62"/>
      <c r="H94" s="62"/>
      <c r="I94" s="62"/>
    </row>
    <row r="95" spans="2:45" x14ac:dyDescent="0.25">
      <c r="B95" s="391"/>
      <c r="D95" s="476"/>
      <c r="E95" s="22"/>
      <c r="F95" s="22"/>
      <c r="G95" s="62"/>
      <c r="H95" s="62"/>
      <c r="I95" s="62"/>
    </row>
    <row r="96" spans="2:45" x14ac:dyDescent="0.25">
      <c r="B96" s="391"/>
      <c r="D96" s="476"/>
      <c r="E96" s="22"/>
      <c r="F96" s="22"/>
      <c r="G96" s="62"/>
      <c r="H96" s="62"/>
      <c r="I96" s="62"/>
    </row>
    <row r="97" spans="2:9" x14ac:dyDescent="0.25">
      <c r="B97" s="391"/>
      <c r="D97" s="476"/>
      <c r="E97" s="22"/>
      <c r="F97" s="22"/>
      <c r="G97" s="62"/>
      <c r="H97" s="62"/>
      <c r="I97" s="62"/>
    </row>
    <row r="98" spans="2:9" x14ac:dyDescent="0.25">
      <c r="B98" s="391"/>
      <c r="D98" s="476"/>
      <c r="E98" s="22"/>
      <c r="F98" s="22"/>
      <c r="G98" s="62"/>
      <c r="H98" s="62"/>
      <c r="I98" s="62"/>
    </row>
    <row r="99" spans="2:9" x14ac:dyDescent="0.25">
      <c r="B99" s="391"/>
      <c r="D99" s="476"/>
      <c r="E99" s="22"/>
      <c r="F99" s="22"/>
      <c r="G99" s="62"/>
      <c r="H99" s="62"/>
      <c r="I99" s="62"/>
    </row>
    <row r="100" spans="2:9" x14ac:dyDescent="0.25">
      <c r="B100" s="391"/>
      <c r="D100" s="476"/>
      <c r="E100" s="22"/>
      <c r="F100" s="22"/>
      <c r="G100" s="62"/>
      <c r="H100" s="62"/>
      <c r="I100" s="62"/>
    </row>
    <row r="101" spans="2:9" x14ac:dyDescent="0.25">
      <c r="B101" s="391"/>
      <c r="D101" s="476"/>
      <c r="E101" s="22"/>
      <c r="F101" s="22"/>
      <c r="G101" s="62"/>
      <c r="H101" s="62"/>
      <c r="I101" s="62"/>
    </row>
    <row r="102" spans="2:9" x14ac:dyDescent="0.25">
      <c r="B102" s="391"/>
      <c r="D102" s="476"/>
      <c r="E102" s="22"/>
      <c r="F102" s="22"/>
      <c r="G102" s="62"/>
      <c r="H102" s="62"/>
      <c r="I102" s="62"/>
    </row>
    <row r="103" spans="2:9" x14ac:dyDescent="0.25">
      <c r="D103" s="476"/>
      <c r="E103" s="22"/>
      <c r="F103" s="22"/>
      <c r="G103" s="62"/>
      <c r="H103" s="62"/>
      <c r="I103" s="62"/>
    </row>
    <row r="104" spans="2:9" x14ac:dyDescent="0.25">
      <c r="D104" s="476"/>
      <c r="E104" s="22"/>
      <c r="F104" s="22"/>
      <c r="G104" s="62"/>
      <c r="H104" s="62"/>
      <c r="I104" s="62"/>
    </row>
    <row r="105" spans="2:9" x14ac:dyDescent="0.25">
      <c r="D105" s="476"/>
      <c r="E105" s="22"/>
      <c r="F105" s="22"/>
      <c r="G105" s="62"/>
      <c r="H105" s="62"/>
      <c r="I105" s="62"/>
    </row>
    <row r="106" spans="2:9" x14ac:dyDescent="0.25">
      <c r="D106" s="476"/>
      <c r="E106" s="22"/>
      <c r="F106" s="22"/>
      <c r="G106" s="62"/>
      <c r="H106" s="62"/>
      <c r="I106" s="62"/>
    </row>
    <row r="107" spans="2:9" x14ac:dyDescent="0.25">
      <c r="D107" s="476"/>
      <c r="E107" s="22"/>
      <c r="F107" s="22"/>
      <c r="G107" s="62"/>
      <c r="H107" s="62"/>
      <c r="I107" s="62"/>
    </row>
    <row r="108" spans="2:9" x14ac:dyDescent="0.25">
      <c r="D108" s="476"/>
      <c r="E108" s="22"/>
      <c r="F108" s="22"/>
      <c r="G108" s="62"/>
      <c r="H108" s="62"/>
      <c r="I108" s="62"/>
    </row>
    <row r="109" spans="2:9" x14ac:dyDescent="0.25">
      <c r="D109" s="476"/>
      <c r="E109" s="22"/>
      <c r="F109" s="22"/>
      <c r="G109" s="62"/>
      <c r="H109" s="62"/>
      <c r="I109" s="62"/>
    </row>
    <row r="110" spans="2:9" x14ac:dyDescent="0.25">
      <c r="D110" s="476"/>
      <c r="E110" s="22"/>
      <c r="F110" s="22"/>
      <c r="G110" s="62"/>
      <c r="H110" s="62"/>
      <c r="I110" s="62"/>
    </row>
    <row r="111" spans="2:9" x14ac:dyDescent="0.25">
      <c r="D111" s="476"/>
      <c r="E111" s="22"/>
      <c r="F111" s="22"/>
      <c r="G111" s="62"/>
      <c r="H111" s="62"/>
      <c r="I111" s="62"/>
    </row>
    <row r="112" spans="2:9" x14ac:dyDescent="0.25">
      <c r="D112" s="476"/>
      <c r="E112" s="22"/>
      <c r="F112" s="22"/>
      <c r="G112" s="62"/>
      <c r="H112" s="62"/>
      <c r="I112" s="62"/>
    </row>
    <row r="113" spans="4:9" x14ac:dyDescent="0.25">
      <c r="D113" s="476"/>
      <c r="E113" s="22"/>
      <c r="F113" s="22"/>
      <c r="G113" s="62"/>
      <c r="H113" s="62"/>
      <c r="I113" s="62"/>
    </row>
    <row r="114" spans="4:9" x14ac:dyDescent="0.25">
      <c r="D114" s="476"/>
      <c r="E114" s="22"/>
      <c r="F114" s="22"/>
      <c r="G114" s="62"/>
      <c r="H114" s="62"/>
      <c r="I114" s="62"/>
    </row>
    <row r="115" spans="4:9" x14ac:dyDescent="0.25">
      <c r="D115" s="476"/>
      <c r="E115" s="22"/>
      <c r="F115" s="22"/>
      <c r="G115" s="62"/>
      <c r="H115" s="62"/>
      <c r="I115" s="62"/>
    </row>
    <row r="116" spans="4:9" x14ac:dyDescent="0.25">
      <c r="D116" s="476"/>
      <c r="E116" s="22"/>
      <c r="F116" s="22"/>
      <c r="G116" s="62"/>
      <c r="H116" s="62"/>
      <c r="I116" s="62"/>
    </row>
    <row r="117" spans="4:9" x14ac:dyDescent="0.25">
      <c r="D117" s="476"/>
      <c r="E117" s="22"/>
      <c r="F117" s="22"/>
      <c r="G117" s="62"/>
      <c r="H117" s="62"/>
      <c r="I117" s="62"/>
    </row>
    <row r="118" spans="4:9" x14ac:dyDescent="0.25">
      <c r="D118" s="476"/>
      <c r="E118" s="22"/>
      <c r="F118" s="22"/>
      <c r="G118" s="62"/>
      <c r="H118" s="62"/>
      <c r="I118" s="62"/>
    </row>
    <row r="119" spans="4:9" x14ac:dyDescent="0.25">
      <c r="D119" s="476"/>
      <c r="E119" s="22"/>
      <c r="F119" s="22"/>
      <c r="G119" s="62"/>
      <c r="H119" s="62"/>
      <c r="I119" s="62"/>
    </row>
    <row r="120" spans="4:9" x14ac:dyDescent="0.25">
      <c r="D120" s="476"/>
      <c r="E120" s="22"/>
      <c r="F120" s="22"/>
      <c r="G120" s="62"/>
      <c r="H120" s="62"/>
      <c r="I120" s="62"/>
    </row>
    <row r="121" spans="4:9" x14ac:dyDescent="0.25">
      <c r="D121" s="476"/>
      <c r="E121" s="22"/>
      <c r="F121" s="22"/>
      <c r="G121" s="62"/>
      <c r="H121" s="62"/>
      <c r="I121" s="62"/>
    </row>
    <row r="122" spans="4:9" x14ac:dyDescent="0.25">
      <c r="D122" s="476"/>
      <c r="E122" s="22"/>
      <c r="F122" s="22"/>
      <c r="G122" s="62"/>
      <c r="H122" s="62"/>
      <c r="I122" s="62"/>
    </row>
    <row r="123" spans="4:9" x14ac:dyDescent="0.25">
      <c r="D123" s="476"/>
      <c r="E123" s="22"/>
      <c r="F123" s="22"/>
      <c r="G123" s="62"/>
      <c r="H123" s="62"/>
      <c r="I123" s="62"/>
    </row>
    <row r="124" spans="4:9" x14ac:dyDescent="0.25">
      <c r="D124" s="476"/>
      <c r="E124" s="22"/>
      <c r="F124" s="22"/>
      <c r="G124" s="62"/>
      <c r="H124" s="62"/>
      <c r="I124" s="62"/>
    </row>
    <row r="125" spans="4:9" x14ac:dyDescent="0.25">
      <c r="D125" s="476"/>
      <c r="E125" s="22"/>
      <c r="F125" s="22"/>
      <c r="G125" s="62"/>
      <c r="H125" s="62"/>
      <c r="I125" s="62"/>
    </row>
    <row r="126" spans="4:9" x14ac:dyDescent="0.25">
      <c r="D126" s="476"/>
      <c r="E126" s="22"/>
      <c r="F126" s="22"/>
      <c r="G126" s="62"/>
      <c r="H126" s="62"/>
      <c r="I126" s="62"/>
    </row>
    <row r="127" spans="4:9" x14ac:dyDescent="0.25">
      <c r="D127" s="476"/>
      <c r="E127" s="22"/>
      <c r="F127" s="22"/>
      <c r="G127" s="62"/>
      <c r="H127" s="62"/>
      <c r="I127" s="62"/>
    </row>
    <row r="128" spans="4:9" x14ac:dyDescent="0.25">
      <c r="D128" s="476"/>
      <c r="E128" s="22"/>
      <c r="F128" s="22"/>
      <c r="G128" s="62"/>
      <c r="H128" s="62"/>
      <c r="I128" s="62"/>
    </row>
    <row r="129" spans="4:9" x14ac:dyDescent="0.25">
      <c r="D129" s="476"/>
      <c r="E129" s="22"/>
      <c r="F129" s="22"/>
      <c r="G129" s="62"/>
      <c r="H129" s="62"/>
      <c r="I129" s="62"/>
    </row>
    <row r="130" spans="4:9" x14ac:dyDescent="0.25">
      <c r="D130" s="476"/>
      <c r="E130" s="22"/>
      <c r="F130" s="22"/>
      <c r="G130" s="62"/>
      <c r="H130" s="62"/>
      <c r="I130" s="62"/>
    </row>
    <row r="131" spans="4:9" x14ac:dyDescent="0.25">
      <c r="D131" s="476"/>
      <c r="E131" s="22"/>
      <c r="F131" s="22"/>
      <c r="G131" s="62"/>
      <c r="H131" s="62"/>
      <c r="I131" s="62"/>
    </row>
    <row r="132" spans="4:9" x14ac:dyDescent="0.25">
      <c r="D132" s="476"/>
      <c r="E132" s="22"/>
      <c r="F132" s="22"/>
      <c r="G132" s="62"/>
      <c r="H132" s="62"/>
      <c r="I132" s="62"/>
    </row>
    <row r="133" spans="4:9" x14ac:dyDescent="0.25">
      <c r="D133" s="476"/>
      <c r="E133" s="22"/>
      <c r="F133" s="22"/>
      <c r="G133" s="62"/>
      <c r="H133" s="62"/>
      <c r="I133" s="62"/>
    </row>
    <row r="134" spans="4:9" x14ac:dyDescent="0.25">
      <c r="D134" s="476"/>
      <c r="E134" s="22"/>
      <c r="F134" s="22"/>
      <c r="G134" s="62"/>
      <c r="H134" s="62"/>
      <c r="I134" s="62"/>
    </row>
    <row r="135" spans="4:9" x14ac:dyDescent="0.25">
      <c r="D135" s="476"/>
      <c r="E135" s="22"/>
      <c r="F135" s="22"/>
      <c r="G135" s="62"/>
      <c r="H135" s="62"/>
      <c r="I135" s="62"/>
    </row>
  </sheetData>
  <mergeCells count="27">
    <mergeCell ref="K20:M20"/>
    <mergeCell ref="A3:H3"/>
    <mergeCell ref="B10:J10"/>
    <mergeCell ref="B11:J11"/>
    <mergeCell ref="D14:J14"/>
    <mergeCell ref="G20:I20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J21:AJ22"/>
    <mergeCell ref="AK21:AK22"/>
    <mergeCell ref="AQ21:AQ22"/>
    <mergeCell ref="AR21:AR22"/>
    <mergeCell ref="B64:D64"/>
  </mergeCells>
  <conditionalFormatting sqref="J74:J81 G73:J73 G74:I135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69:J7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69:G7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Q73:Q8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69:Q7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X73:X8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69:X7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AE73:AE8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69:AE7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L73:AL8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69:AL7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S73:AS8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9:AS71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7C4AEA59-AE1E-48B1-8275-9C34E50E689A}">
      <formula1>"per 30 days, per connection per 30 days, per kWh, per kW, per kVA"</formula1>
    </dataValidation>
    <dataValidation type="list" allowBlank="1" showInputMessage="1" showErrorMessage="1" sqref="D16" xr:uid="{FF4FFEF8-078E-4B4B-BACA-90C194503B8A}">
      <formula1>"TOU, non-TOU"</formula1>
    </dataValidation>
    <dataValidation type="list" allowBlank="1" showInputMessage="1" showErrorMessage="1" sqref="D23 D27" xr:uid="{BA38DC55-55B8-4207-AF29-E97ABB4C6B09}">
      <formula1>"per 30 days, per kWh, per kW, per kVA"</formula1>
    </dataValidation>
    <dataValidation type="list" allowBlank="1" showInputMessage="1" showErrorMessage="1" prompt="Select Charge Unit - monthly, per kWh, per kW" sqref="D65 D60" xr:uid="{0D263ACD-7071-453E-83C7-E48BE1531E59}">
      <formula1>"Monthly, per kWh, per kW"</formula1>
    </dataValidation>
    <dataValidation type="list" allowBlank="1" showInputMessage="1" showErrorMessage="1" sqref="E46:E47 E65 E49:E60 E41:E44 E23:E39" xr:uid="{E60E327A-8421-420F-B9CB-C2EFA70EC3F4}">
      <formula1>#REF!</formula1>
    </dataValidation>
    <dataValidation type="list" allowBlank="1" showInputMessage="1" showErrorMessage="1" prompt="Select Charge Unit - per 30 days, per kWh, per kW, per kVA." sqref="D46:D47 D49:D59 D25:D26 D41:D44 D28:D39" xr:uid="{1AF0CC49-4477-4AC3-9F7A-BF4ED0A70D1A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76200</xdr:rowOff>
                  </from>
                  <to>
                    <xdr:col>17</xdr:col>
                    <xdr:colOff>542925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114300</xdr:rowOff>
                  </from>
                  <to>
                    <xdr:col>10</xdr:col>
                    <xdr:colOff>609600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079BD8-FE25-4379-884E-D63E6C124D82}"/>
</file>

<file path=customXml/itemProps2.xml><?xml version="1.0" encoding="utf-8"?>
<ds:datastoreItem xmlns:ds="http://schemas.openxmlformats.org/officeDocument/2006/customXml" ds:itemID="{4D0669DE-0FD5-442E-BD7B-CCE084C57D79}"/>
</file>

<file path=customXml/itemProps3.xml><?xml version="1.0" encoding="utf-8"?>
<ds:datastoreItem xmlns:ds="http://schemas.openxmlformats.org/officeDocument/2006/customXml" ds:itemID="{2148136F-5BBE-4CFD-A065-FDE73CE85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Jyoti Manjania</cp:lastModifiedBy>
  <dcterms:created xsi:type="dcterms:W3CDTF">2024-08-13T13:34:52Z</dcterms:created>
  <dcterms:modified xsi:type="dcterms:W3CDTF">2024-08-13T20:06:42Z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2024-08-13T13:35:45Z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324c8a1e-7025-4f39-a846-eb0ebd7692d7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0x010100E2BC2B17DA609645B55856B502DCD708</vt:lpwstr>
  </property>
</Properties>
</file>