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ustomProperty1.bin" ContentType="application/vnd.openxmlformats-officedocument.spreadsheetml.customProperty"/>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filterPrivacy="1" defaultThemeVersion="166925"/>
  <xr:revisionPtr revIDLastSave="0" documentId="13_ncr:1_{9ED4DF35-6692-4726-AE2C-891B551FD69B}" xr6:coauthVersionLast="47" xr6:coauthVersionMax="47" xr10:uidLastSave="{00000000-0000-0000-0000-000000000000}"/>
  <bookViews>
    <workbookView xWindow="-108" yWindow="-108" windowWidth="23256" windowHeight="12576" tabRatio="781" firstSheet="1" activeTab="1" xr2:uid="{22F4416D-C94E-402E-AC6A-98ECCC318B40}"/>
  </bookViews>
  <sheets>
    <sheet name="Table 1 - EGI" sheetId="13" r:id="rId1"/>
    <sheet name="Table 2 - EGD" sheetId="23" r:id="rId2"/>
    <sheet name="Table 3 - Union" sheetId="24" r:id="rId3"/>
    <sheet name="Table 4 - EGD Details" sheetId="3" r:id="rId4"/>
    <sheet name="Table 5 - Union Details" sheetId="5" r:id="rId5"/>
    <sheet name="Table 6 - EGI NBV" sheetId="20" r:id="rId6"/>
    <sheet name="Table - 7 EGD NBV" sheetId="21" r:id="rId7"/>
    <sheet name="Table 8 - UGL NBV" sheetId="22" r:id="rId8"/>
    <sheet name="Depr rate" sheetId="19" state="hidden" r:id="rId9"/>
  </sheets>
  <definedNames>
    <definedName name="_AtRisk_SimSetting_AutomaticResultsDisplayMode" hidden="1">0</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GoalSeekTargetValue" hidden="1">0</definedName>
    <definedName name="_AtRisk_SimSetting_LiveUpdate" hidden="1">TRUE</definedName>
    <definedName name="_AtRisk_SimSetting_MacroMode" hidden="1">0</definedName>
    <definedName name="_AtRisk_SimSetting_MacroRecalculationBehavior" hidden="1">0</definedName>
    <definedName name="_AtRisk_SimSetting_MaxAutoIterations" hidden="1">50000</definedName>
    <definedName name="_AtRisk_SimSetting_MultipleCPUCount" hidden="1">2</definedName>
    <definedName name="_AtRisk_SimSetting_MultipleCPUManualCount" hidden="1">2</definedName>
    <definedName name="_AtRisk_SimSetting_MultipleCPUMode" hidden="1">2</definedName>
    <definedName name="_AtRisk_SimSetting_MultipleCPUModeV8" hidden="1">2</definedName>
    <definedName name="_AtRisk_SimSetting_RandomNumberGenerator" hidden="1">0</definedName>
    <definedName name="_AtRisk_SimSetting_ShowSimulationProgressWindow" hidden="1">TRUE</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ActiveSimulationNumber" hidden="1">1</definedName>
    <definedName name="_AtRisk_SimSetting_StdRecalcBehavior" hidden="1">0</definedName>
    <definedName name="_AtRisk_SimSetting_StdRecalcWithoutRiskStatic" hidden="1">0</definedName>
    <definedName name="_AtRisk_SimSetting_StdRecalcWithoutRiskStaticPercentile" hidden="1">0.5</definedName>
    <definedName name="_xlnm._FilterDatabase" localSheetId="3" hidden="1">'Table 4 - EGD Details'!$A$4:$AN$120</definedName>
    <definedName name="_xlnm._FilterDatabase" localSheetId="4" hidden="1">'Table 5 - Union Details'!$A$4:$BP$67</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1</definedName>
    <definedName name="RiskFixedSeed" hidden="1">1</definedName>
    <definedName name="RiskHasSettings" hidden="1">8</definedName>
    <definedName name="RiskMinimizeOnStart" hidden="1">FALSE</definedName>
    <definedName name="RiskMonitorConvergence" hidden="1">FALSE</definedName>
    <definedName name="RiskMultipleCPUSupportEnabled" hidden="1">FALSE</definedName>
    <definedName name="RiskNumIterations" hidden="1">5000</definedName>
    <definedName name="RiskNumSimulations" hidden="1">4</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1</definedName>
    <definedName name="RiskUpdateDisplay" hidden="1">FALSE</definedName>
    <definedName name="RiskUseDifferentSeedForEachSim" hidden="1">FALSE</definedName>
    <definedName name="RiskUseFixedSeed" hidden="1">FALSE</definedName>
    <definedName name="RiskUseMultipleCPUs" hidden="1">FALSE</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12" i="23" l="1"/>
  <c r="N23" i="21" a="1"/>
  <c r="N23" i="21" s="1"/>
  <c r="N22" i="21" a="1"/>
  <c r="N22" i="21" s="1"/>
  <c r="N18" i="21" a="1"/>
  <c r="N18" i="21" s="1"/>
  <c r="N17" i="21" a="1"/>
  <c r="N17" i="21" s="1"/>
  <c r="N13" i="21" a="1"/>
  <c r="N13" i="21" s="1"/>
  <c r="N12" i="21" a="1"/>
  <c r="N12" i="21" s="1"/>
  <c r="N8" i="21" a="1"/>
  <c r="N8" i="21" s="1"/>
  <c r="N7" i="21" a="1"/>
  <c r="N7" i="21" s="1"/>
  <c r="AN39" i="3"/>
  <c r="AN40" i="3"/>
  <c r="AN41" i="3"/>
  <c r="AN42" i="3"/>
  <c r="AN43" i="3"/>
  <c r="AN44" i="3"/>
  <c r="AN45" i="3"/>
  <c r="AN46" i="3"/>
  <c r="AN47" i="3"/>
  <c r="AN48" i="3"/>
  <c r="AN49" i="3"/>
  <c r="AN50" i="3"/>
  <c r="AN51" i="3"/>
  <c r="AN52" i="3"/>
  <c r="AN53" i="3"/>
  <c r="AN54" i="3"/>
  <c r="AN55" i="3"/>
  <c r="AN56" i="3"/>
  <c r="AN57" i="3"/>
  <c r="AN58" i="3"/>
  <c r="AN59" i="3"/>
  <c r="AN60" i="3"/>
  <c r="AN61" i="3"/>
  <c r="AN62" i="3"/>
  <c r="AN63" i="3"/>
  <c r="AN64" i="3"/>
  <c r="AN65" i="3"/>
  <c r="AN66" i="3"/>
  <c r="AN67" i="3"/>
  <c r="AN68" i="3"/>
  <c r="AN69" i="3"/>
  <c r="AN70" i="3"/>
  <c r="AN71" i="3"/>
  <c r="AN72" i="3"/>
  <c r="AN73" i="3"/>
  <c r="AN74" i="3"/>
  <c r="AN75" i="3"/>
  <c r="AN76" i="3"/>
  <c r="AN77" i="3"/>
  <c r="AN78" i="3"/>
  <c r="AN79" i="3"/>
  <c r="AN80" i="3"/>
  <c r="AN81" i="3"/>
  <c r="AN82" i="3"/>
  <c r="AN83" i="3"/>
  <c r="AN84" i="3"/>
  <c r="AN85" i="3"/>
  <c r="AN86" i="3"/>
  <c r="AN87" i="3"/>
  <c r="AN88" i="3"/>
  <c r="AN89" i="3"/>
  <c r="AN90" i="3"/>
  <c r="AN91" i="3"/>
  <c r="AN92" i="3"/>
  <c r="AN93" i="3"/>
  <c r="AN94" i="3"/>
  <c r="AN95" i="3"/>
  <c r="AN96" i="3"/>
  <c r="AN97" i="3"/>
  <c r="AN98" i="3"/>
  <c r="AN99" i="3"/>
  <c r="AN100" i="3"/>
  <c r="AN101" i="3"/>
  <c r="AN102" i="3"/>
  <c r="AN103" i="3"/>
  <c r="AN104" i="3"/>
  <c r="AN105" i="3"/>
  <c r="AN106" i="3"/>
  <c r="AN107" i="3"/>
  <c r="AN108" i="3"/>
  <c r="AN109" i="3"/>
  <c r="AN110" i="3"/>
  <c r="AN111" i="3"/>
  <c r="AN112" i="3"/>
  <c r="AN113" i="3"/>
  <c r="AN115" i="3"/>
  <c r="AN116" i="3"/>
  <c r="AN117" i="3"/>
  <c r="AN118" i="3"/>
  <c r="AN119" i="3"/>
  <c r="G115" i="3"/>
  <c r="H31" i="5"/>
  <c r="F31" i="5"/>
  <c r="H12" i="5"/>
  <c r="G120" i="3"/>
  <c r="AN120" i="3" s="1"/>
  <c r="I120" i="3"/>
  <c r="I35" i="3"/>
  <c r="G114" i="3"/>
  <c r="AN114" i="3" s="1"/>
  <c r="AC54" i="5"/>
  <c r="AA54" i="5"/>
  <c r="G7" i="5"/>
  <c r="H115" i="3" l="1"/>
  <c r="W16" i="5" l="1"/>
  <c r="X16" i="5"/>
  <c r="Z16" i="5"/>
  <c r="AD16" i="5"/>
  <c r="AE16" i="5"/>
  <c r="AF16" i="5"/>
  <c r="AG16" i="5"/>
  <c r="AH16" i="5"/>
  <c r="AI16" i="5"/>
  <c r="AJ16" i="5"/>
  <c r="AO16" i="5"/>
  <c r="W17" i="5"/>
  <c r="X17" i="5"/>
  <c r="Z17" i="5"/>
  <c r="AD17" i="5"/>
  <c r="AE17" i="5"/>
  <c r="AF17" i="5"/>
  <c r="AG17" i="5"/>
  <c r="AH17" i="5"/>
  <c r="AI17" i="5"/>
  <c r="AJ17" i="5"/>
  <c r="AO17" i="5"/>
  <c r="AC17" i="5" l="1"/>
  <c r="AA17" i="5"/>
  <c r="AB17" i="5" s="1"/>
  <c r="AK17" i="5" s="1"/>
  <c r="AW17" i="5" s="1"/>
  <c r="AC16" i="5"/>
  <c r="AA16" i="5"/>
  <c r="AB16" i="5" s="1"/>
  <c r="AK16" i="5" s="1"/>
  <c r="BC16" i="5"/>
  <c r="BF16" i="5"/>
  <c r="BE17" i="5"/>
  <c r="AV16" i="5"/>
  <c r="BE16" i="5"/>
  <c r="AU16" i="5"/>
  <c r="BD16" i="5"/>
  <c r="AT16" i="5"/>
  <c r="AS16" i="5"/>
  <c r="AQ16" i="5"/>
  <c r="AR16" i="5"/>
  <c r="BA16" i="5"/>
  <c r="BG16" i="5"/>
  <c r="BB16" i="5"/>
  <c r="AQ17" i="5"/>
  <c r="AV17" i="5"/>
  <c r="AP17" i="5"/>
  <c r="BF17" i="5"/>
  <c r="AT17" i="5"/>
  <c r="AP16" i="5"/>
  <c r="BD17" i="5"/>
  <c r="BC17" i="5"/>
  <c r="AU17" i="5"/>
  <c r="BB17" i="5"/>
  <c r="BA17" i="5"/>
  <c r="AS17" i="5"/>
  <c r="AR17" i="5"/>
  <c r="BG17" i="5"/>
  <c r="BH17" i="5" l="1"/>
  <c r="AM16" i="5"/>
  <c r="BJ16" i="5" s="1"/>
  <c r="AL17" i="5"/>
  <c r="AM17" i="5"/>
  <c r="AN17" i="5" s="1"/>
  <c r="AW16" i="5"/>
  <c r="BH16" i="5"/>
  <c r="AL16" i="5"/>
  <c r="AN16" i="5" l="1"/>
  <c r="AZ16" i="5" s="1"/>
  <c r="BJ17" i="5"/>
  <c r="AY16" i="5"/>
  <c r="AY17" i="5"/>
  <c r="BI16" i="5"/>
  <c r="AX16" i="5"/>
  <c r="AX17" i="5"/>
  <c r="BI17" i="5"/>
  <c r="AZ17" i="5"/>
  <c r="BK17" i="5"/>
  <c r="BK16" i="5" l="1"/>
  <c r="W58" i="5" l="1"/>
  <c r="W24" i="5" l="1"/>
  <c r="X24" i="5"/>
  <c r="W27" i="5"/>
  <c r="X27" i="5"/>
  <c r="W9" i="5"/>
  <c r="X9" i="5"/>
  <c r="W23" i="5"/>
  <c r="X23" i="5"/>
  <c r="W14" i="5"/>
  <c r="X14" i="5"/>
  <c r="W26" i="5"/>
  <c r="X26" i="5"/>
  <c r="W25" i="5"/>
  <c r="X25" i="5"/>
  <c r="W55" i="5"/>
  <c r="X55" i="5"/>
  <c r="W22" i="5"/>
  <c r="X22" i="5"/>
  <c r="W21" i="5"/>
  <c r="X21" i="5"/>
  <c r="W67" i="5"/>
  <c r="X67" i="5"/>
  <c r="W57" i="5"/>
  <c r="X57" i="5"/>
  <c r="W54" i="5"/>
  <c r="X54" i="5"/>
  <c r="W60" i="5"/>
  <c r="X60" i="5"/>
  <c r="W59" i="5"/>
  <c r="X59" i="5"/>
  <c r="W8" i="5"/>
  <c r="X8" i="5"/>
  <c r="W34" i="5"/>
  <c r="X34" i="5"/>
  <c r="X58" i="5"/>
  <c r="W30" i="5"/>
  <c r="X30" i="5"/>
  <c r="W32" i="5"/>
  <c r="X32" i="5"/>
  <c r="W15" i="5"/>
  <c r="X15" i="5"/>
  <c r="W20" i="5"/>
  <c r="X20" i="5"/>
  <c r="W19" i="5"/>
  <c r="X19" i="5"/>
  <c r="W5" i="5"/>
  <c r="X5" i="5"/>
  <c r="W44" i="5"/>
  <c r="X44" i="5"/>
  <c r="W43" i="5"/>
  <c r="X43" i="5"/>
  <c r="W42" i="5"/>
  <c r="X42" i="5"/>
  <c r="W35" i="5"/>
  <c r="X35" i="5"/>
  <c r="W47" i="5"/>
  <c r="X47" i="5"/>
  <c r="W51" i="5"/>
  <c r="X51" i="5"/>
  <c r="W36" i="5"/>
  <c r="X36" i="5"/>
  <c r="W50" i="5"/>
  <c r="X50" i="5"/>
  <c r="W18" i="5"/>
  <c r="X18" i="5"/>
  <c r="W46" i="5"/>
  <c r="X46" i="5"/>
  <c r="W49" i="5"/>
  <c r="X49" i="5"/>
  <c r="W28" i="5"/>
  <c r="X28" i="5"/>
  <c r="W29" i="5"/>
  <c r="X29" i="5"/>
  <c r="W41" i="5"/>
  <c r="X41" i="5"/>
  <c r="W62" i="5"/>
  <c r="X62" i="5"/>
  <c r="W39" i="5"/>
  <c r="X39" i="5"/>
  <c r="W65" i="5"/>
  <c r="X65" i="5"/>
  <c r="W63" i="5"/>
  <c r="X63" i="5"/>
  <c r="W38" i="5"/>
  <c r="X38" i="5"/>
  <c r="W37" i="5"/>
  <c r="X37" i="5"/>
  <c r="W61" i="5"/>
  <c r="X61" i="5"/>
  <c r="W64" i="5"/>
  <c r="X64" i="5"/>
  <c r="W6" i="5"/>
  <c r="X6" i="5"/>
  <c r="W40" i="5"/>
  <c r="X40" i="5"/>
  <c r="D21" i="24" l="1"/>
  <c r="E21" i="24"/>
  <c r="F21" i="24"/>
  <c r="G21" i="24"/>
  <c r="H21" i="24"/>
  <c r="I21" i="24"/>
  <c r="J21" i="24"/>
  <c r="K21" i="24"/>
  <c r="L21" i="24"/>
  <c r="M21" i="24"/>
  <c r="D22" i="24"/>
  <c r="E22" i="24"/>
  <c r="F22" i="24"/>
  <c r="G22" i="24"/>
  <c r="H22" i="24"/>
  <c r="I22" i="24"/>
  <c r="J22" i="24"/>
  <c r="K22" i="24"/>
  <c r="L22" i="24"/>
  <c r="M22" i="24"/>
  <c r="D23" i="24"/>
  <c r="E23" i="24"/>
  <c r="F23" i="24"/>
  <c r="G23" i="24"/>
  <c r="H23" i="24"/>
  <c r="I23" i="24"/>
  <c r="J23" i="24"/>
  <c r="K23" i="24"/>
  <c r="L23" i="24"/>
  <c r="M23" i="24"/>
  <c r="D16" i="24"/>
  <c r="E16" i="24"/>
  <c r="F16" i="24"/>
  <c r="G16" i="24"/>
  <c r="H16" i="24"/>
  <c r="I16" i="24"/>
  <c r="J16" i="24"/>
  <c r="K16" i="24"/>
  <c r="L16" i="24"/>
  <c r="M16" i="24"/>
  <c r="D17" i="24"/>
  <c r="E17" i="24"/>
  <c r="F17" i="24"/>
  <c r="G17" i="24"/>
  <c r="H17" i="24"/>
  <c r="I17" i="24"/>
  <c r="J17" i="24"/>
  <c r="K17" i="24"/>
  <c r="L17" i="24"/>
  <c r="M17" i="24"/>
  <c r="D18" i="24"/>
  <c r="E18" i="24"/>
  <c r="F18" i="24"/>
  <c r="G18" i="24"/>
  <c r="H18" i="24"/>
  <c r="I18" i="24"/>
  <c r="J18" i="24"/>
  <c r="K18" i="24"/>
  <c r="L18" i="24"/>
  <c r="M18" i="24"/>
  <c r="E11" i="24"/>
  <c r="G11" i="24"/>
  <c r="H11" i="24"/>
  <c r="K11" i="24"/>
  <c r="D12" i="24"/>
  <c r="E12" i="24"/>
  <c r="F12" i="24"/>
  <c r="G12" i="24"/>
  <c r="H12" i="24"/>
  <c r="I12" i="24"/>
  <c r="J12" i="24"/>
  <c r="K12" i="24"/>
  <c r="L12" i="24"/>
  <c r="M12" i="24"/>
  <c r="D13" i="24"/>
  <c r="E13" i="24"/>
  <c r="F13" i="24"/>
  <c r="G13" i="24"/>
  <c r="H13" i="24"/>
  <c r="I13" i="24"/>
  <c r="J13" i="24"/>
  <c r="K13" i="24"/>
  <c r="L13" i="24"/>
  <c r="M13" i="24"/>
  <c r="E6" i="24"/>
  <c r="H6" i="24"/>
  <c r="I6" i="24"/>
  <c r="J6" i="24"/>
  <c r="L6" i="24"/>
  <c r="M6" i="24"/>
  <c r="E7" i="24"/>
  <c r="F7" i="24"/>
  <c r="H7" i="24"/>
  <c r="I7" i="24"/>
  <c r="J7" i="24"/>
  <c r="L7" i="24"/>
  <c r="M7" i="24"/>
  <c r="E8" i="24"/>
  <c r="H8" i="24"/>
  <c r="I8" i="24"/>
  <c r="J8" i="24"/>
  <c r="L8" i="24"/>
  <c r="M8" i="24"/>
  <c r="C23" i="24"/>
  <c r="C22" i="24"/>
  <c r="C21" i="24"/>
  <c r="C18" i="24"/>
  <c r="C17" i="24"/>
  <c r="C16" i="24"/>
  <c r="C13" i="24"/>
  <c r="C12" i="24"/>
  <c r="C11" i="24"/>
  <c r="C7" i="24"/>
  <c r="C6" i="24"/>
  <c r="C8" i="24"/>
  <c r="C23" i="23"/>
  <c r="C22" i="23"/>
  <c r="C21" i="23"/>
  <c r="D16" i="23"/>
  <c r="E16" i="23"/>
  <c r="F16" i="23"/>
  <c r="G16" i="23"/>
  <c r="H16" i="23"/>
  <c r="I16" i="23"/>
  <c r="J16" i="23"/>
  <c r="K16" i="23"/>
  <c r="L16" i="23"/>
  <c r="D17" i="23"/>
  <c r="E17" i="23"/>
  <c r="F17" i="23"/>
  <c r="G17" i="23"/>
  <c r="H17" i="23"/>
  <c r="I17" i="23"/>
  <c r="J17" i="23"/>
  <c r="K17" i="23"/>
  <c r="L17" i="23"/>
  <c r="M17" i="23"/>
  <c r="D18" i="23"/>
  <c r="E18" i="23"/>
  <c r="F18" i="23"/>
  <c r="G18" i="23"/>
  <c r="H18" i="23"/>
  <c r="I18" i="23"/>
  <c r="J18" i="23"/>
  <c r="K18" i="23"/>
  <c r="L18" i="23"/>
  <c r="M18" i="23"/>
  <c r="C18" i="23"/>
  <c r="C17" i="23"/>
  <c r="C16" i="23"/>
  <c r="D12" i="23"/>
  <c r="E12" i="23"/>
  <c r="F12" i="23"/>
  <c r="G12" i="23"/>
  <c r="H12" i="23"/>
  <c r="I12" i="23"/>
  <c r="K12" i="23"/>
  <c r="L12" i="23"/>
  <c r="M12" i="23"/>
  <c r="D13" i="23"/>
  <c r="E13" i="23"/>
  <c r="F13" i="23"/>
  <c r="G13" i="23"/>
  <c r="H13" i="23"/>
  <c r="I13" i="23"/>
  <c r="J13" i="23"/>
  <c r="K13" i="23"/>
  <c r="L13" i="23"/>
  <c r="M13" i="23"/>
  <c r="C13" i="23"/>
  <c r="C12" i="23"/>
  <c r="D7" i="23"/>
  <c r="E7" i="23"/>
  <c r="F7" i="23"/>
  <c r="G7" i="23"/>
  <c r="H7" i="23"/>
  <c r="I7" i="23"/>
  <c r="J7" i="23"/>
  <c r="K7" i="23"/>
  <c r="L7" i="23"/>
  <c r="M7" i="23"/>
  <c r="D8" i="23"/>
  <c r="E8" i="23"/>
  <c r="F8" i="23"/>
  <c r="G8" i="23"/>
  <c r="H8" i="23"/>
  <c r="I8" i="23"/>
  <c r="J8" i="23"/>
  <c r="K8" i="23"/>
  <c r="L8" i="23"/>
  <c r="M8" i="23"/>
  <c r="C8" i="23"/>
  <c r="C7" i="23"/>
  <c r="D6" i="23"/>
  <c r="E6" i="23"/>
  <c r="F6" i="23"/>
  <c r="G6" i="23"/>
  <c r="H6" i="23"/>
  <c r="I6" i="23"/>
  <c r="M6" i="23"/>
  <c r="C6" i="23"/>
  <c r="M23" i="23"/>
  <c r="L23" i="23"/>
  <c r="K23" i="23"/>
  <c r="J23" i="23"/>
  <c r="I23" i="23"/>
  <c r="H23" i="23"/>
  <c r="G23" i="23"/>
  <c r="F23" i="23"/>
  <c r="E23" i="23"/>
  <c r="D23" i="23"/>
  <c r="M22" i="23"/>
  <c r="L22" i="23"/>
  <c r="K22" i="23"/>
  <c r="J22" i="23"/>
  <c r="I22" i="23"/>
  <c r="H22" i="23"/>
  <c r="G22" i="23"/>
  <c r="F22" i="23"/>
  <c r="E22" i="23"/>
  <c r="D22" i="23"/>
  <c r="M21" i="23"/>
  <c r="L21" i="23"/>
  <c r="K21" i="23"/>
  <c r="J21" i="23"/>
  <c r="I21" i="23"/>
  <c r="H21" i="23"/>
  <c r="G21" i="23"/>
  <c r="F21" i="23"/>
  <c r="E21" i="23"/>
  <c r="D21" i="23"/>
  <c r="H25" i="24" l="1"/>
  <c r="E25" i="24"/>
  <c r="C25" i="24"/>
  <c r="H12" i="13"/>
  <c r="F13" i="13"/>
  <c r="E7" i="13"/>
  <c r="I17" i="13"/>
  <c r="L12" i="13"/>
  <c r="D12" i="13"/>
  <c r="K18" i="13"/>
  <c r="M17" i="13"/>
  <c r="E17" i="13"/>
  <c r="J8" i="13"/>
  <c r="L7" i="13"/>
  <c r="I8" i="13"/>
  <c r="J13" i="13"/>
  <c r="H22" i="13"/>
  <c r="J21" i="13"/>
  <c r="F23" i="13"/>
  <c r="M18" i="13"/>
  <c r="E18" i="13"/>
  <c r="G17" i="13"/>
  <c r="I16" i="13"/>
  <c r="L18" i="13"/>
  <c r="D18" i="13"/>
  <c r="F17" i="13"/>
  <c r="H16" i="13"/>
  <c r="M7" i="13"/>
  <c r="J18" i="13"/>
  <c r="D17" i="13"/>
  <c r="L17" i="13"/>
  <c r="F16" i="13"/>
  <c r="H18" i="13"/>
  <c r="J17" i="13"/>
  <c r="L16" i="13"/>
  <c r="D16" i="13"/>
  <c r="C8" i="13"/>
  <c r="L13" i="13"/>
  <c r="D13" i="13"/>
  <c r="F12" i="13"/>
  <c r="K13" i="13"/>
  <c r="M12" i="13"/>
  <c r="E12" i="13"/>
  <c r="I21" i="13"/>
  <c r="G22" i="13"/>
  <c r="E23" i="13"/>
  <c r="M23" i="13"/>
  <c r="I22" i="13"/>
  <c r="K21" i="13"/>
  <c r="G23" i="13"/>
  <c r="G18" i="13"/>
  <c r="K16" i="13"/>
  <c r="F18" i="13"/>
  <c r="H17" i="13"/>
  <c r="J16" i="13"/>
  <c r="M13" i="13"/>
  <c r="E13" i="13"/>
  <c r="G12" i="13"/>
  <c r="M6" i="13"/>
  <c r="H13" i="13"/>
  <c r="J12" i="13"/>
  <c r="I18" i="13"/>
  <c r="K17" i="13"/>
  <c r="E16" i="13"/>
  <c r="I7" i="13"/>
  <c r="H8" i="13"/>
  <c r="G13" i="13"/>
  <c r="I12" i="13"/>
  <c r="H7" i="13"/>
  <c r="H21" i="13"/>
  <c r="F22" i="13"/>
  <c r="D23" i="13"/>
  <c r="L23" i="13"/>
  <c r="F7" i="13"/>
  <c r="G16" i="13"/>
  <c r="I13" i="13"/>
  <c r="K12" i="13"/>
  <c r="N16" i="24"/>
  <c r="J22" i="13"/>
  <c r="J7" i="13"/>
  <c r="I23" i="13"/>
  <c r="N18" i="24"/>
  <c r="D21" i="13"/>
  <c r="H23" i="13"/>
  <c r="E21" i="13"/>
  <c r="M21" i="13"/>
  <c r="K22" i="13"/>
  <c r="F21" i="13"/>
  <c r="D22" i="13"/>
  <c r="L22" i="13"/>
  <c r="J23" i="13"/>
  <c r="L21" i="13"/>
  <c r="G21" i="13"/>
  <c r="E22" i="13"/>
  <c r="M22" i="13"/>
  <c r="K23" i="13"/>
  <c r="N23" i="24"/>
  <c r="C23" i="13"/>
  <c r="N22" i="24"/>
  <c r="C22" i="13"/>
  <c r="N21" i="24"/>
  <c r="C18" i="13"/>
  <c r="N17" i="24"/>
  <c r="C17" i="13"/>
  <c r="C16" i="13"/>
  <c r="N13" i="24"/>
  <c r="C13" i="13"/>
  <c r="N12" i="24"/>
  <c r="C12" i="13"/>
  <c r="E6" i="13"/>
  <c r="N21" i="23"/>
  <c r="C21" i="13"/>
  <c r="L8" i="13"/>
  <c r="H6" i="13"/>
  <c r="I6" i="13"/>
  <c r="E8" i="13"/>
  <c r="N22" i="23"/>
  <c r="M8" i="13"/>
  <c r="N7" i="23"/>
  <c r="N23" i="23"/>
  <c r="C6" i="13"/>
  <c r="C7" i="13"/>
  <c r="N8" i="23"/>
  <c r="N13" i="23"/>
  <c r="N18" i="23"/>
  <c r="N12" i="23"/>
  <c r="N17" i="23"/>
  <c r="N13" i="13" l="1"/>
  <c r="N17" i="13"/>
  <c r="N23" i="13"/>
  <c r="N18" i="13"/>
  <c r="N12" i="13"/>
  <c r="N22" i="13"/>
  <c r="N21" i="13"/>
  <c r="H123" i="3" l="1"/>
  <c r="I123" i="3"/>
  <c r="Y120" i="3" l="1"/>
  <c r="AB120" i="3" s="1"/>
  <c r="AM120" i="3" s="1"/>
  <c r="Y119" i="3"/>
  <c r="AB119" i="3" s="1"/>
  <c r="AM119" i="3" s="1"/>
  <c r="Y118" i="3"/>
  <c r="AB118" i="3" s="1"/>
  <c r="AM118" i="3" s="1"/>
  <c r="Y117" i="3"/>
  <c r="AB117" i="3" s="1"/>
  <c r="AM117" i="3" s="1"/>
  <c r="Y116" i="3"/>
  <c r="AB116" i="3" s="1"/>
  <c r="AM116" i="3" s="1"/>
  <c r="Y115" i="3"/>
  <c r="AB115" i="3" s="1"/>
  <c r="AM115" i="3" s="1"/>
  <c r="Y114" i="3"/>
  <c r="AB114" i="3" s="1"/>
  <c r="AM114" i="3" s="1"/>
  <c r="Y113" i="3"/>
  <c r="Y111" i="3"/>
  <c r="Y110" i="3"/>
  <c r="AB110" i="3" s="1"/>
  <c r="Y109" i="3"/>
  <c r="Y108" i="3"/>
  <c r="AB108" i="3" s="1"/>
  <c r="Y107" i="3"/>
  <c r="Z107" i="3" s="1"/>
  <c r="AA107" i="3" s="1"/>
  <c r="AL107" i="3" s="1"/>
  <c r="Y106" i="3"/>
  <c r="AB106" i="3" s="1"/>
  <c r="Y105" i="3"/>
  <c r="AB105" i="3" s="1"/>
  <c r="Y104" i="3"/>
  <c r="Z104" i="3" s="1"/>
  <c r="AA104" i="3" s="1"/>
  <c r="AK104" i="3" s="1"/>
  <c r="Y103" i="3"/>
  <c r="AB103" i="3" s="1"/>
  <c r="Y102" i="3"/>
  <c r="AB102" i="3" s="1"/>
  <c r="Y101" i="3"/>
  <c r="AB101" i="3" s="1"/>
  <c r="Y100" i="3"/>
  <c r="AB100" i="3" s="1"/>
  <c r="Y99" i="3"/>
  <c r="AB99" i="3" s="1"/>
  <c r="Y98" i="3"/>
  <c r="AB98" i="3" s="1"/>
  <c r="Y97" i="3"/>
  <c r="Y96" i="3"/>
  <c r="AB96" i="3" s="1"/>
  <c r="Y95" i="3"/>
  <c r="AB95" i="3" s="1"/>
  <c r="Y94" i="3"/>
  <c r="AB94" i="3" s="1"/>
  <c r="Y93" i="3"/>
  <c r="AB93" i="3" s="1"/>
  <c r="Y92" i="3"/>
  <c r="AB92" i="3" s="1"/>
  <c r="Y91" i="3"/>
  <c r="Y90" i="3"/>
  <c r="Y89" i="3"/>
  <c r="AB89" i="3" s="1"/>
  <c r="Y87" i="3"/>
  <c r="Y86" i="3"/>
  <c r="AB86" i="3" s="1"/>
  <c r="Y85" i="3"/>
  <c r="Z85" i="3" s="1"/>
  <c r="Y84" i="3"/>
  <c r="AB84" i="3" s="1"/>
  <c r="Y83" i="3"/>
  <c r="AB83" i="3" s="1"/>
  <c r="Y82" i="3"/>
  <c r="AB82" i="3" s="1"/>
  <c r="Y81" i="3"/>
  <c r="AB81" i="3" s="1"/>
  <c r="Y80" i="3"/>
  <c r="AB80" i="3" s="1"/>
  <c r="Y79" i="3"/>
  <c r="Z79" i="3" s="1"/>
  <c r="Y78" i="3"/>
  <c r="Y77" i="3"/>
  <c r="AB77" i="3" s="1"/>
  <c r="Y76" i="3"/>
  <c r="AB76" i="3" s="1"/>
  <c r="Y75" i="3"/>
  <c r="Z75" i="3" s="1"/>
  <c r="Y74" i="3"/>
  <c r="AB74" i="3" s="1"/>
  <c r="Y73" i="3"/>
  <c r="Y72" i="3"/>
  <c r="Z72" i="3" s="1"/>
  <c r="Y71" i="3"/>
  <c r="Z71" i="3" s="1"/>
  <c r="Y70" i="3"/>
  <c r="Y69" i="3"/>
  <c r="AB69" i="3" s="1"/>
  <c r="Y68" i="3"/>
  <c r="AB68" i="3" s="1"/>
  <c r="Y67" i="3"/>
  <c r="AB67" i="3" s="1"/>
  <c r="Y66" i="3"/>
  <c r="Y65" i="3"/>
  <c r="AB65" i="3" s="1"/>
  <c r="Y64" i="3"/>
  <c r="AB64" i="3" s="1"/>
  <c r="Y63" i="3"/>
  <c r="Z63" i="3" s="1"/>
  <c r="Y62" i="3"/>
  <c r="AB62" i="3" s="1"/>
  <c r="Y61" i="3"/>
  <c r="Z61" i="3" s="1"/>
  <c r="Y60" i="3"/>
  <c r="AB60" i="3" s="1"/>
  <c r="Y59" i="3"/>
  <c r="AB59" i="3" s="1"/>
  <c r="Y58" i="3"/>
  <c r="Y57" i="3"/>
  <c r="Z57" i="3" s="1"/>
  <c r="Y56" i="3"/>
  <c r="AB56" i="3" s="1"/>
  <c r="Y55" i="3"/>
  <c r="AB55" i="3" s="1"/>
  <c r="Y54" i="3"/>
  <c r="Z54" i="3" s="1"/>
  <c r="Y53" i="3"/>
  <c r="Y52" i="3"/>
  <c r="AB52" i="3" s="1"/>
  <c r="Y51" i="3"/>
  <c r="Z51" i="3" s="1"/>
  <c r="Y50" i="3"/>
  <c r="Z50" i="3" s="1"/>
  <c r="Y49" i="3"/>
  <c r="Z49" i="3" s="1"/>
  <c r="Y47" i="3"/>
  <c r="AB47" i="3" s="1"/>
  <c r="Y46" i="3"/>
  <c r="AB46" i="3" s="1"/>
  <c r="Y45" i="3"/>
  <c r="Y44" i="3"/>
  <c r="AB44" i="3" s="1"/>
  <c r="Y43" i="3"/>
  <c r="AB43" i="3" s="1"/>
  <c r="Y42" i="3"/>
  <c r="Z42" i="3" s="1"/>
  <c r="Y41" i="3"/>
  <c r="AB41" i="3" s="1"/>
  <c r="Y40" i="3"/>
  <c r="AB40" i="3" s="1"/>
  <c r="Y39" i="3"/>
  <c r="Z39" i="3" s="1"/>
  <c r="Y38" i="3"/>
  <c r="Y37" i="3"/>
  <c r="Y36" i="3"/>
  <c r="Y35" i="3"/>
  <c r="Y34" i="3"/>
  <c r="Y33" i="3"/>
  <c r="Y32" i="3"/>
  <c r="Y31" i="3"/>
  <c r="Y30" i="3"/>
  <c r="Y29" i="3"/>
  <c r="Y28" i="3"/>
  <c r="Y27" i="3"/>
  <c r="Y26" i="3"/>
  <c r="Y25" i="3"/>
  <c r="Y24" i="3"/>
  <c r="Y23" i="3"/>
  <c r="Y22" i="3"/>
  <c r="Y21" i="3"/>
  <c r="Y20" i="3"/>
  <c r="Y19" i="3"/>
  <c r="Y18" i="3"/>
  <c r="Y17" i="3"/>
  <c r="Y16" i="3"/>
  <c r="Y15" i="3"/>
  <c r="Y14" i="3"/>
  <c r="Y13" i="3"/>
  <c r="Y12" i="3"/>
  <c r="Y11" i="3"/>
  <c r="Y10" i="3"/>
  <c r="Y9" i="3"/>
  <c r="Y8" i="3"/>
  <c r="Y7" i="3"/>
  <c r="Y6" i="3"/>
  <c r="Y5" i="3"/>
  <c r="Y112" i="3"/>
  <c r="Z112" i="3" s="1"/>
  <c r="AA112" i="3" s="1"/>
  <c r="AL112" i="3" s="1"/>
  <c r="Y88" i="3"/>
  <c r="Z88" i="3" s="1"/>
  <c r="Y48" i="3"/>
  <c r="Z48" i="3" s="1"/>
  <c r="Y3" i="5"/>
  <c r="Y2" i="5"/>
  <c r="AC6" i="3"/>
  <c r="AC7" i="3"/>
  <c r="AC8" i="3"/>
  <c r="AD8" i="3"/>
  <c r="AC9" i="3"/>
  <c r="AD9" i="3"/>
  <c r="AE9" i="3"/>
  <c r="AC10" i="3"/>
  <c r="AD10" i="3"/>
  <c r="AE10" i="3"/>
  <c r="AC11" i="3"/>
  <c r="AD11" i="3"/>
  <c r="AE11" i="3"/>
  <c r="AF11" i="3"/>
  <c r="AC12" i="3"/>
  <c r="AD12" i="3"/>
  <c r="AE12" i="3"/>
  <c r="AF12" i="3"/>
  <c r="AC13" i="3"/>
  <c r="AD13" i="3"/>
  <c r="AE13" i="3"/>
  <c r="AF13" i="3"/>
  <c r="AC14" i="3"/>
  <c r="AD14" i="3"/>
  <c r="AE14" i="3"/>
  <c r="AF14" i="3"/>
  <c r="AG14" i="3"/>
  <c r="AC15" i="3"/>
  <c r="AD15" i="3"/>
  <c r="AE15" i="3"/>
  <c r="AF15" i="3"/>
  <c r="AG15" i="3"/>
  <c r="AC16" i="3"/>
  <c r="AD16" i="3"/>
  <c r="AE16" i="3"/>
  <c r="AF16" i="3"/>
  <c r="AG16" i="3"/>
  <c r="AH16" i="3"/>
  <c r="AC17" i="3"/>
  <c r="AD17" i="3"/>
  <c r="AE17" i="3"/>
  <c r="AF17" i="3"/>
  <c r="AG17" i="3"/>
  <c r="AH17" i="3"/>
  <c r="AC18" i="3"/>
  <c r="AD18" i="3"/>
  <c r="AE18" i="3"/>
  <c r="AF18" i="3"/>
  <c r="AG18" i="3"/>
  <c r="AH18" i="3"/>
  <c r="AI18" i="3"/>
  <c r="AC19" i="3"/>
  <c r="AD19" i="3"/>
  <c r="AE19" i="3"/>
  <c r="AF19" i="3"/>
  <c r="AG19" i="3"/>
  <c r="AH19" i="3"/>
  <c r="AI19" i="3"/>
  <c r="AC20" i="3"/>
  <c r="AD20" i="3"/>
  <c r="AE20" i="3"/>
  <c r="AF20" i="3"/>
  <c r="AG20" i="3"/>
  <c r="AH20" i="3"/>
  <c r="AI20" i="3"/>
  <c r="AC21" i="3"/>
  <c r="AD21" i="3"/>
  <c r="AE21" i="3"/>
  <c r="AF21" i="3"/>
  <c r="AG21" i="3"/>
  <c r="AH21" i="3"/>
  <c r="AI21" i="3"/>
  <c r="AC22" i="3"/>
  <c r="AD22" i="3"/>
  <c r="AE22" i="3"/>
  <c r="AF22" i="3"/>
  <c r="AG22" i="3"/>
  <c r="AH22" i="3"/>
  <c r="AI22" i="3"/>
  <c r="AC23" i="3"/>
  <c r="AD23" i="3"/>
  <c r="AE23" i="3"/>
  <c r="AF23" i="3"/>
  <c r="AG23" i="3"/>
  <c r="AH23" i="3"/>
  <c r="AI23" i="3"/>
  <c r="AC24" i="3"/>
  <c r="AD24" i="3"/>
  <c r="AE24" i="3"/>
  <c r="AF24" i="3"/>
  <c r="AG24" i="3"/>
  <c r="AH24" i="3"/>
  <c r="AI24" i="3"/>
  <c r="AC25" i="3"/>
  <c r="AD25" i="3"/>
  <c r="AE25" i="3"/>
  <c r="AF25" i="3"/>
  <c r="AG25" i="3"/>
  <c r="AH25" i="3"/>
  <c r="AI25" i="3"/>
  <c r="AJ25" i="3"/>
  <c r="AC26" i="3"/>
  <c r="AD26" i="3"/>
  <c r="AE26" i="3"/>
  <c r="AF26" i="3"/>
  <c r="AG26" i="3"/>
  <c r="AH26" i="3"/>
  <c r="AI26" i="3"/>
  <c r="AJ26" i="3"/>
  <c r="AC27" i="3"/>
  <c r="AD27" i="3"/>
  <c r="AE27" i="3"/>
  <c r="AF27" i="3"/>
  <c r="AG27" i="3"/>
  <c r="AH27" i="3"/>
  <c r="AI27" i="3"/>
  <c r="AJ27" i="3"/>
  <c r="AC28" i="3"/>
  <c r="AD28" i="3"/>
  <c r="AE28" i="3"/>
  <c r="AF28" i="3"/>
  <c r="AG28" i="3"/>
  <c r="AH28" i="3"/>
  <c r="AI28" i="3"/>
  <c r="AJ28" i="3"/>
  <c r="AK28" i="3"/>
  <c r="AC29" i="3"/>
  <c r="AD29" i="3"/>
  <c r="AE29" i="3"/>
  <c r="AF29" i="3"/>
  <c r="AG29" i="3"/>
  <c r="AH29" i="3"/>
  <c r="AI29" i="3"/>
  <c r="AJ29" i="3"/>
  <c r="AK29" i="3"/>
  <c r="AL29" i="3"/>
  <c r="AC30" i="3"/>
  <c r="AD30" i="3"/>
  <c r="AE30" i="3"/>
  <c r="AF30" i="3"/>
  <c r="AG30" i="3"/>
  <c r="AH30" i="3"/>
  <c r="AI30" i="3"/>
  <c r="AJ30" i="3"/>
  <c r="AK30" i="3"/>
  <c r="AC31" i="3"/>
  <c r="AD31" i="3"/>
  <c r="AE31" i="3"/>
  <c r="AF31" i="3"/>
  <c r="AG31" i="3"/>
  <c r="AH31" i="3"/>
  <c r="AI31" i="3"/>
  <c r="AJ31" i="3"/>
  <c r="AK31" i="3"/>
  <c r="AC32" i="3"/>
  <c r="AD32" i="3"/>
  <c r="AE32" i="3"/>
  <c r="AF32" i="3"/>
  <c r="AG32" i="3"/>
  <c r="AH32" i="3"/>
  <c r="AI32" i="3"/>
  <c r="AJ32" i="3"/>
  <c r="AK32" i="3"/>
  <c r="AC33" i="3"/>
  <c r="AD33" i="3"/>
  <c r="AE33" i="3"/>
  <c r="AF33" i="3"/>
  <c r="AG33" i="3"/>
  <c r="AH33" i="3"/>
  <c r="AI33" i="3"/>
  <c r="AJ33" i="3"/>
  <c r="AK33" i="3"/>
  <c r="AL33" i="3"/>
  <c r="AC34" i="3"/>
  <c r="AD34" i="3"/>
  <c r="AE34" i="3"/>
  <c r="AF34" i="3"/>
  <c r="AG34" i="3"/>
  <c r="AH34" i="3"/>
  <c r="AI34" i="3"/>
  <c r="AJ34" i="3"/>
  <c r="AK34" i="3"/>
  <c r="AL34" i="3"/>
  <c r="AC35" i="3"/>
  <c r="AD35" i="3"/>
  <c r="AE35" i="3"/>
  <c r="AF35" i="3"/>
  <c r="AG35" i="3"/>
  <c r="AH35" i="3"/>
  <c r="AI35" i="3"/>
  <c r="AC36" i="3"/>
  <c r="AD36" i="3"/>
  <c r="AE36" i="3"/>
  <c r="AF36" i="3"/>
  <c r="AG36" i="3"/>
  <c r="AH36" i="3"/>
  <c r="AI36" i="3"/>
  <c r="AJ36" i="3"/>
  <c r="AC37" i="3"/>
  <c r="AD37" i="3"/>
  <c r="AE37" i="3"/>
  <c r="AF37" i="3"/>
  <c r="AG37" i="3"/>
  <c r="AH37" i="3"/>
  <c r="AI37" i="3"/>
  <c r="AJ37" i="3"/>
  <c r="AK37" i="3"/>
  <c r="AC38" i="3"/>
  <c r="AD38" i="3"/>
  <c r="AE38" i="3"/>
  <c r="AF38" i="3"/>
  <c r="AG38" i="3"/>
  <c r="AH38" i="3"/>
  <c r="AI38" i="3"/>
  <c r="AJ38" i="3"/>
  <c r="AK38" i="3"/>
  <c r="AC45" i="3"/>
  <c r="AC46" i="3"/>
  <c r="AC47" i="3"/>
  <c r="AC48" i="3"/>
  <c r="AD48" i="3"/>
  <c r="AC49" i="3"/>
  <c r="AD49" i="3"/>
  <c r="AC50" i="3"/>
  <c r="AD50" i="3"/>
  <c r="AC51" i="3"/>
  <c r="AD51" i="3"/>
  <c r="AC52" i="3"/>
  <c r="AD52" i="3"/>
  <c r="AC53" i="3"/>
  <c r="AD53" i="3"/>
  <c r="AC54" i="3"/>
  <c r="AD54" i="3"/>
  <c r="AE54" i="3"/>
  <c r="AC55" i="3"/>
  <c r="AD55" i="3"/>
  <c r="AE55" i="3"/>
  <c r="AC56" i="3"/>
  <c r="AD56" i="3"/>
  <c r="AE56" i="3"/>
  <c r="AC57" i="3"/>
  <c r="AD57" i="3"/>
  <c r="AE57" i="3"/>
  <c r="AC58" i="3"/>
  <c r="AD58" i="3"/>
  <c r="AE58" i="3"/>
  <c r="AC59" i="3"/>
  <c r="AD59" i="3"/>
  <c r="AE59" i="3"/>
  <c r="AC60" i="3"/>
  <c r="AD60" i="3"/>
  <c r="AE60" i="3"/>
  <c r="AC61" i="3"/>
  <c r="AD61" i="3"/>
  <c r="AE61" i="3"/>
  <c r="AC62" i="3"/>
  <c r="AD62" i="3"/>
  <c r="AE62" i="3"/>
  <c r="AC63" i="3"/>
  <c r="AD63" i="3"/>
  <c r="AE63" i="3"/>
  <c r="AF63" i="3"/>
  <c r="AC64" i="3"/>
  <c r="AD64" i="3"/>
  <c r="AE64" i="3"/>
  <c r="AF64" i="3"/>
  <c r="AC65" i="3"/>
  <c r="AD65" i="3"/>
  <c r="AE65" i="3"/>
  <c r="AF65" i="3"/>
  <c r="AC66" i="3"/>
  <c r="AD66" i="3"/>
  <c r="AE66" i="3"/>
  <c r="AF66" i="3"/>
  <c r="AC67" i="3"/>
  <c r="AD67" i="3"/>
  <c r="AE67" i="3"/>
  <c r="AF67" i="3"/>
  <c r="AC68" i="3"/>
  <c r="AD68" i="3"/>
  <c r="AE68" i="3"/>
  <c r="AF68" i="3"/>
  <c r="AC69" i="3"/>
  <c r="AD69" i="3"/>
  <c r="AE69" i="3"/>
  <c r="AF69" i="3"/>
  <c r="AG69" i="3"/>
  <c r="AC70" i="3"/>
  <c r="AD70" i="3"/>
  <c r="AE70" i="3"/>
  <c r="AF70" i="3"/>
  <c r="AG70" i="3"/>
  <c r="AC71" i="3"/>
  <c r="AD71" i="3"/>
  <c r="AE71" i="3"/>
  <c r="AF71" i="3"/>
  <c r="AG71" i="3"/>
  <c r="AC72" i="3"/>
  <c r="AD72" i="3"/>
  <c r="AE72" i="3"/>
  <c r="AF72" i="3"/>
  <c r="AG72" i="3"/>
  <c r="AC73" i="3"/>
  <c r="AD73" i="3"/>
  <c r="AE73" i="3"/>
  <c r="AF73" i="3"/>
  <c r="AG73" i="3"/>
  <c r="AC74" i="3"/>
  <c r="AD74" i="3"/>
  <c r="AE74" i="3"/>
  <c r="AF74" i="3"/>
  <c r="AG74" i="3"/>
  <c r="AC75" i="3"/>
  <c r="AD75" i="3"/>
  <c r="AE75" i="3"/>
  <c r="AF75" i="3"/>
  <c r="AG75" i="3"/>
  <c r="AH75" i="3"/>
  <c r="AC76" i="3"/>
  <c r="AD76" i="3"/>
  <c r="AE76" i="3"/>
  <c r="AF76" i="3"/>
  <c r="AG76" i="3"/>
  <c r="AH76" i="3"/>
  <c r="AC77" i="3"/>
  <c r="AD77" i="3"/>
  <c r="AE77" i="3"/>
  <c r="AF77" i="3"/>
  <c r="AG77" i="3"/>
  <c r="AH77" i="3"/>
  <c r="AC78" i="3"/>
  <c r="AD78" i="3"/>
  <c r="AE78" i="3"/>
  <c r="AF78" i="3"/>
  <c r="AG78" i="3"/>
  <c r="AH78" i="3"/>
  <c r="AC79" i="3"/>
  <c r="AD79" i="3"/>
  <c r="AE79" i="3"/>
  <c r="AF79" i="3"/>
  <c r="AG79" i="3"/>
  <c r="AH79" i="3"/>
  <c r="AI79" i="3"/>
  <c r="AC80" i="3"/>
  <c r="AD80" i="3"/>
  <c r="AE80" i="3"/>
  <c r="AF80" i="3"/>
  <c r="AG80" i="3"/>
  <c r="AH80" i="3"/>
  <c r="AI80" i="3"/>
  <c r="AC81" i="3"/>
  <c r="AD81" i="3"/>
  <c r="AE81" i="3"/>
  <c r="AF81" i="3"/>
  <c r="AG81" i="3"/>
  <c r="AH81" i="3"/>
  <c r="AI81" i="3"/>
  <c r="AC82" i="3"/>
  <c r="AD82" i="3"/>
  <c r="AE82" i="3"/>
  <c r="AF82" i="3"/>
  <c r="AG82" i="3"/>
  <c r="AH82" i="3"/>
  <c r="AI82" i="3"/>
  <c r="AC83" i="3"/>
  <c r="AD83" i="3"/>
  <c r="AE83" i="3"/>
  <c r="AF83" i="3"/>
  <c r="AG83" i="3"/>
  <c r="AH83" i="3"/>
  <c r="AI83" i="3"/>
  <c r="AC84" i="3"/>
  <c r="AD84" i="3"/>
  <c r="AE84" i="3"/>
  <c r="AF84" i="3"/>
  <c r="AG84" i="3"/>
  <c r="AH84" i="3"/>
  <c r="AI84" i="3"/>
  <c r="AC85" i="3"/>
  <c r="AD85" i="3"/>
  <c r="AE85" i="3"/>
  <c r="AF85" i="3"/>
  <c r="AG85" i="3"/>
  <c r="AH85" i="3"/>
  <c r="AI85" i="3"/>
  <c r="AC86" i="3"/>
  <c r="AD86" i="3"/>
  <c r="AE86" i="3"/>
  <c r="AF86" i="3"/>
  <c r="AG86" i="3"/>
  <c r="AH86" i="3"/>
  <c r="AI86" i="3"/>
  <c r="AC87" i="3"/>
  <c r="AD87" i="3"/>
  <c r="AE87" i="3"/>
  <c r="AF87" i="3"/>
  <c r="AG87" i="3"/>
  <c r="AH87" i="3"/>
  <c r="AI87" i="3"/>
  <c r="AC88" i="3"/>
  <c r="AD88" i="3"/>
  <c r="AE88" i="3"/>
  <c r="AF88" i="3"/>
  <c r="AG88" i="3"/>
  <c r="AH88" i="3"/>
  <c r="AI88" i="3"/>
  <c r="AC89" i="3"/>
  <c r="AD89" i="3"/>
  <c r="AE89" i="3"/>
  <c r="AF89" i="3"/>
  <c r="AG89" i="3"/>
  <c r="AH89" i="3"/>
  <c r="AI89" i="3"/>
  <c r="AC90" i="3"/>
  <c r="AD90" i="3"/>
  <c r="AE90" i="3"/>
  <c r="AF90" i="3"/>
  <c r="AG90" i="3"/>
  <c r="AH90" i="3"/>
  <c r="AI90" i="3"/>
  <c r="AC91" i="3"/>
  <c r="AD91" i="3"/>
  <c r="AE91" i="3"/>
  <c r="AF91" i="3"/>
  <c r="AG91" i="3"/>
  <c r="AH91" i="3"/>
  <c r="AI91" i="3"/>
  <c r="AC92" i="3"/>
  <c r="AD92" i="3"/>
  <c r="AE92" i="3"/>
  <c r="AF92" i="3"/>
  <c r="AG92" i="3"/>
  <c r="AH92" i="3"/>
  <c r="AI92" i="3"/>
  <c r="AC93" i="3"/>
  <c r="AD93" i="3"/>
  <c r="AE93" i="3"/>
  <c r="AF93" i="3"/>
  <c r="AG93" i="3"/>
  <c r="AH93" i="3"/>
  <c r="AI93" i="3"/>
  <c r="AC94" i="3"/>
  <c r="AD94" i="3"/>
  <c r="AE94" i="3"/>
  <c r="AF94" i="3"/>
  <c r="AG94" i="3"/>
  <c r="AH94" i="3"/>
  <c r="AI94" i="3"/>
  <c r="AJ94" i="3"/>
  <c r="AC95" i="3"/>
  <c r="AD95" i="3"/>
  <c r="AE95" i="3"/>
  <c r="AF95" i="3"/>
  <c r="AG95" i="3"/>
  <c r="AH95" i="3"/>
  <c r="AI95" i="3"/>
  <c r="AJ95" i="3"/>
  <c r="AC96" i="3"/>
  <c r="AD96" i="3"/>
  <c r="AE96" i="3"/>
  <c r="AF96" i="3"/>
  <c r="AG96" i="3"/>
  <c r="AH96" i="3"/>
  <c r="AI96" i="3"/>
  <c r="AJ96" i="3"/>
  <c r="AC97" i="3"/>
  <c r="AD97" i="3"/>
  <c r="AE97" i="3"/>
  <c r="AF97" i="3"/>
  <c r="AG97" i="3"/>
  <c r="AH97" i="3"/>
  <c r="AI97" i="3"/>
  <c r="AJ97" i="3"/>
  <c r="AC98" i="3"/>
  <c r="AD98" i="3"/>
  <c r="AE98" i="3"/>
  <c r="AF98" i="3"/>
  <c r="AG98" i="3"/>
  <c r="AH98" i="3"/>
  <c r="AI98" i="3"/>
  <c r="AJ98" i="3"/>
  <c r="AC99" i="3"/>
  <c r="AD99" i="3"/>
  <c r="AE99" i="3"/>
  <c r="AF99" i="3"/>
  <c r="AG99" i="3"/>
  <c r="AH99" i="3"/>
  <c r="AI99" i="3"/>
  <c r="AJ99" i="3"/>
  <c r="AC100" i="3"/>
  <c r="AD100" i="3"/>
  <c r="AE100" i="3"/>
  <c r="AF100" i="3"/>
  <c r="AG100" i="3"/>
  <c r="AH100" i="3"/>
  <c r="AI100" i="3"/>
  <c r="AJ100" i="3"/>
  <c r="AC101" i="3"/>
  <c r="AD101" i="3"/>
  <c r="AE101" i="3"/>
  <c r="AF101" i="3"/>
  <c r="AG101" i="3"/>
  <c r="AH101" i="3"/>
  <c r="AI101" i="3"/>
  <c r="AJ101" i="3"/>
  <c r="AC102" i="3"/>
  <c r="AD102" i="3"/>
  <c r="AE102" i="3"/>
  <c r="AF102" i="3"/>
  <c r="AG102" i="3"/>
  <c r="AH102" i="3"/>
  <c r="AI102" i="3"/>
  <c r="AJ102" i="3"/>
  <c r="AC103" i="3"/>
  <c r="AD103" i="3"/>
  <c r="AE103" i="3"/>
  <c r="AF103" i="3"/>
  <c r="AG103" i="3"/>
  <c r="AH103" i="3"/>
  <c r="AI103" i="3"/>
  <c r="AJ103" i="3"/>
  <c r="AC104" i="3"/>
  <c r="AD104" i="3"/>
  <c r="AE104" i="3"/>
  <c r="AF104" i="3"/>
  <c r="AG104" i="3"/>
  <c r="AH104" i="3"/>
  <c r="AI104" i="3"/>
  <c r="AJ104" i="3"/>
  <c r="AC105" i="3"/>
  <c r="AD105" i="3"/>
  <c r="AE105" i="3"/>
  <c r="AF105" i="3"/>
  <c r="AG105" i="3"/>
  <c r="AH105" i="3"/>
  <c r="AI105" i="3"/>
  <c r="AJ105" i="3"/>
  <c r="AC106" i="3"/>
  <c r="AD106" i="3"/>
  <c r="AE106" i="3"/>
  <c r="AF106" i="3"/>
  <c r="AG106" i="3"/>
  <c r="AH106" i="3"/>
  <c r="AI106" i="3"/>
  <c r="AJ106" i="3"/>
  <c r="AK106" i="3"/>
  <c r="AC107" i="3"/>
  <c r="AD107" i="3"/>
  <c r="AE107" i="3"/>
  <c r="AF107" i="3"/>
  <c r="AG107" i="3"/>
  <c r="AH107" i="3"/>
  <c r="AI107" i="3"/>
  <c r="AJ107" i="3"/>
  <c r="AK107" i="3"/>
  <c r="AC108" i="3"/>
  <c r="AD108" i="3"/>
  <c r="AE108" i="3"/>
  <c r="AF108" i="3"/>
  <c r="AG108" i="3"/>
  <c r="AH108" i="3"/>
  <c r="AI108" i="3"/>
  <c r="AJ108" i="3"/>
  <c r="AK108" i="3"/>
  <c r="AC109" i="3"/>
  <c r="AD109" i="3"/>
  <c r="AE109" i="3"/>
  <c r="AF109" i="3"/>
  <c r="AG109" i="3"/>
  <c r="AH109" i="3"/>
  <c r="AI109" i="3"/>
  <c r="AJ109" i="3"/>
  <c r="AK109" i="3"/>
  <c r="AC110" i="3"/>
  <c r="AD110" i="3"/>
  <c r="AE110" i="3"/>
  <c r="AF110" i="3"/>
  <c r="AG110" i="3"/>
  <c r="AH110" i="3"/>
  <c r="AI110" i="3"/>
  <c r="AJ110" i="3"/>
  <c r="AK110" i="3"/>
  <c r="AC111" i="3"/>
  <c r="AD111" i="3"/>
  <c r="AE111" i="3"/>
  <c r="AF111" i="3"/>
  <c r="AG111" i="3"/>
  <c r="AH111" i="3"/>
  <c r="AI111" i="3"/>
  <c r="AJ111" i="3"/>
  <c r="AK111" i="3"/>
  <c r="AC112" i="3"/>
  <c r="AD112" i="3"/>
  <c r="AE112" i="3"/>
  <c r="AF112" i="3"/>
  <c r="AG112" i="3"/>
  <c r="AH112" i="3"/>
  <c r="AI112" i="3"/>
  <c r="AJ112" i="3"/>
  <c r="AK112" i="3"/>
  <c r="AC113" i="3"/>
  <c r="AD113" i="3"/>
  <c r="AE113" i="3"/>
  <c r="AF113" i="3"/>
  <c r="AG113" i="3"/>
  <c r="AH113" i="3"/>
  <c r="AI113" i="3"/>
  <c r="AJ113" i="3"/>
  <c r="AK113" i="3"/>
  <c r="AL113" i="3"/>
  <c r="AC114" i="3"/>
  <c r="AD114" i="3"/>
  <c r="AE114" i="3"/>
  <c r="AF114" i="3"/>
  <c r="AG114" i="3"/>
  <c r="AH114" i="3"/>
  <c r="AI114" i="3"/>
  <c r="AJ114" i="3"/>
  <c r="AK114" i="3"/>
  <c r="AL114" i="3"/>
  <c r="AC115" i="3"/>
  <c r="AD115" i="3"/>
  <c r="AE115" i="3"/>
  <c r="AF115" i="3"/>
  <c r="AG115" i="3"/>
  <c r="AH115" i="3"/>
  <c r="AI115" i="3"/>
  <c r="AJ115" i="3"/>
  <c r="AK115" i="3"/>
  <c r="AL115" i="3"/>
  <c r="AC116" i="3"/>
  <c r="AD116" i="3"/>
  <c r="AE116" i="3"/>
  <c r="AF116" i="3"/>
  <c r="AG116" i="3"/>
  <c r="AH116" i="3"/>
  <c r="AI116" i="3"/>
  <c r="AJ116" i="3"/>
  <c r="AK116" i="3"/>
  <c r="AL116" i="3"/>
  <c r="AC117" i="3"/>
  <c r="AD117" i="3"/>
  <c r="AE117" i="3"/>
  <c r="AF117" i="3"/>
  <c r="AG117" i="3"/>
  <c r="AH117" i="3"/>
  <c r="AI117" i="3"/>
  <c r="AJ117" i="3"/>
  <c r="AK117" i="3"/>
  <c r="AL117" i="3"/>
  <c r="AC118" i="3"/>
  <c r="AD118" i="3"/>
  <c r="AE118" i="3"/>
  <c r="AF118" i="3"/>
  <c r="AG118" i="3"/>
  <c r="AH118" i="3"/>
  <c r="AI118" i="3"/>
  <c r="AJ118" i="3"/>
  <c r="AK118" i="3"/>
  <c r="AL118" i="3"/>
  <c r="AC119" i="3"/>
  <c r="AD119" i="3"/>
  <c r="AE119" i="3"/>
  <c r="AF119" i="3"/>
  <c r="AG119" i="3"/>
  <c r="AH119" i="3"/>
  <c r="AI119" i="3"/>
  <c r="AJ119" i="3"/>
  <c r="AK119" i="3"/>
  <c r="AL119" i="3"/>
  <c r="AC120" i="3"/>
  <c r="AD120" i="3"/>
  <c r="AE120" i="3"/>
  <c r="AF120" i="3"/>
  <c r="AG120" i="3"/>
  <c r="AH120" i="3"/>
  <c r="AI120" i="3"/>
  <c r="AJ120" i="3"/>
  <c r="AK120" i="3"/>
  <c r="AL120" i="3"/>
  <c r="Z56" i="5"/>
  <c r="Z45" i="5"/>
  <c r="Z48" i="5"/>
  <c r="Z13" i="5"/>
  <c r="Z52" i="5"/>
  <c r="Z66" i="5"/>
  <c r="Z11" i="5"/>
  <c r="Z12" i="5"/>
  <c r="Z7" i="5"/>
  <c r="Z31" i="5"/>
  <c r="Z33" i="5"/>
  <c r="Z24" i="5"/>
  <c r="Z27" i="5"/>
  <c r="Z9" i="5"/>
  <c r="Z23" i="5"/>
  <c r="Z14" i="5"/>
  <c r="Z26" i="5"/>
  <c r="Z25" i="5"/>
  <c r="Z55" i="5"/>
  <c r="Z22" i="5"/>
  <c r="Z21" i="5"/>
  <c r="Z67" i="5"/>
  <c r="Z57" i="5"/>
  <c r="Z60" i="5"/>
  <c r="Z59" i="5"/>
  <c r="Z8" i="5"/>
  <c r="Z34" i="5"/>
  <c r="Z53" i="5"/>
  <c r="Z58" i="5"/>
  <c r="Z30" i="5"/>
  <c r="Z32" i="5"/>
  <c r="Z15" i="5"/>
  <c r="Z20" i="5"/>
  <c r="Z19" i="5"/>
  <c r="Z5" i="5"/>
  <c r="Z44" i="5"/>
  <c r="Z43" i="5"/>
  <c r="Z42" i="5"/>
  <c r="Z35" i="5"/>
  <c r="Z47" i="5"/>
  <c r="Z51" i="5"/>
  <c r="Z36" i="5"/>
  <c r="Z50" i="5"/>
  <c r="Z18" i="5"/>
  <c r="Z46" i="5"/>
  <c r="Z49" i="5"/>
  <c r="Z28" i="5"/>
  <c r="Z29" i="5"/>
  <c r="Z41" i="5"/>
  <c r="Z62" i="5"/>
  <c r="Z39" i="5"/>
  <c r="Z65" i="5"/>
  <c r="Z63" i="5"/>
  <c r="Z38" i="5"/>
  <c r="Z37" i="5"/>
  <c r="Z61" i="5"/>
  <c r="Z64" i="5"/>
  <c r="Z6" i="5"/>
  <c r="Z40" i="5"/>
  <c r="Z10" i="5"/>
  <c r="AD56" i="5"/>
  <c r="AD45" i="5"/>
  <c r="AE45" i="5"/>
  <c r="AF45" i="5"/>
  <c r="AD10" i="5"/>
  <c r="AE10" i="5"/>
  <c r="AF10" i="5"/>
  <c r="AD48" i="5"/>
  <c r="AE48" i="5"/>
  <c r="AF48" i="5"/>
  <c r="AG48" i="5"/>
  <c r="AH48" i="5"/>
  <c r="AI48" i="5"/>
  <c r="AD13" i="5"/>
  <c r="AE13" i="5"/>
  <c r="AF13" i="5"/>
  <c r="AG13" i="5"/>
  <c r="AH13" i="5"/>
  <c r="AI13" i="5"/>
  <c r="AJ13" i="5"/>
  <c r="AD52" i="5"/>
  <c r="AE52" i="5"/>
  <c r="AF52" i="5"/>
  <c r="AG52" i="5"/>
  <c r="AH52" i="5"/>
  <c r="AI52" i="5"/>
  <c r="AJ52" i="5"/>
  <c r="AK52" i="5"/>
  <c r="AL52" i="5"/>
  <c r="AD66" i="5"/>
  <c r="AE66" i="5"/>
  <c r="AF66" i="5"/>
  <c r="AG66" i="5"/>
  <c r="AH66" i="5"/>
  <c r="AI66" i="5"/>
  <c r="AJ66" i="5"/>
  <c r="AK66" i="5"/>
  <c r="AL66" i="5"/>
  <c r="AM66" i="5"/>
  <c r="AD11" i="5"/>
  <c r="AD12" i="5"/>
  <c r="AE12" i="5"/>
  <c r="AF12" i="5"/>
  <c r="AG12" i="5"/>
  <c r="AD7" i="5"/>
  <c r="AE7" i="5"/>
  <c r="AF7" i="5"/>
  <c r="AG7" i="5"/>
  <c r="AD31" i="5"/>
  <c r="AE31" i="5"/>
  <c r="AF31" i="5"/>
  <c r="AG31" i="5"/>
  <c r="AH31" i="5"/>
  <c r="AI31" i="5"/>
  <c r="AJ31" i="5"/>
  <c r="AK31" i="5"/>
  <c r="AD33" i="5"/>
  <c r="AE33" i="5"/>
  <c r="AF33" i="5"/>
  <c r="AG33" i="5"/>
  <c r="AH33" i="5"/>
  <c r="AI33" i="5"/>
  <c r="AJ33" i="5"/>
  <c r="AK33" i="5"/>
  <c r="AD9" i="5"/>
  <c r="AD23" i="5"/>
  <c r="AD14" i="5"/>
  <c r="AD26" i="5"/>
  <c r="AD25" i="5"/>
  <c r="AD55" i="5"/>
  <c r="AD22" i="5"/>
  <c r="AD21" i="5"/>
  <c r="AE21" i="5"/>
  <c r="AD67" i="5"/>
  <c r="AE67" i="5"/>
  <c r="AD57" i="5"/>
  <c r="AE57" i="5"/>
  <c r="AF57" i="5"/>
  <c r="AD54" i="5"/>
  <c r="AE54" i="5"/>
  <c r="AF54" i="5"/>
  <c r="AD60" i="5"/>
  <c r="AE60" i="5"/>
  <c r="AF60" i="5"/>
  <c r="AD59" i="5"/>
  <c r="AE59" i="5"/>
  <c r="AF59" i="5"/>
  <c r="AD8" i="5"/>
  <c r="AE8" i="5"/>
  <c r="AF8" i="5"/>
  <c r="AG8" i="5"/>
  <c r="AD34" i="5"/>
  <c r="AE34" i="5"/>
  <c r="AF34" i="5"/>
  <c r="AG34" i="5"/>
  <c r="AD53" i="5"/>
  <c r="AE53" i="5"/>
  <c r="AF53" i="5"/>
  <c r="AG53" i="5"/>
  <c r="AD58" i="5"/>
  <c r="AE58" i="5"/>
  <c r="AF58" i="5"/>
  <c r="AG58" i="5"/>
  <c r="AH58" i="5"/>
  <c r="AD30" i="5"/>
  <c r="AE30" i="5"/>
  <c r="AF30" i="5"/>
  <c r="AG30" i="5"/>
  <c r="AH30" i="5"/>
  <c r="AD32" i="5"/>
  <c r="AE32" i="5"/>
  <c r="AF32" i="5"/>
  <c r="AG32" i="5"/>
  <c r="AH32" i="5"/>
  <c r="AD15" i="5"/>
  <c r="AE15" i="5"/>
  <c r="AF15" i="5"/>
  <c r="AG15" i="5"/>
  <c r="AH15" i="5"/>
  <c r="AI15" i="5"/>
  <c r="AD20" i="5"/>
  <c r="AE20" i="5"/>
  <c r="AF20" i="5"/>
  <c r="AG20" i="5"/>
  <c r="AH20" i="5"/>
  <c r="AI20" i="5"/>
  <c r="AD19" i="5"/>
  <c r="AE19" i="5"/>
  <c r="AF19" i="5"/>
  <c r="AG19" i="5"/>
  <c r="AH19" i="5"/>
  <c r="AI19" i="5"/>
  <c r="AD5" i="5"/>
  <c r="AE5" i="5"/>
  <c r="AF5" i="5"/>
  <c r="AG5" i="5"/>
  <c r="AH5" i="5"/>
  <c r="AI5" i="5"/>
  <c r="AD44" i="5"/>
  <c r="AE44" i="5"/>
  <c r="AF44" i="5"/>
  <c r="AG44" i="5"/>
  <c r="AH44" i="5"/>
  <c r="AI44" i="5"/>
  <c r="AD43" i="5"/>
  <c r="AE43" i="5"/>
  <c r="AF43" i="5"/>
  <c r="AG43" i="5"/>
  <c r="AH43" i="5"/>
  <c r="AI43" i="5"/>
  <c r="AD42" i="5"/>
  <c r="AE42" i="5"/>
  <c r="AF42" i="5"/>
  <c r="AG42" i="5"/>
  <c r="AH42" i="5"/>
  <c r="AI42" i="5"/>
  <c r="AJ42" i="5"/>
  <c r="AD35" i="5"/>
  <c r="AE35" i="5"/>
  <c r="AF35" i="5"/>
  <c r="AG35" i="5"/>
  <c r="AH35" i="5"/>
  <c r="AI35" i="5"/>
  <c r="AJ35" i="5"/>
  <c r="AK35" i="5"/>
  <c r="AD47" i="5"/>
  <c r="AE47" i="5"/>
  <c r="AF47" i="5"/>
  <c r="AG47" i="5"/>
  <c r="AH47" i="5"/>
  <c r="AI47" i="5"/>
  <c r="AJ47" i="5"/>
  <c r="AK47" i="5"/>
  <c r="AD51" i="5"/>
  <c r="AE51" i="5"/>
  <c r="AF51" i="5"/>
  <c r="AG51" i="5"/>
  <c r="AH51" i="5"/>
  <c r="AI51" i="5"/>
  <c r="AJ51" i="5"/>
  <c r="AK51" i="5"/>
  <c r="AD36" i="5"/>
  <c r="AE36" i="5"/>
  <c r="AF36" i="5"/>
  <c r="AG36" i="5"/>
  <c r="AH36" i="5"/>
  <c r="AI36" i="5"/>
  <c r="AJ36" i="5"/>
  <c r="AK36" i="5"/>
  <c r="AD50" i="5"/>
  <c r="AE50" i="5"/>
  <c r="AF50" i="5"/>
  <c r="AG50" i="5"/>
  <c r="AH50" i="5"/>
  <c r="AI50" i="5"/>
  <c r="AJ50" i="5"/>
  <c r="AK50" i="5"/>
  <c r="AD18" i="5"/>
  <c r="AE18" i="5"/>
  <c r="AF18" i="5"/>
  <c r="AG18" i="5"/>
  <c r="AH18" i="5"/>
  <c r="AI18" i="5"/>
  <c r="AJ18" i="5"/>
  <c r="AK18" i="5"/>
  <c r="AD46" i="5"/>
  <c r="AE46" i="5"/>
  <c r="AF46" i="5"/>
  <c r="AG46" i="5"/>
  <c r="AH46" i="5"/>
  <c r="AI46" i="5"/>
  <c r="AJ46" i="5"/>
  <c r="AK46" i="5"/>
  <c r="AL46" i="5"/>
  <c r="AD49" i="5"/>
  <c r="AE49" i="5"/>
  <c r="AF49" i="5"/>
  <c r="AG49" i="5"/>
  <c r="AH49" i="5"/>
  <c r="AI49" i="5"/>
  <c r="AJ49" i="5"/>
  <c r="AK49" i="5"/>
  <c r="AL49" i="5"/>
  <c r="AD28" i="5"/>
  <c r="AE28" i="5"/>
  <c r="AF28" i="5"/>
  <c r="AG28" i="5"/>
  <c r="AH28" i="5"/>
  <c r="AI28" i="5"/>
  <c r="AJ28" i="5"/>
  <c r="AK28" i="5"/>
  <c r="AL28" i="5"/>
  <c r="AD29" i="5"/>
  <c r="AE29" i="5"/>
  <c r="AF29" i="5"/>
  <c r="AG29" i="5"/>
  <c r="AH29" i="5"/>
  <c r="AI29" i="5"/>
  <c r="AJ29" i="5"/>
  <c r="AK29" i="5"/>
  <c r="AL29" i="5"/>
  <c r="AD41" i="5"/>
  <c r="AE41" i="5"/>
  <c r="AF41" i="5"/>
  <c r="AG41" i="5"/>
  <c r="AH41" i="5"/>
  <c r="AI41" i="5"/>
  <c r="AJ41" i="5"/>
  <c r="AK41" i="5"/>
  <c r="AL41" i="5"/>
  <c r="AD62" i="5"/>
  <c r="AE62" i="5"/>
  <c r="AF62" i="5"/>
  <c r="AG62" i="5"/>
  <c r="AH62" i="5"/>
  <c r="AI62" i="5"/>
  <c r="AJ62" i="5"/>
  <c r="AK62" i="5"/>
  <c r="AL62" i="5"/>
  <c r="AD39" i="5"/>
  <c r="AE39" i="5"/>
  <c r="AF39" i="5"/>
  <c r="AG39" i="5"/>
  <c r="AH39" i="5"/>
  <c r="AI39" i="5"/>
  <c r="AJ39" i="5"/>
  <c r="AK39" i="5"/>
  <c r="AL39" i="5"/>
  <c r="AD65" i="5"/>
  <c r="AE65" i="5"/>
  <c r="AF65" i="5"/>
  <c r="AG65" i="5"/>
  <c r="AH65" i="5"/>
  <c r="AI65" i="5"/>
  <c r="AJ65" i="5"/>
  <c r="AK65" i="5"/>
  <c r="AL65" i="5"/>
  <c r="AM65" i="5"/>
  <c r="AO65" i="5"/>
  <c r="AD63" i="5"/>
  <c r="AE63" i="5"/>
  <c r="AF63" i="5"/>
  <c r="AG63" i="5"/>
  <c r="AH63" i="5"/>
  <c r="AI63" i="5"/>
  <c r="AJ63" i="5"/>
  <c r="AK63" i="5"/>
  <c r="AL63" i="5"/>
  <c r="AM63" i="5"/>
  <c r="AO63" i="5"/>
  <c r="AD38" i="5"/>
  <c r="AE38" i="5"/>
  <c r="AF38" i="5"/>
  <c r="AG38" i="5"/>
  <c r="AH38" i="5"/>
  <c r="AI38" i="5"/>
  <c r="AJ38" i="5"/>
  <c r="AK38" i="5"/>
  <c r="AL38" i="5"/>
  <c r="AM38" i="5"/>
  <c r="AO38" i="5"/>
  <c r="AD37" i="5"/>
  <c r="AE37" i="5"/>
  <c r="AF37" i="5"/>
  <c r="AG37" i="5"/>
  <c r="AH37" i="5"/>
  <c r="AI37" i="5"/>
  <c r="AJ37" i="5"/>
  <c r="AK37" i="5"/>
  <c r="AL37" i="5"/>
  <c r="AM37" i="5"/>
  <c r="AO37" i="5"/>
  <c r="AD61" i="5"/>
  <c r="AE61" i="5"/>
  <c r="AF61" i="5"/>
  <c r="AG61" i="5"/>
  <c r="AH61" i="5"/>
  <c r="AI61" i="5"/>
  <c r="AJ61" i="5"/>
  <c r="AK61" i="5"/>
  <c r="AL61" i="5"/>
  <c r="AM61" i="5"/>
  <c r="AO61" i="5"/>
  <c r="AD64" i="5"/>
  <c r="AE64" i="5"/>
  <c r="AF64" i="5"/>
  <c r="AG64" i="5"/>
  <c r="AH64" i="5"/>
  <c r="AI64" i="5"/>
  <c r="AJ64" i="5"/>
  <c r="AK64" i="5"/>
  <c r="AL64" i="5"/>
  <c r="AM64" i="5"/>
  <c r="AO64" i="5"/>
  <c r="AD6" i="5"/>
  <c r="AE6" i="5"/>
  <c r="AF6" i="5"/>
  <c r="AG6" i="5"/>
  <c r="AH6" i="5"/>
  <c r="AI6" i="5"/>
  <c r="AJ6" i="5"/>
  <c r="AK6" i="5"/>
  <c r="AL6" i="5"/>
  <c r="AM6" i="5"/>
  <c r="AD40" i="5"/>
  <c r="AE40" i="5"/>
  <c r="AF40" i="5"/>
  <c r="AG40" i="5"/>
  <c r="AH40" i="5"/>
  <c r="AI40" i="5"/>
  <c r="AJ40" i="5"/>
  <c r="AK40" i="5"/>
  <c r="AL40" i="5"/>
  <c r="AM40" i="5"/>
  <c r="BF116" i="3" l="1"/>
  <c r="AU116" i="3"/>
  <c r="BF111" i="3"/>
  <c r="AU111" i="3"/>
  <c r="BC106" i="3"/>
  <c r="AR106" i="3"/>
  <c r="BC99" i="3"/>
  <c r="AR99" i="3"/>
  <c r="BA92" i="3"/>
  <c r="AP92" i="3"/>
  <c r="BB85" i="3"/>
  <c r="AQ85" i="3"/>
  <c r="AZ77" i="3"/>
  <c r="AO77" i="3"/>
  <c r="BB65" i="3"/>
  <c r="AQ65" i="3"/>
  <c r="BD120" i="3"/>
  <c r="AS120" i="3"/>
  <c r="AS116" i="3"/>
  <c r="BD116" i="3"/>
  <c r="BC112" i="3"/>
  <c r="AR112" i="3"/>
  <c r="BH107" i="3"/>
  <c r="AW107" i="3"/>
  <c r="AP102" i="3"/>
  <c r="BA102" i="3"/>
  <c r="AP97" i="3"/>
  <c r="BA97" i="3"/>
  <c r="BF91" i="3"/>
  <c r="AU91" i="3"/>
  <c r="BA86" i="3"/>
  <c r="AP86" i="3"/>
  <c r="BC80" i="3"/>
  <c r="AR80" i="3"/>
  <c r="BD73" i="3"/>
  <c r="AS73" i="3"/>
  <c r="AO65" i="3"/>
  <c r="AZ65" i="3"/>
  <c r="AZ47" i="3"/>
  <c r="AO47" i="3"/>
  <c r="AR120" i="3"/>
  <c r="BC120" i="3"/>
  <c r="BE119" i="3"/>
  <c r="AT119" i="3"/>
  <c r="AV118" i="3"/>
  <c r="BG118" i="3"/>
  <c r="AX117" i="3"/>
  <c r="BI117" i="3"/>
  <c r="AP117" i="3"/>
  <c r="BA117" i="3"/>
  <c r="AR116" i="3"/>
  <c r="BC116" i="3"/>
  <c r="AT115" i="3"/>
  <c r="BE115" i="3"/>
  <c r="BG114" i="3"/>
  <c r="AV114" i="3"/>
  <c r="AX113" i="3"/>
  <c r="BI113" i="3"/>
  <c r="AP113" i="3"/>
  <c r="BA113" i="3"/>
  <c r="AQ112" i="3"/>
  <c r="BB112" i="3"/>
  <c r="AR111" i="3"/>
  <c r="BC111" i="3"/>
  <c r="AS110" i="3"/>
  <c r="BD110" i="3"/>
  <c r="AT109" i="3"/>
  <c r="BE109" i="3"/>
  <c r="BF108" i="3"/>
  <c r="AU108" i="3"/>
  <c r="BG107" i="3"/>
  <c r="AV107" i="3"/>
  <c r="AW106" i="3"/>
  <c r="BH106" i="3"/>
  <c r="AZ106" i="3"/>
  <c r="AO106" i="3"/>
  <c r="AO105" i="3"/>
  <c r="AZ105" i="3"/>
  <c r="AO104" i="3"/>
  <c r="AZ104" i="3"/>
  <c r="AO103" i="3"/>
  <c r="AZ103" i="3"/>
  <c r="AO102" i="3"/>
  <c r="AZ102" i="3"/>
  <c r="AO101" i="3"/>
  <c r="AZ101" i="3"/>
  <c r="AO100" i="3"/>
  <c r="AZ100" i="3"/>
  <c r="AZ99" i="3"/>
  <c r="AO99" i="3"/>
  <c r="AO98" i="3"/>
  <c r="AZ98" i="3"/>
  <c r="AO97" i="3"/>
  <c r="AZ97" i="3"/>
  <c r="AZ96" i="3"/>
  <c r="AO96" i="3"/>
  <c r="AZ95" i="3"/>
  <c r="AO95" i="3"/>
  <c r="AZ94" i="3"/>
  <c r="AO94" i="3"/>
  <c r="AU92" i="3"/>
  <c r="BF92" i="3"/>
  <c r="AT91" i="3"/>
  <c r="BE91" i="3"/>
  <c r="BD90" i="3"/>
  <c r="AS90" i="3"/>
  <c r="BC89" i="3"/>
  <c r="AR89" i="3"/>
  <c r="AQ88" i="3"/>
  <c r="BB88" i="3"/>
  <c r="AP87" i="3"/>
  <c r="BA87" i="3"/>
  <c r="AO86" i="3"/>
  <c r="AZ86" i="3"/>
  <c r="AU84" i="3"/>
  <c r="BF84" i="3"/>
  <c r="AT83" i="3"/>
  <c r="BE83" i="3"/>
  <c r="BD82" i="3"/>
  <c r="AS82" i="3"/>
  <c r="AR81" i="3"/>
  <c r="BC81" i="3"/>
  <c r="AQ80" i="3"/>
  <c r="BB80" i="3"/>
  <c r="BA79" i="3"/>
  <c r="AP79" i="3"/>
  <c r="AT77" i="3"/>
  <c r="BE77" i="3"/>
  <c r="AR76" i="3"/>
  <c r="BC76" i="3"/>
  <c r="AP75" i="3"/>
  <c r="BA75" i="3"/>
  <c r="AR73" i="3"/>
  <c r="BC73" i="3"/>
  <c r="AZ72" i="3"/>
  <c r="AO72" i="3"/>
  <c r="AQ70" i="3"/>
  <c r="BB70" i="3"/>
  <c r="BC68" i="3"/>
  <c r="AR68" i="3"/>
  <c r="BC66" i="3"/>
  <c r="AR66" i="3"/>
  <c r="BC64" i="3"/>
  <c r="AR64" i="3"/>
  <c r="AQ62" i="3"/>
  <c r="BB62" i="3"/>
  <c r="AZ60" i="3"/>
  <c r="AO60" i="3"/>
  <c r="AP57" i="3"/>
  <c r="BA57" i="3"/>
  <c r="BB54" i="3"/>
  <c r="AQ54" i="3"/>
  <c r="AO51" i="3"/>
  <c r="AZ51" i="3"/>
  <c r="AZ46" i="3"/>
  <c r="AO46" i="3"/>
  <c r="AW104" i="3"/>
  <c r="BH104" i="3"/>
  <c r="AO119" i="3"/>
  <c r="AZ119" i="3"/>
  <c r="AZ115" i="3"/>
  <c r="AO115" i="3"/>
  <c r="AZ109" i="3"/>
  <c r="AO109" i="3"/>
  <c r="BC103" i="3"/>
  <c r="AR103" i="3"/>
  <c r="BC98" i="3"/>
  <c r="AR98" i="3"/>
  <c r="BB93" i="3"/>
  <c r="AQ93" i="3"/>
  <c r="BD87" i="3"/>
  <c r="AS87" i="3"/>
  <c r="AS75" i="3"/>
  <c r="BD75" i="3"/>
  <c r="AP58" i="3"/>
  <c r="BA58" i="3"/>
  <c r="AZ118" i="3"/>
  <c r="AO118" i="3"/>
  <c r="BH114" i="3"/>
  <c r="AW114" i="3"/>
  <c r="AU109" i="3"/>
  <c r="BF109" i="3"/>
  <c r="AP105" i="3"/>
  <c r="BA105" i="3"/>
  <c r="BA100" i="3"/>
  <c r="AP100" i="3"/>
  <c r="BA96" i="3"/>
  <c r="AP96" i="3"/>
  <c r="AT90" i="3"/>
  <c r="BE90" i="3"/>
  <c r="AZ85" i="3"/>
  <c r="AO85" i="3"/>
  <c r="BB79" i="3"/>
  <c r="AQ79" i="3"/>
  <c r="BA72" i="3"/>
  <c r="AP72" i="3"/>
  <c r="AO63" i="3"/>
  <c r="AZ63" i="3"/>
  <c r="AP51" i="3"/>
  <c r="BA51" i="3"/>
  <c r="AQ120" i="3"/>
  <c r="BB120" i="3"/>
  <c r="BD119" i="3"/>
  <c r="AS119" i="3"/>
  <c r="AU118" i="3"/>
  <c r="BF118" i="3"/>
  <c r="BH117" i="3"/>
  <c r="AW117" i="3"/>
  <c r="AZ117" i="3"/>
  <c r="AO117" i="3"/>
  <c r="BB116" i="3"/>
  <c r="AQ116" i="3"/>
  <c r="BD115" i="3"/>
  <c r="AS115" i="3"/>
  <c r="AU114" i="3"/>
  <c r="BF114" i="3"/>
  <c r="AW113" i="3"/>
  <c r="BH113" i="3"/>
  <c r="AO113" i="3"/>
  <c r="AZ113" i="3"/>
  <c r="AP112" i="3"/>
  <c r="BA112" i="3"/>
  <c r="AQ111" i="3"/>
  <c r="BB111" i="3"/>
  <c r="AR110" i="3"/>
  <c r="BC110" i="3"/>
  <c r="AS109" i="3"/>
  <c r="BD109" i="3"/>
  <c r="AT108" i="3"/>
  <c r="BE108" i="3"/>
  <c r="BF107" i="3"/>
  <c r="AU107" i="3"/>
  <c r="AV106" i="3"/>
  <c r="BG106" i="3"/>
  <c r="BG105" i="3"/>
  <c r="AV105" i="3"/>
  <c r="BG104" i="3"/>
  <c r="AV104" i="3"/>
  <c r="AV103" i="3"/>
  <c r="BG103" i="3"/>
  <c r="BG102" i="3"/>
  <c r="AV102" i="3"/>
  <c r="AV101" i="3"/>
  <c r="BG101" i="3"/>
  <c r="BG100" i="3"/>
  <c r="AV100" i="3"/>
  <c r="BG99" i="3"/>
  <c r="AV99" i="3"/>
  <c r="AV98" i="3"/>
  <c r="BG98" i="3"/>
  <c r="BG97" i="3"/>
  <c r="AV97" i="3"/>
  <c r="BG96" i="3"/>
  <c r="AV96" i="3"/>
  <c r="BG95" i="3"/>
  <c r="AV95" i="3"/>
  <c r="BG94" i="3"/>
  <c r="AV94" i="3"/>
  <c r="AU93" i="3"/>
  <c r="BF93" i="3"/>
  <c r="BE92" i="3"/>
  <c r="AT92" i="3"/>
  <c r="BD91" i="3"/>
  <c r="AS91" i="3"/>
  <c r="BC90" i="3"/>
  <c r="AR90" i="3"/>
  <c r="BB89" i="3"/>
  <c r="AQ89" i="3"/>
  <c r="BA88" i="3"/>
  <c r="AP88" i="3"/>
  <c r="AZ87" i="3"/>
  <c r="AO87" i="3"/>
  <c r="AU85" i="3"/>
  <c r="BF85" i="3"/>
  <c r="BE84" i="3"/>
  <c r="AT84" i="3"/>
  <c r="AS83" i="3"/>
  <c r="BD83" i="3"/>
  <c r="BC82" i="3"/>
  <c r="AR82" i="3"/>
  <c r="BB81" i="3"/>
  <c r="AQ81" i="3"/>
  <c r="BA80" i="3"/>
  <c r="AP80" i="3"/>
  <c r="AO79" i="3"/>
  <c r="AZ79" i="3"/>
  <c r="AS77" i="3"/>
  <c r="BD77" i="3"/>
  <c r="AQ76" i="3"/>
  <c r="BB76" i="3"/>
  <c r="AO75" i="3"/>
  <c r="AZ75" i="3"/>
  <c r="AQ73" i="3"/>
  <c r="BB73" i="3"/>
  <c r="BD71" i="3"/>
  <c r="AS71" i="3"/>
  <c r="BA70" i="3"/>
  <c r="AP70" i="3"/>
  <c r="BB68" i="3"/>
  <c r="AQ68" i="3"/>
  <c r="BB66" i="3"/>
  <c r="AQ66" i="3"/>
  <c r="BB64" i="3"/>
  <c r="AQ64" i="3"/>
  <c r="AP62" i="3"/>
  <c r="BA62" i="3"/>
  <c r="BB59" i="3"/>
  <c r="AQ59" i="3"/>
  <c r="AZ57" i="3"/>
  <c r="AO57" i="3"/>
  <c r="BA54" i="3"/>
  <c r="AP54" i="3"/>
  <c r="BA50" i="3"/>
  <c r="AP50" i="3"/>
  <c r="AO45" i="3"/>
  <c r="AZ45" i="3"/>
  <c r="AY114" i="3"/>
  <c r="BJ114" i="3"/>
  <c r="AS117" i="3"/>
  <c r="BD117" i="3"/>
  <c r="BD113" i="3"/>
  <c r="AS113" i="3"/>
  <c r="AV110" i="3"/>
  <c r="BG110" i="3"/>
  <c r="AR105" i="3"/>
  <c r="BC105" i="3"/>
  <c r="BC101" i="3"/>
  <c r="AR101" i="3"/>
  <c r="BC96" i="3"/>
  <c r="AR96" i="3"/>
  <c r="BF89" i="3"/>
  <c r="AU89" i="3"/>
  <c r="BC86" i="3"/>
  <c r="AR86" i="3"/>
  <c r="BE80" i="3"/>
  <c r="AT80" i="3"/>
  <c r="AR72" i="3"/>
  <c r="BC72" i="3"/>
  <c r="BB63" i="3"/>
  <c r="AQ63" i="3"/>
  <c r="BA48" i="3"/>
  <c r="AP48" i="3"/>
  <c r="BH118" i="3"/>
  <c r="AW118" i="3"/>
  <c r="AO114" i="3"/>
  <c r="AZ114" i="3"/>
  <c r="BE110" i="3"/>
  <c r="AT110" i="3"/>
  <c r="AZ107" i="3"/>
  <c r="AO107" i="3"/>
  <c r="BA103" i="3"/>
  <c r="AP103" i="3"/>
  <c r="AP99" i="3"/>
  <c r="BA99" i="3"/>
  <c r="BA94" i="3"/>
  <c r="AP94" i="3"/>
  <c r="BB87" i="3"/>
  <c r="AQ87" i="3"/>
  <c r="BD81" i="3"/>
  <c r="AS81" i="3"/>
  <c r="BB75" i="3"/>
  <c r="AQ75" i="3"/>
  <c r="AO67" i="3"/>
  <c r="AZ67" i="3"/>
  <c r="AZ55" i="3"/>
  <c r="AO55" i="3"/>
  <c r="AX120" i="3"/>
  <c r="BI120" i="3"/>
  <c r="AP120" i="3"/>
  <c r="BA120" i="3"/>
  <c r="BC119" i="3"/>
  <c r="AR119" i="3"/>
  <c r="AT118" i="3"/>
  <c r="BE118" i="3"/>
  <c r="BG117" i="3"/>
  <c r="AV117" i="3"/>
  <c r="AX116" i="3"/>
  <c r="BI116" i="3"/>
  <c r="BA116" i="3"/>
  <c r="AP116" i="3"/>
  <c r="AR115" i="3"/>
  <c r="BC115" i="3"/>
  <c r="BE114" i="3"/>
  <c r="AT114" i="3"/>
  <c r="AV113" i="3"/>
  <c r="BG113" i="3"/>
  <c r="BH112" i="3"/>
  <c r="AW112" i="3"/>
  <c r="AZ112" i="3"/>
  <c r="AO112" i="3"/>
  <c r="BA111" i="3"/>
  <c r="AP111" i="3"/>
  <c r="AQ110" i="3"/>
  <c r="BB110" i="3"/>
  <c r="BC109" i="3"/>
  <c r="AR109" i="3"/>
  <c r="AS108" i="3"/>
  <c r="BD108" i="3"/>
  <c r="BE107" i="3"/>
  <c r="AT107" i="3"/>
  <c r="BF106" i="3"/>
  <c r="AU106" i="3"/>
  <c r="BF105" i="3"/>
  <c r="AU105" i="3"/>
  <c r="BF104" i="3"/>
  <c r="AU104" i="3"/>
  <c r="BF103" i="3"/>
  <c r="AU103" i="3"/>
  <c r="BF102" i="3"/>
  <c r="AU102" i="3"/>
  <c r="BF101" i="3"/>
  <c r="AU101" i="3"/>
  <c r="BF100" i="3"/>
  <c r="AU100" i="3"/>
  <c r="AU99" i="3"/>
  <c r="BF99" i="3"/>
  <c r="BF98" i="3"/>
  <c r="AU98" i="3"/>
  <c r="AU97" i="3"/>
  <c r="BF97" i="3"/>
  <c r="BF96" i="3"/>
  <c r="AU96" i="3"/>
  <c r="BF95" i="3"/>
  <c r="AU95" i="3"/>
  <c r="BF94" i="3"/>
  <c r="AU94" i="3"/>
  <c r="AT93" i="3"/>
  <c r="BE93" i="3"/>
  <c r="BD92" i="3"/>
  <c r="AS92" i="3"/>
  <c r="AR91" i="3"/>
  <c r="BC91" i="3"/>
  <c r="AQ90" i="3"/>
  <c r="BB90" i="3"/>
  <c r="BA89" i="3"/>
  <c r="AP89" i="3"/>
  <c r="AO88" i="3"/>
  <c r="AZ88" i="3"/>
  <c r="BF86" i="3"/>
  <c r="AU86" i="3"/>
  <c r="AT85" i="3"/>
  <c r="BE85" i="3"/>
  <c r="BD84" i="3"/>
  <c r="AS84" i="3"/>
  <c r="AR83" i="3"/>
  <c r="BC83" i="3"/>
  <c r="AQ82" i="3"/>
  <c r="BB82" i="3"/>
  <c r="AP81" i="3"/>
  <c r="BA81" i="3"/>
  <c r="AO80" i="3"/>
  <c r="AZ80" i="3"/>
  <c r="BE78" i="3"/>
  <c r="AT78" i="3"/>
  <c r="BC77" i="3"/>
  <c r="AR77" i="3"/>
  <c r="BA76" i="3"/>
  <c r="AP76" i="3"/>
  <c r="BD74" i="3"/>
  <c r="AS74" i="3"/>
  <c r="BA73" i="3"/>
  <c r="AP73" i="3"/>
  <c r="AR71" i="3"/>
  <c r="BC71" i="3"/>
  <c r="AZ70" i="3"/>
  <c r="AO70" i="3"/>
  <c r="AP68" i="3"/>
  <c r="BA68" i="3"/>
  <c r="AP66" i="3"/>
  <c r="BA66" i="3"/>
  <c r="AP64" i="3"/>
  <c r="BA64" i="3"/>
  <c r="AO62" i="3"/>
  <c r="AZ62" i="3"/>
  <c r="AP59" i="3"/>
  <c r="BA59" i="3"/>
  <c r="BB56" i="3"/>
  <c r="AQ56" i="3"/>
  <c r="AZ54" i="3"/>
  <c r="AO54" i="3"/>
  <c r="AO50" i="3"/>
  <c r="AZ50" i="3"/>
  <c r="AY115" i="3"/>
  <c r="BJ115" i="3"/>
  <c r="AW119" i="3"/>
  <c r="BH119" i="3"/>
  <c r="BH115" i="3"/>
  <c r="AW115" i="3"/>
  <c r="BH109" i="3"/>
  <c r="AW109" i="3"/>
  <c r="AR104" i="3"/>
  <c r="BC104" i="3"/>
  <c r="BC100" i="3"/>
  <c r="AR100" i="3"/>
  <c r="BC95" i="3"/>
  <c r="AR95" i="3"/>
  <c r="BE88" i="3"/>
  <c r="AT88" i="3"/>
  <c r="AZ83" i="3"/>
  <c r="AO83" i="3"/>
  <c r="BD79" i="3"/>
  <c r="AS79" i="3"/>
  <c r="BA74" i="3"/>
  <c r="AP74" i="3"/>
  <c r="AQ67" i="3"/>
  <c r="BB67" i="3"/>
  <c r="BB55" i="3"/>
  <c r="AQ55" i="3"/>
  <c r="BF119" i="3"/>
  <c r="AU119" i="3"/>
  <c r="BF115" i="3"/>
  <c r="AU115" i="3"/>
  <c r="BD111" i="3"/>
  <c r="AS111" i="3"/>
  <c r="AP106" i="3"/>
  <c r="BA106" i="3"/>
  <c r="AP101" i="3"/>
  <c r="BA101" i="3"/>
  <c r="AP98" i="3"/>
  <c r="BA98" i="3"/>
  <c r="AO93" i="3"/>
  <c r="AZ93" i="3"/>
  <c r="BC88" i="3"/>
  <c r="AR88" i="3"/>
  <c r="AT82" i="3"/>
  <c r="BE82" i="3"/>
  <c r="AS76" i="3"/>
  <c r="BD76" i="3"/>
  <c r="AR70" i="3"/>
  <c r="BC70" i="3"/>
  <c r="AP60" i="3"/>
  <c r="BA60" i="3"/>
  <c r="AW120" i="3"/>
  <c r="BH120" i="3"/>
  <c r="AO120" i="3"/>
  <c r="AZ120" i="3"/>
  <c r="BB119" i="3"/>
  <c r="AQ119" i="3"/>
  <c r="BD118" i="3"/>
  <c r="AS118" i="3"/>
  <c r="BF117" i="3"/>
  <c r="AU117" i="3"/>
  <c r="AW116" i="3"/>
  <c r="BH116" i="3"/>
  <c r="AO116" i="3"/>
  <c r="AZ116" i="3"/>
  <c r="AQ115" i="3"/>
  <c r="BB115" i="3"/>
  <c r="BD114" i="3"/>
  <c r="AS114" i="3"/>
  <c r="BF113" i="3"/>
  <c r="AU113" i="3"/>
  <c r="AV112" i="3"/>
  <c r="BG112" i="3"/>
  <c r="AW111" i="3"/>
  <c r="BH111" i="3"/>
  <c r="AO111" i="3"/>
  <c r="AZ111" i="3"/>
  <c r="BA110" i="3"/>
  <c r="AP110" i="3"/>
  <c r="AQ109" i="3"/>
  <c r="BB109" i="3"/>
  <c r="AR108" i="3"/>
  <c r="BC108" i="3"/>
  <c r="AS107" i="3"/>
  <c r="BD107" i="3"/>
  <c r="BE106" i="3"/>
  <c r="AT106" i="3"/>
  <c r="BE105" i="3"/>
  <c r="AT105" i="3"/>
  <c r="BE104" i="3"/>
  <c r="AT104" i="3"/>
  <c r="BE103" i="3"/>
  <c r="AT103" i="3"/>
  <c r="BE102" i="3"/>
  <c r="AT102" i="3"/>
  <c r="BE101" i="3"/>
  <c r="AT101" i="3"/>
  <c r="AT100" i="3"/>
  <c r="BE100" i="3"/>
  <c r="AT99" i="3"/>
  <c r="BE99" i="3"/>
  <c r="AT98" i="3"/>
  <c r="BE98" i="3"/>
  <c r="BE97" i="3"/>
  <c r="AT97" i="3"/>
  <c r="AT96" i="3"/>
  <c r="BE96" i="3"/>
  <c r="AT95" i="3"/>
  <c r="BE95" i="3"/>
  <c r="BE94" i="3"/>
  <c r="AT94" i="3"/>
  <c r="BD93" i="3"/>
  <c r="AS93" i="3"/>
  <c r="BC92" i="3"/>
  <c r="AR92" i="3"/>
  <c r="AQ91" i="3"/>
  <c r="BB91" i="3"/>
  <c r="AP90" i="3"/>
  <c r="BA90" i="3"/>
  <c r="AZ89" i="3"/>
  <c r="AO89" i="3"/>
  <c r="BF87" i="3"/>
  <c r="AU87" i="3"/>
  <c r="BE86" i="3"/>
  <c r="AT86" i="3"/>
  <c r="AS85" i="3"/>
  <c r="BD85" i="3"/>
  <c r="BC84" i="3"/>
  <c r="AR84" i="3"/>
  <c r="BB83" i="3"/>
  <c r="AQ83" i="3"/>
  <c r="BA82" i="3"/>
  <c r="AP82" i="3"/>
  <c r="AO81" i="3"/>
  <c r="AZ81" i="3"/>
  <c r="AU79" i="3"/>
  <c r="BF79" i="3"/>
  <c r="BD78" i="3"/>
  <c r="AS78" i="3"/>
  <c r="AQ77" i="3"/>
  <c r="BB77" i="3"/>
  <c r="AZ76" i="3"/>
  <c r="AO76" i="3"/>
  <c r="AR74" i="3"/>
  <c r="BC74" i="3"/>
  <c r="AO73" i="3"/>
  <c r="AZ73" i="3"/>
  <c r="BB71" i="3"/>
  <c r="AQ71" i="3"/>
  <c r="AS69" i="3"/>
  <c r="BD69" i="3"/>
  <c r="AO68" i="3"/>
  <c r="AZ68" i="3"/>
  <c r="AO66" i="3"/>
  <c r="AZ66" i="3"/>
  <c r="AZ64" i="3"/>
  <c r="AO64" i="3"/>
  <c r="BB61" i="3"/>
  <c r="AQ61" i="3"/>
  <c r="AZ59" i="3"/>
  <c r="AO59" i="3"/>
  <c r="BA56" i="3"/>
  <c r="AP56" i="3"/>
  <c r="AP53" i="3"/>
  <c r="BA53" i="3"/>
  <c r="AP49" i="3"/>
  <c r="BA49" i="3"/>
  <c r="BI107" i="3"/>
  <c r="AX107" i="3"/>
  <c r="AY116" i="3"/>
  <c r="BJ116" i="3"/>
  <c r="BB118" i="3"/>
  <c r="AQ118" i="3"/>
  <c r="BE112" i="3"/>
  <c r="AT112" i="3"/>
  <c r="BA108" i="3"/>
  <c r="AP108" i="3"/>
  <c r="AR102" i="3"/>
  <c r="BC102" i="3"/>
  <c r="AR97" i="3"/>
  <c r="BC97" i="3"/>
  <c r="AZ91" i="3"/>
  <c r="AO91" i="3"/>
  <c r="BA84" i="3"/>
  <c r="AP84" i="3"/>
  <c r="BB78" i="3"/>
  <c r="AQ78" i="3"/>
  <c r="AO71" i="3"/>
  <c r="AZ71" i="3"/>
  <c r="AZ61" i="3"/>
  <c r="AO61" i="3"/>
  <c r="BB117" i="3"/>
  <c r="AQ117" i="3"/>
  <c r="AQ113" i="3"/>
  <c r="BB113" i="3"/>
  <c r="AV108" i="3"/>
  <c r="BG108" i="3"/>
  <c r="AP104" i="3"/>
  <c r="BA104" i="3"/>
  <c r="AP95" i="3"/>
  <c r="BA95" i="3"/>
  <c r="AS89" i="3"/>
  <c r="BD89" i="3"/>
  <c r="BF83" i="3"/>
  <c r="AU83" i="3"/>
  <c r="AO78" i="3"/>
  <c r="AZ78" i="3"/>
  <c r="AZ69" i="3"/>
  <c r="AO69" i="3"/>
  <c r="BB57" i="3"/>
  <c r="AQ57" i="3"/>
  <c r="AV120" i="3"/>
  <c r="BG120" i="3"/>
  <c r="BI119" i="3"/>
  <c r="AX119" i="3"/>
  <c r="BA119" i="3"/>
  <c r="AP119" i="3"/>
  <c r="BC118" i="3"/>
  <c r="AR118" i="3"/>
  <c r="AT117" i="3"/>
  <c r="BE117" i="3"/>
  <c r="BG116" i="3"/>
  <c r="AV116" i="3"/>
  <c r="BI115" i="3"/>
  <c r="AX115" i="3"/>
  <c r="AP115" i="3"/>
  <c r="BA115" i="3"/>
  <c r="BC114" i="3"/>
  <c r="AR114" i="3"/>
  <c r="BE113" i="3"/>
  <c r="AT113" i="3"/>
  <c r="BF112" i="3"/>
  <c r="AU112" i="3"/>
  <c r="AV111" i="3"/>
  <c r="BG111" i="3"/>
  <c r="AW110" i="3"/>
  <c r="BH110" i="3"/>
  <c r="AZ110" i="3"/>
  <c r="AO110" i="3"/>
  <c r="AP109" i="3"/>
  <c r="BA109" i="3"/>
  <c r="AQ108" i="3"/>
  <c r="BB108" i="3"/>
  <c r="AR107" i="3"/>
  <c r="BC107" i="3"/>
  <c r="BD106" i="3"/>
  <c r="AS106" i="3"/>
  <c r="BD105" i="3"/>
  <c r="AS105" i="3"/>
  <c r="AS104" i="3"/>
  <c r="BD104" i="3"/>
  <c r="BD103" i="3"/>
  <c r="AS103" i="3"/>
  <c r="AS102" i="3"/>
  <c r="BD102" i="3"/>
  <c r="AS101" i="3"/>
  <c r="BD101" i="3"/>
  <c r="BD100" i="3"/>
  <c r="AS100" i="3"/>
  <c r="BD99" i="3"/>
  <c r="AS99" i="3"/>
  <c r="AS98" i="3"/>
  <c r="BD98" i="3"/>
  <c r="BD97" i="3"/>
  <c r="AS97" i="3"/>
  <c r="BD96" i="3"/>
  <c r="AS96" i="3"/>
  <c r="BD95" i="3"/>
  <c r="AS95" i="3"/>
  <c r="AS94" i="3"/>
  <c r="BD94" i="3"/>
  <c r="AR93" i="3"/>
  <c r="BC93" i="3"/>
  <c r="AQ92" i="3"/>
  <c r="BB92" i="3"/>
  <c r="BA91" i="3"/>
  <c r="AP91" i="3"/>
  <c r="AO90" i="3"/>
  <c r="AZ90" i="3"/>
  <c r="AU88" i="3"/>
  <c r="BF88" i="3"/>
  <c r="AT87" i="3"/>
  <c r="BE87" i="3"/>
  <c r="AS86" i="3"/>
  <c r="BD86" i="3"/>
  <c r="BC85" i="3"/>
  <c r="AR85" i="3"/>
  <c r="AQ84" i="3"/>
  <c r="BB84" i="3"/>
  <c r="AP83" i="3"/>
  <c r="BA83" i="3"/>
  <c r="AO82" i="3"/>
  <c r="AZ82" i="3"/>
  <c r="BF80" i="3"/>
  <c r="AU80" i="3"/>
  <c r="BE79" i="3"/>
  <c r="AT79" i="3"/>
  <c r="AR78" i="3"/>
  <c r="BC78" i="3"/>
  <c r="BA77" i="3"/>
  <c r="AP77" i="3"/>
  <c r="BE75" i="3"/>
  <c r="AT75" i="3"/>
  <c r="BB74" i="3"/>
  <c r="AQ74" i="3"/>
  <c r="AS72" i="3"/>
  <c r="BD72" i="3"/>
  <c r="BA71" i="3"/>
  <c r="AP71" i="3"/>
  <c r="BC69" i="3"/>
  <c r="AR69" i="3"/>
  <c r="BC67" i="3"/>
  <c r="AR67" i="3"/>
  <c r="BC65" i="3"/>
  <c r="AR65" i="3"/>
  <c r="AR63" i="3"/>
  <c r="BC63" i="3"/>
  <c r="BA61" i="3"/>
  <c r="AP61" i="3"/>
  <c r="BB58" i="3"/>
  <c r="AQ58" i="3"/>
  <c r="AZ56" i="3"/>
  <c r="AO56" i="3"/>
  <c r="AZ53" i="3"/>
  <c r="AO53" i="3"/>
  <c r="AZ49" i="3"/>
  <c r="AO49" i="3"/>
  <c r="AY117" i="3"/>
  <c r="BJ117" i="3"/>
  <c r="BJ118" i="3"/>
  <c r="AY118" i="3"/>
  <c r="BF120" i="3"/>
  <c r="AU120" i="3"/>
  <c r="AQ114" i="3"/>
  <c r="BB114" i="3"/>
  <c r="AQ107" i="3"/>
  <c r="BB107" i="3"/>
  <c r="AR94" i="3"/>
  <c r="BC94" i="3"/>
  <c r="BF81" i="3"/>
  <c r="AU81" i="3"/>
  <c r="AQ69" i="3"/>
  <c r="BB69" i="3"/>
  <c r="AP52" i="3"/>
  <c r="BA52" i="3"/>
  <c r="BE120" i="3"/>
  <c r="AT120" i="3"/>
  <c r="BG119" i="3"/>
  <c r="AV119" i="3"/>
  <c r="AX118" i="3"/>
  <c r="BI118" i="3"/>
  <c r="AP118" i="3"/>
  <c r="BA118" i="3"/>
  <c r="AR117" i="3"/>
  <c r="BC117" i="3"/>
  <c r="AT116" i="3"/>
  <c r="BE116" i="3"/>
  <c r="BG115" i="3"/>
  <c r="AV115" i="3"/>
  <c r="AX114" i="3"/>
  <c r="BI114" i="3"/>
  <c r="AP114" i="3"/>
  <c r="BA114" i="3"/>
  <c r="BC113" i="3"/>
  <c r="AR113" i="3"/>
  <c r="BD112" i="3"/>
  <c r="AS112" i="3"/>
  <c r="BE111" i="3"/>
  <c r="AT111" i="3"/>
  <c r="AU110" i="3"/>
  <c r="BF110" i="3"/>
  <c r="AV109" i="3"/>
  <c r="BG109" i="3"/>
  <c r="AW108" i="3"/>
  <c r="BH108" i="3"/>
  <c r="AO108" i="3"/>
  <c r="AZ108" i="3"/>
  <c r="AP107" i="3"/>
  <c r="BA107" i="3"/>
  <c r="AQ106" i="3"/>
  <c r="BB106" i="3"/>
  <c r="AQ105" i="3"/>
  <c r="BB105" i="3"/>
  <c r="AQ104" i="3"/>
  <c r="BB104" i="3"/>
  <c r="AQ103" i="3"/>
  <c r="BB103" i="3"/>
  <c r="AQ102" i="3"/>
  <c r="BB102" i="3"/>
  <c r="AQ101" i="3"/>
  <c r="BB101" i="3"/>
  <c r="AQ100" i="3"/>
  <c r="BB100" i="3"/>
  <c r="AQ99" i="3"/>
  <c r="BB99" i="3"/>
  <c r="AQ98" i="3"/>
  <c r="BB98" i="3"/>
  <c r="BB97" i="3"/>
  <c r="AQ97" i="3"/>
  <c r="AQ96" i="3"/>
  <c r="BB96" i="3"/>
  <c r="BB95" i="3"/>
  <c r="AQ95" i="3"/>
  <c r="AQ94" i="3"/>
  <c r="BB94" i="3"/>
  <c r="BA93" i="3"/>
  <c r="AP93" i="3"/>
  <c r="AZ92" i="3"/>
  <c r="AO92" i="3"/>
  <c r="BF90" i="3"/>
  <c r="AU90" i="3"/>
  <c r="AT89" i="3"/>
  <c r="BE89" i="3"/>
  <c r="AS88" i="3"/>
  <c r="BD88" i="3"/>
  <c r="AR87" i="3"/>
  <c r="BC87" i="3"/>
  <c r="BB86" i="3"/>
  <c r="AQ86" i="3"/>
  <c r="AP85" i="3"/>
  <c r="BA85" i="3"/>
  <c r="AZ84" i="3"/>
  <c r="AO84" i="3"/>
  <c r="AU82" i="3"/>
  <c r="BF82" i="3"/>
  <c r="AT81" i="3"/>
  <c r="BE81" i="3"/>
  <c r="AS80" i="3"/>
  <c r="BD80" i="3"/>
  <c r="AR79" i="3"/>
  <c r="BC79" i="3"/>
  <c r="AP78" i="3"/>
  <c r="BA78" i="3"/>
  <c r="BE76" i="3"/>
  <c r="AT76" i="3"/>
  <c r="BC75" i="3"/>
  <c r="AR75" i="3"/>
  <c r="AO74" i="3"/>
  <c r="AZ74" i="3"/>
  <c r="BB72" i="3"/>
  <c r="AQ72" i="3"/>
  <c r="BD70" i="3"/>
  <c r="AS70" i="3"/>
  <c r="AP69" i="3"/>
  <c r="BA69" i="3"/>
  <c r="AP67" i="3"/>
  <c r="BA67" i="3"/>
  <c r="BA65" i="3"/>
  <c r="AP65" i="3"/>
  <c r="BA63" i="3"/>
  <c r="AP63" i="3"/>
  <c r="AQ60" i="3"/>
  <c r="BB60" i="3"/>
  <c r="AZ58" i="3"/>
  <c r="AO58" i="3"/>
  <c r="BA55" i="3"/>
  <c r="AP55" i="3"/>
  <c r="AZ52" i="3"/>
  <c r="AO52" i="3"/>
  <c r="AO48" i="3"/>
  <c r="AZ48" i="3"/>
  <c r="AX112" i="3"/>
  <c r="BI112" i="3"/>
  <c r="AY119" i="3"/>
  <c r="BJ119" i="3"/>
  <c r="AY120" i="3"/>
  <c r="BJ120" i="3"/>
  <c r="AC37" i="5"/>
  <c r="AN37" i="5" s="1"/>
  <c r="AA37" i="5"/>
  <c r="AB37" i="5" s="1"/>
  <c r="AC32" i="5"/>
  <c r="AA32" i="5"/>
  <c r="AA9" i="5"/>
  <c r="AC9" i="5"/>
  <c r="AC63" i="5"/>
  <c r="AN63" i="5" s="1"/>
  <c r="AA63" i="5"/>
  <c r="AB63" i="5" s="1"/>
  <c r="AC46" i="5"/>
  <c r="AA46" i="5"/>
  <c r="AB46" i="5" s="1"/>
  <c r="AM46" i="5" s="1"/>
  <c r="AC43" i="5"/>
  <c r="AA43" i="5"/>
  <c r="AB43" i="5" s="1"/>
  <c r="AA58" i="5"/>
  <c r="AC58" i="5"/>
  <c r="AC21" i="5"/>
  <c r="AA21" i="5"/>
  <c r="AC27" i="5"/>
  <c r="AA27" i="5"/>
  <c r="AC11" i="5"/>
  <c r="AA11" i="5"/>
  <c r="AC67" i="5"/>
  <c r="AA67" i="5"/>
  <c r="AC10" i="5"/>
  <c r="AA10" i="5"/>
  <c r="AC65" i="5"/>
  <c r="AN65" i="5" s="1"/>
  <c r="AA65" i="5"/>
  <c r="AB65" i="5" s="1"/>
  <c r="AC18" i="5"/>
  <c r="AA18" i="5"/>
  <c r="AC44" i="5"/>
  <c r="AA44" i="5"/>
  <c r="AC53" i="5"/>
  <c r="AA53" i="5"/>
  <c r="AC22" i="5"/>
  <c r="AA22" i="5"/>
  <c r="AC24" i="5"/>
  <c r="AA24" i="5"/>
  <c r="AC35" i="5"/>
  <c r="AA35" i="5"/>
  <c r="AC30" i="5"/>
  <c r="AA30" i="5"/>
  <c r="AA40" i="5"/>
  <c r="AB40" i="5" s="1"/>
  <c r="AC40" i="5"/>
  <c r="AN40" i="5" s="1"/>
  <c r="AC39" i="5"/>
  <c r="AA39" i="5"/>
  <c r="AA50" i="5"/>
  <c r="AC50" i="5"/>
  <c r="AC5" i="5"/>
  <c r="AA5" i="5"/>
  <c r="AA34" i="5"/>
  <c r="AC34" i="5"/>
  <c r="AA55" i="5"/>
  <c r="AC55" i="5"/>
  <c r="AA52" i="5"/>
  <c r="AC52" i="5"/>
  <c r="AC23" i="5"/>
  <c r="AA23" i="5"/>
  <c r="AA38" i="5"/>
  <c r="AB38" i="5" s="1"/>
  <c r="AC38" i="5"/>
  <c r="AN38" i="5" s="1"/>
  <c r="AC6" i="5"/>
  <c r="AN6" i="5" s="1"/>
  <c r="AA6" i="5"/>
  <c r="AB6" i="5" s="1"/>
  <c r="AC62" i="5"/>
  <c r="AA62" i="5"/>
  <c r="AC36" i="5"/>
  <c r="AA36" i="5"/>
  <c r="AB36" i="5" s="1"/>
  <c r="AL36" i="5" s="1"/>
  <c r="AA19" i="5"/>
  <c r="AC19" i="5"/>
  <c r="AC8" i="5"/>
  <c r="AA8" i="5"/>
  <c r="AC25" i="5"/>
  <c r="AA25" i="5"/>
  <c r="AC33" i="5"/>
  <c r="AA33" i="5"/>
  <c r="AC13" i="5"/>
  <c r="AA13" i="5"/>
  <c r="AC28" i="5"/>
  <c r="AA28" i="5"/>
  <c r="AB28" i="5" s="1"/>
  <c r="AM28" i="5" s="1"/>
  <c r="AA42" i="5"/>
  <c r="AC42" i="5"/>
  <c r="AA64" i="5"/>
  <c r="AB64" i="5" s="1"/>
  <c r="AC64" i="5"/>
  <c r="AN64" i="5" s="1"/>
  <c r="AZ64" i="5" s="1"/>
  <c r="AC41" i="5"/>
  <c r="AA41" i="5"/>
  <c r="AA51" i="5"/>
  <c r="AC51" i="5"/>
  <c r="AC20" i="5"/>
  <c r="AA20" i="5"/>
  <c r="AC59" i="5"/>
  <c r="AA59" i="5"/>
  <c r="AA26" i="5"/>
  <c r="AC26" i="5"/>
  <c r="AA31" i="5"/>
  <c r="AC31" i="5"/>
  <c r="AC48" i="5"/>
  <c r="AA48" i="5"/>
  <c r="AC57" i="5"/>
  <c r="AA57" i="5"/>
  <c r="AA49" i="5"/>
  <c r="AC49" i="5"/>
  <c r="AA61" i="5"/>
  <c r="AB61" i="5" s="1"/>
  <c r="AC61" i="5"/>
  <c r="AN61" i="5" s="1"/>
  <c r="AC29" i="5"/>
  <c r="AA29" i="5"/>
  <c r="AB29" i="5" s="1"/>
  <c r="AM29" i="5" s="1"/>
  <c r="AN29" i="5" s="1"/>
  <c r="AC47" i="5"/>
  <c r="AA47" i="5"/>
  <c r="AA15" i="5"/>
  <c r="AC15" i="5"/>
  <c r="AA60" i="5"/>
  <c r="AC60" i="5"/>
  <c r="AC14" i="5"/>
  <c r="AA14" i="5"/>
  <c r="AC45" i="5"/>
  <c r="AA45" i="5"/>
  <c r="AB57" i="3"/>
  <c r="AB85" i="3"/>
  <c r="AB51" i="3"/>
  <c r="AB42" i="3"/>
  <c r="AB50" i="3"/>
  <c r="Z100" i="3"/>
  <c r="AA100" i="3" s="1"/>
  <c r="AK100" i="3" s="1"/>
  <c r="Z65" i="3"/>
  <c r="AA65" i="3" s="1"/>
  <c r="AK65" i="3" s="1"/>
  <c r="Z96" i="3"/>
  <c r="AA96" i="3" s="1"/>
  <c r="AK96" i="3" s="1"/>
  <c r="Z46" i="3"/>
  <c r="Z59" i="3"/>
  <c r="AA59" i="3" s="1"/>
  <c r="AF59" i="3" s="1"/>
  <c r="Z86" i="3"/>
  <c r="AA86" i="3" s="1"/>
  <c r="AJ86" i="3" s="1"/>
  <c r="AB49" i="3"/>
  <c r="AB71" i="3"/>
  <c r="Z92" i="3"/>
  <c r="AA92" i="3" s="1"/>
  <c r="AJ92" i="3" s="1"/>
  <c r="AB39" i="3"/>
  <c r="AB54" i="3"/>
  <c r="Z84" i="3"/>
  <c r="AA84" i="3" s="1"/>
  <c r="AJ84" i="3" s="1"/>
  <c r="Z95" i="3"/>
  <c r="AA95" i="3" s="1"/>
  <c r="AK95" i="3" s="1"/>
  <c r="Z77" i="3"/>
  <c r="AA77" i="3" s="1"/>
  <c r="AI77" i="3" s="1"/>
  <c r="AB61" i="3"/>
  <c r="AB79" i="3"/>
  <c r="Z89" i="3"/>
  <c r="AA89" i="3" s="1"/>
  <c r="AJ89" i="3" s="1"/>
  <c r="AY37" i="5"/>
  <c r="BD37" i="5"/>
  <c r="AY63" i="5"/>
  <c r="BC65" i="5"/>
  <c r="BG37" i="5"/>
  <c r="AU37" i="5"/>
  <c r="BD61" i="5"/>
  <c r="BD65" i="5"/>
  <c r="AY65" i="5"/>
  <c r="BB65" i="5"/>
  <c r="AQ37" i="5"/>
  <c r="AX37" i="5"/>
  <c r="BF38" i="5"/>
  <c r="BH37" i="5"/>
  <c r="BF63" i="5"/>
  <c r="AY64" i="5"/>
  <c r="AQ64" i="5"/>
  <c r="AY61" i="5"/>
  <c r="AQ61" i="5"/>
  <c r="AP38" i="5"/>
  <c r="AP63" i="5"/>
  <c r="AX64" i="5"/>
  <c r="AP64" i="5"/>
  <c r="AS37" i="5"/>
  <c r="BH64" i="5"/>
  <c r="AW61" i="5"/>
  <c r="BC37" i="5"/>
  <c r="AV38" i="5"/>
  <c r="BG63" i="5"/>
  <c r="AV65" i="5"/>
  <c r="AR61" i="5"/>
  <c r="BG64" i="5"/>
  <c r="BG61" i="5"/>
  <c r="AU38" i="5"/>
  <c r="AU64" i="5"/>
  <c r="AU61" i="5"/>
  <c r="AP37" i="5"/>
  <c r="AT65" i="5"/>
  <c r="BE65" i="5"/>
  <c r="BE61" i="5"/>
  <c r="BD38" i="5"/>
  <c r="AQ65" i="5"/>
  <c r="BC64" i="5"/>
  <c r="AS64" i="5"/>
  <c r="AT61" i="5"/>
  <c r="AS61" i="5"/>
  <c r="AR65" i="5"/>
  <c r="BF37" i="5"/>
  <c r="AW65" i="5"/>
  <c r="BH65" i="5"/>
  <c r="BC61" i="5"/>
  <c r="Z82" i="3"/>
  <c r="AA82" i="3" s="1"/>
  <c r="AJ82" i="3" s="1"/>
  <c r="AB104" i="3"/>
  <c r="AB112" i="3"/>
  <c r="AM112" i="3" s="1"/>
  <c r="Z44" i="3"/>
  <c r="AA44" i="3" s="1"/>
  <c r="AJ44" i="3" s="1"/>
  <c r="AB72" i="3"/>
  <c r="Z76" i="3"/>
  <c r="AA76" i="3" s="1"/>
  <c r="Z81" i="3"/>
  <c r="AA81" i="3" s="1"/>
  <c r="AJ81" i="3" s="1"/>
  <c r="Z83" i="3"/>
  <c r="AA83" i="3" s="1"/>
  <c r="AJ83" i="3" s="1"/>
  <c r="Z64" i="3"/>
  <c r="AA64" i="3" s="1"/>
  <c r="Z93" i="3"/>
  <c r="AA93" i="3" s="1"/>
  <c r="AJ93" i="3" s="1"/>
  <c r="Z41" i="3"/>
  <c r="AA41" i="3" s="1"/>
  <c r="AD41" i="3" s="1"/>
  <c r="AB107" i="3"/>
  <c r="AM107" i="3" s="1"/>
  <c r="Z60" i="3"/>
  <c r="AA60" i="3" s="1"/>
  <c r="AF60" i="3" s="1"/>
  <c r="AB63" i="3"/>
  <c r="Z108" i="3"/>
  <c r="AA108" i="3" s="1"/>
  <c r="AL108" i="3" s="1"/>
  <c r="AB48" i="3"/>
  <c r="AB88" i="3"/>
  <c r="Z120" i="3"/>
  <c r="AA120" i="3" s="1"/>
  <c r="Z119" i="3"/>
  <c r="AA119" i="3" s="1"/>
  <c r="AB113" i="3"/>
  <c r="AM113" i="3" s="1"/>
  <c r="Z113" i="3"/>
  <c r="AA113" i="3" s="1"/>
  <c r="Z56" i="3"/>
  <c r="AA56" i="3" s="1"/>
  <c r="AF56" i="3" s="1"/>
  <c r="AB70" i="3"/>
  <c r="Z70" i="3"/>
  <c r="AB53" i="3"/>
  <c r="Z53" i="3"/>
  <c r="AA53" i="3" s="1"/>
  <c r="AB73" i="3"/>
  <c r="Z73" i="3"/>
  <c r="AA73" i="3" s="1"/>
  <c r="AH73" i="3" s="1"/>
  <c r="Z67" i="3"/>
  <c r="AB87" i="3"/>
  <c r="Z87" i="3"/>
  <c r="AA87" i="3" s="1"/>
  <c r="AJ87" i="3" s="1"/>
  <c r="Z118" i="3"/>
  <c r="AA118" i="3" s="1"/>
  <c r="AB75" i="3"/>
  <c r="Z80" i="3"/>
  <c r="AA80" i="3" s="1"/>
  <c r="AJ80" i="3" s="1"/>
  <c r="AB45" i="3"/>
  <c r="Z45" i="3"/>
  <c r="AB58" i="3"/>
  <c r="Z58" i="3"/>
  <c r="AA58" i="3" s="1"/>
  <c r="AF58" i="3" s="1"/>
  <c r="AB78" i="3"/>
  <c r="Z78" i="3"/>
  <c r="AA78" i="3" s="1"/>
  <c r="AB109" i="3"/>
  <c r="Z109" i="3"/>
  <c r="AA109" i="3" s="1"/>
  <c r="AL109" i="3" s="1"/>
  <c r="AB97" i="3"/>
  <c r="Z97" i="3"/>
  <c r="AA97" i="3" s="1"/>
  <c r="AK97" i="3" s="1"/>
  <c r="AB66" i="3"/>
  <c r="Z66" i="3"/>
  <c r="AA66" i="3" s="1"/>
  <c r="AI66" i="3" s="1"/>
  <c r="AB111" i="3"/>
  <c r="Z111" i="3"/>
  <c r="AA111" i="3" s="1"/>
  <c r="AL111" i="3" s="1"/>
  <c r="Z43" i="3"/>
  <c r="AA43" i="3" s="1"/>
  <c r="AC43" i="3" s="1"/>
  <c r="Z47" i="3"/>
  <c r="Z62" i="3"/>
  <c r="AA62" i="3" s="1"/>
  <c r="AF62" i="3" s="1"/>
  <c r="AB91" i="3"/>
  <c r="Z91" i="3"/>
  <c r="AA91" i="3" s="1"/>
  <c r="AJ91" i="3" s="1"/>
  <c r="Z105" i="3"/>
  <c r="AA105" i="3" s="1"/>
  <c r="AK105" i="3" s="1"/>
  <c r="Z40" i="3"/>
  <c r="AA40" i="3" s="1"/>
  <c r="AI40" i="3" s="1"/>
  <c r="Z52" i="3"/>
  <c r="Z55" i="3"/>
  <c r="AA55" i="3" s="1"/>
  <c r="AF55" i="3" s="1"/>
  <c r="Z68" i="3"/>
  <c r="Z69" i="3"/>
  <c r="Z74" i="3"/>
  <c r="Z99" i="3"/>
  <c r="AA99" i="3" s="1"/>
  <c r="AK99" i="3" s="1"/>
  <c r="Z101" i="3"/>
  <c r="AA101" i="3" s="1"/>
  <c r="AK101" i="3" s="1"/>
  <c r="AB90" i="3"/>
  <c r="Z90" i="3"/>
  <c r="AA90" i="3" s="1"/>
  <c r="AJ90" i="3" s="1"/>
  <c r="Z94" i="3"/>
  <c r="AA94" i="3" s="1"/>
  <c r="AK94" i="3" s="1"/>
  <c r="Z103" i="3"/>
  <c r="AA103" i="3" s="1"/>
  <c r="AK103" i="3" s="1"/>
  <c r="Z114" i="3"/>
  <c r="AA114" i="3" s="1"/>
  <c r="Z116" i="3"/>
  <c r="AA116" i="3" s="1"/>
  <c r="Z117" i="3"/>
  <c r="AA117" i="3" s="1"/>
  <c r="Z98" i="3"/>
  <c r="AA98" i="3" s="1"/>
  <c r="AK98" i="3" s="1"/>
  <c r="Z102" i="3"/>
  <c r="AA102" i="3" s="1"/>
  <c r="AK102" i="3" s="1"/>
  <c r="Z106" i="3"/>
  <c r="AA106" i="3" s="1"/>
  <c r="AL106" i="3" s="1"/>
  <c r="Z110" i="3"/>
  <c r="AA110" i="3" s="1"/>
  <c r="AL110" i="3" s="1"/>
  <c r="Z115" i="3"/>
  <c r="AA115" i="3" s="1"/>
  <c r="BD64" i="5"/>
  <c r="BF64" i="5"/>
  <c r="AL104" i="3"/>
  <c r="AA88" i="3"/>
  <c r="AJ88" i="3" s="1"/>
  <c r="AA85" i="3"/>
  <c r="AJ85" i="3" s="1"/>
  <c r="AA79" i="3"/>
  <c r="AJ79" i="3" s="1"/>
  <c r="AA75" i="3"/>
  <c r="AK75" i="3" s="1"/>
  <c r="AA63" i="3"/>
  <c r="AH63" i="3" s="1"/>
  <c r="AA54" i="3"/>
  <c r="AF54" i="3" s="1"/>
  <c r="AA51" i="3"/>
  <c r="AI51" i="3" s="1"/>
  <c r="AA57" i="3"/>
  <c r="AF57" i="3" s="1"/>
  <c r="AA61" i="3"/>
  <c r="AK61" i="3" s="1"/>
  <c r="AA49" i="3"/>
  <c r="AI49" i="3" s="1"/>
  <c r="AA48" i="3"/>
  <c r="AE48" i="3" s="1"/>
  <c r="AA39" i="3"/>
  <c r="AI39" i="3" s="1"/>
  <c r="AA42" i="3"/>
  <c r="AL42" i="3" s="1"/>
  <c r="AW37" i="5"/>
  <c r="AW64" i="5"/>
  <c r="AV37" i="5"/>
  <c r="AV64" i="5"/>
  <c r="BH61" i="5"/>
  <c r="BA37" i="5"/>
  <c r="BF61" i="5"/>
  <c r="BJ65" i="5"/>
  <c r="AS65" i="5"/>
  <c r="BG65" i="5"/>
  <c r="BA64" i="5"/>
  <c r="BB61" i="5"/>
  <c r="AR37" i="5"/>
  <c r="AT37" i="5"/>
  <c r="BE37" i="5"/>
  <c r="AP65" i="5"/>
  <c r="BA65" i="5"/>
  <c r="AX65" i="5"/>
  <c r="BI65" i="5"/>
  <c r="AR64" i="5"/>
  <c r="AT38" i="5"/>
  <c r="BE38" i="5"/>
  <c r="AS63" i="5"/>
  <c r="BD63" i="5"/>
  <c r="BA63" i="5"/>
  <c r="BI63" i="5"/>
  <c r="BC63" i="5"/>
  <c r="AX63" i="5"/>
  <c r="AQ63" i="5"/>
  <c r="AR63" i="5"/>
  <c r="AW63" i="5"/>
  <c r="BE63" i="5"/>
  <c r="AV61" i="5"/>
  <c r="AX61" i="5"/>
  <c r="BI61" i="5"/>
  <c r="AP61" i="5"/>
  <c r="BA61" i="5"/>
  <c r="AT64" i="5"/>
  <c r="BE64" i="5"/>
  <c r="BJ61" i="5"/>
  <c r="AR38" i="5"/>
  <c r="BC38" i="5"/>
  <c r="BH63" i="5"/>
  <c r="BG38" i="5"/>
  <c r="BA38" i="5"/>
  <c r="BI38" i="5"/>
  <c r="AS38" i="5"/>
  <c r="AY38" i="5"/>
  <c r="BJ38" i="5"/>
  <c r="AQ38" i="5"/>
  <c r="BB38" i="5"/>
  <c r="AV63" i="5"/>
  <c r="BJ64" i="5"/>
  <c r="BB64" i="5"/>
  <c r="BJ37" i="5"/>
  <c r="BB37" i="5"/>
  <c r="AX38" i="5"/>
  <c r="AU63" i="5"/>
  <c r="BI64" i="5"/>
  <c r="BI37" i="5"/>
  <c r="AW38" i="5"/>
  <c r="BH38" i="5"/>
  <c r="AT63" i="5"/>
  <c r="BJ63" i="5"/>
  <c r="BB63" i="5"/>
  <c r="AU65" i="5"/>
  <c r="BF65" i="5"/>
  <c r="AU40" i="3" l="1"/>
  <c r="BF40" i="3"/>
  <c r="BH96" i="3"/>
  <c r="AW96" i="3"/>
  <c r="AW101" i="3"/>
  <c r="BH101" i="3"/>
  <c r="AR57" i="3"/>
  <c r="BC57" i="3"/>
  <c r="AV91" i="3"/>
  <c r="BG91" i="3"/>
  <c r="BG92" i="3"/>
  <c r="AV92" i="3"/>
  <c r="AW100" i="3"/>
  <c r="BH100" i="3"/>
  <c r="AW102" i="3"/>
  <c r="BH102" i="3"/>
  <c r="AV81" i="3"/>
  <c r="BG81" i="3"/>
  <c r="AU66" i="3"/>
  <c r="BF66" i="3"/>
  <c r="AX104" i="3"/>
  <c r="BI104" i="3"/>
  <c r="BH99" i="3"/>
  <c r="AW99" i="3"/>
  <c r="BC60" i="3"/>
  <c r="AR60" i="3"/>
  <c r="BG89" i="3"/>
  <c r="AV89" i="3"/>
  <c r="BF51" i="3"/>
  <c r="AU51" i="3"/>
  <c r="BH97" i="3"/>
  <c r="AW97" i="3"/>
  <c r="BE73" i="3"/>
  <c r="AT73" i="3"/>
  <c r="AY113" i="3"/>
  <c r="BJ113" i="3"/>
  <c r="AY107" i="3"/>
  <c r="BJ107" i="3"/>
  <c r="BG44" i="3"/>
  <c r="AV44" i="3"/>
  <c r="BF49" i="3"/>
  <c r="AU49" i="3"/>
  <c r="AW98" i="3"/>
  <c r="BH98" i="3"/>
  <c r="AW65" i="3"/>
  <c r="BH65" i="3"/>
  <c r="AR54" i="3"/>
  <c r="BC54" i="3"/>
  <c r="AR62" i="3"/>
  <c r="BC62" i="3"/>
  <c r="BA41" i="3"/>
  <c r="AP41" i="3"/>
  <c r="AY112" i="3"/>
  <c r="BJ112" i="3"/>
  <c r="AV85" i="3"/>
  <c r="BG85" i="3"/>
  <c r="AW61" i="3"/>
  <c r="BH61" i="3"/>
  <c r="BC58" i="3"/>
  <c r="AR58" i="3"/>
  <c r="AW103" i="3"/>
  <c r="BH103" i="3"/>
  <c r="BI109" i="3"/>
  <c r="AX109" i="3"/>
  <c r="AV80" i="3"/>
  <c r="BG80" i="3"/>
  <c r="AV93" i="3"/>
  <c r="BG93" i="3"/>
  <c r="AU77" i="3"/>
  <c r="BF77" i="3"/>
  <c r="AV86" i="3"/>
  <c r="BG86" i="3"/>
  <c r="BG87" i="3"/>
  <c r="AV87" i="3"/>
  <c r="AW105" i="3"/>
  <c r="BH105" i="3"/>
  <c r="AM110" i="3"/>
  <c r="BI110" i="3"/>
  <c r="AX110" i="3"/>
  <c r="BC55" i="3"/>
  <c r="AR55" i="3"/>
  <c r="BH95" i="3"/>
  <c r="AW95" i="3"/>
  <c r="BC59" i="3"/>
  <c r="AR59" i="3"/>
  <c r="AM108" i="3"/>
  <c r="AX108" i="3"/>
  <c r="BI108" i="3"/>
  <c r="BG88" i="3"/>
  <c r="AV88" i="3"/>
  <c r="BC56" i="3"/>
  <c r="AR56" i="3"/>
  <c r="BI42" i="3"/>
  <c r="AX42" i="3"/>
  <c r="BE63" i="3"/>
  <c r="AT63" i="3"/>
  <c r="AU39" i="3"/>
  <c r="BF39" i="3"/>
  <c r="AW75" i="3"/>
  <c r="BH75" i="3"/>
  <c r="AW94" i="3"/>
  <c r="BH94" i="3"/>
  <c r="AZ43" i="3"/>
  <c r="AO43" i="3"/>
  <c r="BG82" i="3"/>
  <c r="AV82" i="3"/>
  <c r="BB48" i="3"/>
  <c r="AQ48" i="3"/>
  <c r="AV79" i="3"/>
  <c r="BG79" i="3"/>
  <c r="AM106" i="3"/>
  <c r="AX106" i="3"/>
  <c r="BI106" i="3"/>
  <c r="BG90" i="3"/>
  <c r="AV90" i="3"/>
  <c r="BI111" i="3"/>
  <c r="AX111" i="3"/>
  <c r="BG83" i="3"/>
  <c r="AV83" i="3"/>
  <c r="AV84" i="3"/>
  <c r="BG84" i="3"/>
  <c r="AN46" i="5"/>
  <c r="AN28" i="5"/>
  <c r="AZ65" i="5"/>
  <c r="BK65" i="5"/>
  <c r="AZ61" i="5"/>
  <c r="BK61" i="5"/>
  <c r="AZ37" i="5"/>
  <c r="BK37" i="5"/>
  <c r="AL92" i="3"/>
  <c r="AM42" i="3"/>
  <c r="AI59" i="3"/>
  <c r="AH59" i="3"/>
  <c r="AG59" i="3"/>
  <c r="AL59" i="3"/>
  <c r="AK59" i="3"/>
  <c r="AJ59" i="3"/>
  <c r="AJ73" i="3"/>
  <c r="AL73" i="3"/>
  <c r="AK73" i="3"/>
  <c r="AI73" i="3"/>
  <c r="AH55" i="3"/>
  <c r="AL95" i="3"/>
  <c r="AL100" i="3"/>
  <c r="AL97" i="3"/>
  <c r="AL96" i="3"/>
  <c r="AL98" i="3"/>
  <c r="AM104" i="3"/>
  <c r="AG55" i="3"/>
  <c r="AL55" i="3"/>
  <c r="AK55" i="3"/>
  <c r="AI55" i="3"/>
  <c r="AL91" i="3"/>
  <c r="AK92" i="3"/>
  <c r="AJ55" i="3"/>
  <c r="AK91" i="3"/>
  <c r="AJ77" i="3"/>
  <c r="AL101" i="3"/>
  <c r="AL94" i="3"/>
  <c r="AL93" i="3"/>
  <c r="AK93" i="3"/>
  <c r="AG54" i="3"/>
  <c r="AM111" i="3"/>
  <c r="AF39" i="3"/>
  <c r="AM109" i="3"/>
  <c r="AG40" i="3"/>
  <c r="BK64" i="5"/>
  <c r="AI44" i="3"/>
  <c r="AI65" i="3"/>
  <c r="AF44" i="3"/>
  <c r="AH57" i="3"/>
  <c r="AL44" i="3"/>
  <c r="AK63" i="3"/>
  <c r="AL99" i="3"/>
  <c r="AD44" i="3"/>
  <c r="AK44" i="3"/>
  <c r="AL54" i="3"/>
  <c r="AJ63" i="3"/>
  <c r="AL105" i="3"/>
  <c r="AE53" i="3"/>
  <c r="AH53" i="3"/>
  <c r="AK53" i="3"/>
  <c r="AJ51" i="3"/>
  <c r="AL102" i="3"/>
  <c r="AJ53" i="3"/>
  <c r="AK58" i="3"/>
  <c r="AL103" i="3"/>
  <c r="AK56" i="3"/>
  <c r="AG53" i="3"/>
  <c r="AL53" i="3"/>
  <c r="AH48" i="3"/>
  <c r="AL87" i="3"/>
  <c r="AL39" i="3"/>
  <c r="AI48" i="3"/>
  <c r="AI61" i="3"/>
  <c r="AK54" i="3"/>
  <c r="AI63" i="3"/>
  <c r="AL58" i="3"/>
  <c r="AL81" i="3"/>
  <c r="AK39" i="3"/>
  <c r="AF49" i="3"/>
  <c r="AH58" i="3"/>
  <c r="AK80" i="3"/>
  <c r="AL49" i="3"/>
  <c r="AG58" i="3"/>
  <c r="AH39" i="3"/>
  <c r="AK60" i="3"/>
  <c r="AG57" i="3"/>
  <c r="AJ58" i="3"/>
  <c r="AG56" i="3"/>
  <c r="AJ54" i="3"/>
  <c r="AL85" i="3"/>
  <c r="AJ39" i="3"/>
  <c r="AL57" i="3"/>
  <c r="AL56" i="3"/>
  <c r="AK85" i="3"/>
  <c r="AI58" i="3"/>
  <c r="AK62" i="3"/>
  <c r="AF53" i="3"/>
  <c r="AJ56" i="3"/>
  <c r="AL80" i="3"/>
  <c r="AK87" i="3"/>
  <c r="AK81" i="3"/>
  <c r="AA52" i="3"/>
  <c r="AE52" i="3" s="1"/>
  <c r="AA50" i="3"/>
  <c r="AE50" i="3" s="1"/>
  <c r="AG64" i="3"/>
  <c r="AJ64" i="3"/>
  <c r="AK64" i="3"/>
  <c r="AL64" i="3"/>
  <c r="AG42" i="3"/>
  <c r="AH42" i="3"/>
  <c r="AF41" i="3"/>
  <c r="AH41" i="3"/>
  <c r="AH43" i="3"/>
  <c r="AJ60" i="3"/>
  <c r="AI62" i="3"/>
  <c r="AG66" i="3"/>
  <c r="AJ66" i="3"/>
  <c r="AL66" i="3"/>
  <c r="AK66" i="3"/>
  <c r="AL84" i="3"/>
  <c r="AA69" i="3"/>
  <c r="AH69" i="3" s="1"/>
  <c r="AE43" i="3"/>
  <c r="AG43" i="3"/>
  <c r="AH64" i="3"/>
  <c r="AE51" i="3"/>
  <c r="AG51" i="3"/>
  <c r="AH51" i="3"/>
  <c r="AK84" i="3"/>
  <c r="AL43" i="3"/>
  <c r="AF43" i="3"/>
  <c r="AG62" i="3"/>
  <c r="AH62" i="3"/>
  <c r="AG63" i="3"/>
  <c r="AL63" i="3"/>
  <c r="AA70" i="3"/>
  <c r="AH70" i="3" s="1"/>
  <c r="AL79" i="3"/>
  <c r="AL83" i="3"/>
  <c r="AI76" i="3"/>
  <c r="AJ76" i="3"/>
  <c r="AJ40" i="3"/>
  <c r="AK40" i="3"/>
  <c r="AC40" i="3"/>
  <c r="AD40" i="3"/>
  <c r="AE40" i="3"/>
  <c r="AF40" i="3"/>
  <c r="AC44" i="3"/>
  <c r="AE44" i="3"/>
  <c r="AG48" i="3"/>
  <c r="AD43" i="3"/>
  <c r="AF48" i="3"/>
  <c r="AK49" i="3"/>
  <c r="AI60" i="3"/>
  <c r="AF61" i="3"/>
  <c r="AG61" i="3"/>
  <c r="AJ61" i="3"/>
  <c r="AJ65" i="3"/>
  <c r="AL65" i="3"/>
  <c r="AG65" i="3"/>
  <c r="AK57" i="3"/>
  <c r="AL62" i="3"/>
  <c r="AH66" i="3"/>
  <c r="AA67" i="3"/>
  <c r="AG67" i="3" s="1"/>
  <c r="AA71" i="3"/>
  <c r="AH71" i="3" s="1"/>
  <c r="AL86" i="3"/>
  <c r="AA72" i="3"/>
  <c r="AH72" i="3" s="1"/>
  <c r="AI78" i="3"/>
  <c r="AJ78" i="3"/>
  <c r="AK79" i="3"/>
  <c r="AK83" i="3"/>
  <c r="AL76" i="3"/>
  <c r="AJ42" i="3"/>
  <c r="AK42" i="3"/>
  <c r="AC42" i="3"/>
  <c r="AD42" i="3"/>
  <c r="AE42" i="3"/>
  <c r="AF42" i="3"/>
  <c r="AH40" i="3"/>
  <c r="AD39" i="3"/>
  <c r="AH44" i="3"/>
  <c r="AK43" i="3"/>
  <c r="AL48" i="3"/>
  <c r="AJ49" i="3"/>
  <c r="AA46" i="3"/>
  <c r="AD46" i="3" s="1"/>
  <c r="AH60" i="3"/>
  <c r="AH65" i="3"/>
  <c r="AH61" i="3"/>
  <c r="AJ57" i="3"/>
  <c r="AF51" i="3"/>
  <c r="AI56" i="3"/>
  <c r="AI54" i="3"/>
  <c r="AI75" i="3"/>
  <c r="AJ75" i="3"/>
  <c r="AL82" i="3"/>
  <c r="AK86" i="3"/>
  <c r="AL89" i="3"/>
  <c r="AL78" i="3"/>
  <c r="AL88" i="3"/>
  <c r="AK76" i="3"/>
  <c r="AL90" i="3"/>
  <c r="AC41" i="3"/>
  <c r="AJ41" i="3"/>
  <c r="AK41" i="3"/>
  <c r="AL41" i="3"/>
  <c r="AE41" i="3"/>
  <c r="AG41" i="3"/>
  <c r="AG44" i="3"/>
  <c r="AL40" i="3"/>
  <c r="AJ43" i="3"/>
  <c r="AK48" i="3"/>
  <c r="AG60" i="3"/>
  <c r="AL61" i="3"/>
  <c r="AL51" i="3"/>
  <c r="AI53" i="3"/>
  <c r="AH56" i="3"/>
  <c r="AH54" i="3"/>
  <c r="AA68" i="3"/>
  <c r="AG68" i="3" s="1"/>
  <c r="AL75" i="3"/>
  <c r="AK82" i="3"/>
  <c r="AK89" i="3"/>
  <c r="AK78" i="3"/>
  <c r="AK88" i="3"/>
  <c r="AL77" i="3"/>
  <c r="AK90" i="3"/>
  <c r="AI42" i="3"/>
  <c r="AG39" i="3"/>
  <c r="AC39" i="3"/>
  <c r="AE39" i="3"/>
  <c r="AI41" i="3"/>
  <c r="AI43" i="3"/>
  <c r="AJ48" i="3"/>
  <c r="AE49" i="3"/>
  <c r="AH49" i="3"/>
  <c r="AG49" i="3"/>
  <c r="AA47" i="3"/>
  <c r="AD47" i="3" s="1"/>
  <c r="AL60" i="3"/>
  <c r="AA45" i="3"/>
  <c r="AD45" i="3" s="1"/>
  <c r="AJ62" i="3"/>
  <c r="AI57" i="3"/>
  <c r="AK51" i="3"/>
  <c r="AI64" i="3"/>
  <c r="AA74" i="3"/>
  <c r="AH74" i="3" s="1"/>
  <c r="AK77" i="3"/>
  <c r="AM36" i="5"/>
  <c r="AN36" i="5" s="1"/>
  <c r="AZ38" i="5"/>
  <c r="BK38" i="5"/>
  <c r="BK63" i="5"/>
  <c r="AZ63" i="5"/>
  <c r="AJ43" i="5"/>
  <c r="AM43" i="5"/>
  <c r="AN43" i="5" s="1"/>
  <c r="AL43" i="5"/>
  <c r="AK43" i="5"/>
  <c r="AM40" i="3" l="1"/>
  <c r="AX40" i="3"/>
  <c r="BI40" i="3"/>
  <c r="AV78" i="3"/>
  <c r="BG78" i="3"/>
  <c r="BE51" i="3"/>
  <c r="AT51" i="3"/>
  <c r="BD57" i="3"/>
  <c r="AS57" i="3"/>
  <c r="BF44" i="3"/>
  <c r="AU44" i="3"/>
  <c r="AU57" i="3"/>
  <c r="BF57" i="3"/>
  <c r="BH76" i="3"/>
  <c r="AW76" i="3"/>
  <c r="BC48" i="3"/>
  <c r="AR48" i="3"/>
  <c r="AZ40" i="3"/>
  <c r="AO40" i="3"/>
  <c r="BD51" i="3"/>
  <c r="AS51" i="3"/>
  <c r="AT42" i="3"/>
  <c r="BE42" i="3"/>
  <c r="AM56" i="3"/>
  <c r="AX56" i="3"/>
  <c r="BI56" i="3"/>
  <c r="AM81" i="3"/>
  <c r="AX81" i="3"/>
  <c r="BI81" i="3"/>
  <c r="AV51" i="3"/>
  <c r="BG51" i="3"/>
  <c r="AW55" i="3"/>
  <c r="BH55" i="3"/>
  <c r="AM59" i="3"/>
  <c r="AX59" i="3"/>
  <c r="BI59" i="3"/>
  <c r="BG62" i="3"/>
  <c r="AV62" i="3"/>
  <c r="AU43" i="3"/>
  <c r="BF43" i="3"/>
  <c r="AW88" i="3"/>
  <c r="BH88" i="3"/>
  <c r="BF53" i="3"/>
  <c r="AU53" i="3"/>
  <c r="AS41" i="3"/>
  <c r="BD41" i="3"/>
  <c r="AM88" i="3"/>
  <c r="BI88" i="3"/>
  <c r="AX88" i="3"/>
  <c r="AU56" i="3"/>
  <c r="BF56" i="3"/>
  <c r="AM48" i="3"/>
  <c r="BI48" i="3"/>
  <c r="AX48" i="3"/>
  <c r="AO42" i="3"/>
  <c r="AZ42" i="3"/>
  <c r="AT72" i="3"/>
  <c r="BE72" i="3"/>
  <c r="AM65" i="3"/>
  <c r="AX65" i="3"/>
  <c r="BI65" i="3"/>
  <c r="BA43" i="3"/>
  <c r="AP43" i="3"/>
  <c r="BH40" i="3"/>
  <c r="AW40" i="3"/>
  <c r="AS63" i="3"/>
  <c r="BD63" i="3"/>
  <c r="AQ51" i="3"/>
  <c r="BB51" i="3"/>
  <c r="AV66" i="3"/>
  <c r="BG66" i="3"/>
  <c r="AS42" i="3"/>
  <c r="BD42" i="3"/>
  <c r="BH87" i="3"/>
  <c r="AW87" i="3"/>
  <c r="AM57" i="3"/>
  <c r="AX57" i="3"/>
  <c r="BI57" i="3"/>
  <c r="AT39" i="3"/>
  <c r="BE39" i="3"/>
  <c r="AM58" i="3"/>
  <c r="BI58" i="3"/>
  <c r="AX58" i="3"/>
  <c r="AM53" i="3"/>
  <c r="AX53" i="3"/>
  <c r="BI53" i="3"/>
  <c r="AW53" i="3"/>
  <c r="BH53" i="3"/>
  <c r="AM99" i="3"/>
  <c r="AX99" i="3"/>
  <c r="BI99" i="3"/>
  <c r="BD40" i="3"/>
  <c r="AS40" i="3"/>
  <c r="AM101" i="3"/>
  <c r="AX101" i="3"/>
  <c r="BI101" i="3"/>
  <c r="AM55" i="3"/>
  <c r="AX55" i="3"/>
  <c r="BI55" i="3"/>
  <c r="AT55" i="3"/>
  <c r="BE55" i="3"/>
  <c r="BD59" i="3"/>
  <c r="AS59" i="3"/>
  <c r="BJ108" i="3"/>
  <c r="AY108" i="3"/>
  <c r="AW51" i="3"/>
  <c r="BH51" i="3"/>
  <c r="AT54" i="3"/>
  <c r="BE54" i="3"/>
  <c r="BB42" i="3"/>
  <c r="AQ42" i="3"/>
  <c r="AT70" i="3"/>
  <c r="BE70" i="3"/>
  <c r="BH85" i="3"/>
  <c r="AW85" i="3"/>
  <c r="AW44" i="3"/>
  <c r="BH44" i="3"/>
  <c r="AW59" i="3"/>
  <c r="BH59" i="3"/>
  <c r="AV48" i="3"/>
  <c r="BG48" i="3"/>
  <c r="AU54" i="3"/>
  <c r="BF54" i="3"/>
  <c r="AS65" i="3"/>
  <c r="BD65" i="3"/>
  <c r="AM63" i="3"/>
  <c r="BI63" i="3"/>
  <c r="AX63" i="3"/>
  <c r="AM66" i="3"/>
  <c r="BI66" i="3"/>
  <c r="AX66" i="3"/>
  <c r="BH81" i="3"/>
  <c r="AW81" i="3"/>
  <c r="AW60" i="3"/>
  <c r="BH60" i="3"/>
  <c r="AT48" i="3"/>
  <c r="BE48" i="3"/>
  <c r="AP44" i="3"/>
  <c r="BA44" i="3"/>
  <c r="AM94" i="3"/>
  <c r="BI94" i="3"/>
  <c r="AX94" i="3"/>
  <c r="AM95" i="3"/>
  <c r="AX95" i="3"/>
  <c r="BI95" i="3"/>
  <c r="AY106" i="3"/>
  <c r="BJ106" i="3"/>
  <c r="AP45" i="3"/>
  <c r="BA45" i="3"/>
  <c r="BF41" i="3"/>
  <c r="AU41" i="3"/>
  <c r="BH78" i="3"/>
  <c r="AW78" i="3"/>
  <c r="AM51" i="3"/>
  <c r="AX51" i="3"/>
  <c r="BI51" i="3"/>
  <c r="AQ41" i="3"/>
  <c r="BB41" i="3"/>
  <c r="AM78" i="3"/>
  <c r="AX78" i="3"/>
  <c r="BI78" i="3"/>
  <c r="AR51" i="3"/>
  <c r="BC51" i="3"/>
  <c r="AW43" i="3"/>
  <c r="BH43" i="3"/>
  <c r="BH42" i="3"/>
  <c r="AW42" i="3"/>
  <c r="AM86" i="3"/>
  <c r="AX86" i="3"/>
  <c r="BI86" i="3"/>
  <c r="AV65" i="3"/>
  <c r="BG65" i="3"/>
  <c r="BD48" i="3"/>
  <c r="AS48" i="3"/>
  <c r="BG40" i="3"/>
  <c r="AV40" i="3"/>
  <c r="BE62" i="3"/>
  <c r="AT62" i="3"/>
  <c r="AT64" i="3"/>
  <c r="BE64" i="3"/>
  <c r="BD66" i="3"/>
  <c r="AS66" i="3"/>
  <c r="AM64" i="3"/>
  <c r="AX64" i="3"/>
  <c r="BI64" i="3"/>
  <c r="AM80" i="3"/>
  <c r="BI80" i="3"/>
  <c r="AX80" i="3"/>
  <c r="AV39" i="3"/>
  <c r="BG39" i="3"/>
  <c r="BD58" i="3"/>
  <c r="AS58" i="3"/>
  <c r="BF63" i="3"/>
  <c r="AU63" i="3"/>
  <c r="AS53" i="3"/>
  <c r="BD53" i="3"/>
  <c r="AT53" i="3"/>
  <c r="BE53" i="3"/>
  <c r="AW63" i="3"/>
  <c r="BH63" i="3"/>
  <c r="AY109" i="3"/>
  <c r="BJ109" i="3"/>
  <c r="BG77" i="3"/>
  <c r="AV77" i="3"/>
  <c r="AS55" i="3"/>
  <c r="BD55" i="3"/>
  <c r="AU73" i="3"/>
  <c r="BF73" i="3"/>
  <c r="AT59" i="3"/>
  <c r="BE59" i="3"/>
  <c r="BJ110" i="3"/>
  <c r="AY110" i="3"/>
  <c r="AQ49" i="3"/>
  <c r="BB49" i="3"/>
  <c r="BA46" i="3"/>
  <c r="AP46" i="3"/>
  <c r="AP40" i="3"/>
  <c r="BA40" i="3"/>
  <c r="BC41" i="3"/>
  <c r="AR41" i="3"/>
  <c r="AM102" i="3"/>
  <c r="AX102" i="3"/>
  <c r="BI102" i="3"/>
  <c r="AM100" i="3"/>
  <c r="BI100" i="3"/>
  <c r="AX100" i="3"/>
  <c r="AT56" i="3"/>
  <c r="BE56" i="3"/>
  <c r="BA42" i="3"/>
  <c r="AP42" i="3"/>
  <c r="AQ39" i="3"/>
  <c r="BB39" i="3"/>
  <c r="AM61" i="3"/>
  <c r="BI61" i="3"/>
  <c r="AX61" i="3"/>
  <c r="AV57" i="3"/>
  <c r="BG57" i="3"/>
  <c r="BG61" i="3"/>
  <c r="AV61" i="3"/>
  <c r="BD62" i="3"/>
  <c r="AS62" i="3"/>
  <c r="AU62" i="3"/>
  <c r="BF62" i="3"/>
  <c r="AM85" i="3"/>
  <c r="BI85" i="3"/>
  <c r="AX85" i="3"/>
  <c r="BH56" i="3"/>
  <c r="AW56" i="3"/>
  <c r="BC39" i="3"/>
  <c r="AR39" i="3"/>
  <c r="AW73" i="3"/>
  <c r="BH73" i="3"/>
  <c r="AW82" i="3"/>
  <c r="BH82" i="3"/>
  <c r="BH41" i="3"/>
  <c r="AW41" i="3"/>
  <c r="BE61" i="3"/>
  <c r="AT61" i="3"/>
  <c r="AP39" i="3"/>
  <c r="BA39" i="3"/>
  <c r="AM76" i="3"/>
  <c r="AX76" i="3"/>
  <c r="BI76" i="3"/>
  <c r="AS67" i="3"/>
  <c r="BD67" i="3"/>
  <c r="AS61" i="3"/>
  <c r="BD61" i="3"/>
  <c r="AO44" i="3"/>
  <c r="AZ44" i="3"/>
  <c r="BF76" i="3"/>
  <c r="AU76" i="3"/>
  <c r="BC43" i="3"/>
  <c r="AR43" i="3"/>
  <c r="AQ43" i="3"/>
  <c r="BB43" i="3"/>
  <c r="BG60" i="3"/>
  <c r="AV60" i="3"/>
  <c r="AV64" i="3"/>
  <c r="BG64" i="3"/>
  <c r="AR53" i="3"/>
  <c r="BC53" i="3"/>
  <c r="BG54" i="3"/>
  <c r="AV54" i="3"/>
  <c r="AW80" i="3"/>
  <c r="BH80" i="3"/>
  <c r="AU61" i="3"/>
  <c r="BF61" i="3"/>
  <c r="AM103" i="3"/>
  <c r="BI103" i="3"/>
  <c r="AX103" i="3"/>
  <c r="AM105" i="3"/>
  <c r="AX105" i="3"/>
  <c r="BI105" i="3"/>
  <c r="AT57" i="3"/>
  <c r="BE57" i="3"/>
  <c r="AY111" i="3"/>
  <c r="BJ111" i="3"/>
  <c r="BG55" i="3"/>
  <c r="AV55" i="3"/>
  <c r="AM98" i="3"/>
  <c r="AX98" i="3"/>
  <c r="BI98" i="3"/>
  <c r="AM73" i="3"/>
  <c r="BI73" i="3"/>
  <c r="AX73" i="3"/>
  <c r="BJ42" i="3"/>
  <c r="AY42" i="3"/>
  <c r="AW90" i="3"/>
  <c r="BH90" i="3"/>
  <c r="AU75" i="3"/>
  <c r="BF75" i="3"/>
  <c r="BH49" i="3"/>
  <c r="AW49" i="3"/>
  <c r="AQ52" i="3"/>
  <c r="BB52" i="3"/>
  <c r="AM87" i="3"/>
  <c r="BI87" i="3"/>
  <c r="AX87" i="3"/>
  <c r="AU55" i="3"/>
  <c r="BF55" i="3"/>
  <c r="BD44" i="3"/>
  <c r="AS44" i="3"/>
  <c r="BF78" i="3"/>
  <c r="AU78" i="3"/>
  <c r="AW89" i="3"/>
  <c r="BH89" i="3"/>
  <c r="AM89" i="3"/>
  <c r="AX89" i="3"/>
  <c r="BI89" i="3"/>
  <c r="AT44" i="3"/>
  <c r="BE44" i="3"/>
  <c r="BE71" i="3"/>
  <c r="AT71" i="3"/>
  <c r="BG76" i="3"/>
  <c r="AV76" i="3"/>
  <c r="BH64" i="3"/>
  <c r="AW64" i="3"/>
  <c r="AM49" i="3"/>
  <c r="AX49" i="3"/>
  <c r="BI49" i="3"/>
  <c r="BB53" i="3"/>
  <c r="AQ53" i="3"/>
  <c r="BH91" i="3"/>
  <c r="AW91" i="3"/>
  <c r="BF59" i="3"/>
  <c r="AU59" i="3"/>
  <c r="BA47" i="3"/>
  <c r="AP47" i="3"/>
  <c r="AS60" i="3"/>
  <c r="BD60" i="3"/>
  <c r="BE74" i="3"/>
  <c r="AT74" i="3"/>
  <c r="AS39" i="3"/>
  <c r="BD39" i="3"/>
  <c r="AV41" i="3"/>
  <c r="BG41" i="3"/>
  <c r="BE65" i="3"/>
  <c r="AT65" i="3"/>
  <c r="AW83" i="3"/>
  <c r="BH83" i="3"/>
  <c r="AT66" i="3"/>
  <c r="BE66" i="3"/>
  <c r="AR61" i="3"/>
  <c r="BC61" i="3"/>
  <c r="BC40" i="3"/>
  <c r="AR40" i="3"/>
  <c r="AM83" i="3"/>
  <c r="AX83" i="3"/>
  <c r="BI83" i="3"/>
  <c r="AM43" i="3"/>
  <c r="AX43" i="3"/>
  <c r="BI43" i="3"/>
  <c r="AT69" i="3"/>
  <c r="BE69" i="3"/>
  <c r="BE43" i="3"/>
  <c r="AT43" i="3"/>
  <c r="BD64" i="3"/>
  <c r="AS64" i="3"/>
  <c r="AW62" i="3"/>
  <c r="BH62" i="3"/>
  <c r="AS56" i="3"/>
  <c r="BD56" i="3"/>
  <c r="BE58" i="3"/>
  <c r="AT58" i="3"/>
  <c r="AU48" i="3"/>
  <c r="BF48" i="3"/>
  <c r="AW58" i="3"/>
  <c r="BH58" i="3"/>
  <c r="BG63" i="3"/>
  <c r="AV63" i="3"/>
  <c r="AR44" i="3"/>
  <c r="BC44" i="3"/>
  <c r="AS54" i="3"/>
  <c r="BD54" i="3"/>
  <c r="AW92" i="3"/>
  <c r="BH92" i="3"/>
  <c r="AM96" i="3"/>
  <c r="AX96" i="3"/>
  <c r="BI96" i="3"/>
  <c r="AV73" i="3"/>
  <c r="BG73" i="3"/>
  <c r="AM92" i="3"/>
  <c r="BI92" i="3"/>
  <c r="AX92" i="3"/>
  <c r="AM90" i="3"/>
  <c r="BI90" i="3"/>
  <c r="AX90" i="3"/>
  <c r="AW57" i="3"/>
  <c r="BH57" i="3"/>
  <c r="AW66" i="3"/>
  <c r="BH66" i="3"/>
  <c r="BH39" i="3"/>
  <c r="AW39" i="3"/>
  <c r="AM93" i="3"/>
  <c r="BI93" i="3"/>
  <c r="AX93" i="3"/>
  <c r="AM77" i="3"/>
  <c r="AX77" i="3"/>
  <c r="BI77" i="3"/>
  <c r="BG49" i="3"/>
  <c r="AV49" i="3"/>
  <c r="AM60" i="3"/>
  <c r="AX60" i="3"/>
  <c r="BI60" i="3"/>
  <c r="AM41" i="3"/>
  <c r="AX41" i="3"/>
  <c r="BI41" i="3"/>
  <c r="BG42" i="3"/>
  <c r="AV42" i="3"/>
  <c r="BB44" i="3"/>
  <c r="AQ44" i="3"/>
  <c r="BD43" i="3"/>
  <c r="AS43" i="3"/>
  <c r="AV56" i="3"/>
  <c r="BG56" i="3"/>
  <c r="BH54" i="3"/>
  <c r="AW54" i="3"/>
  <c r="AM44" i="3"/>
  <c r="AX44" i="3"/>
  <c r="BI44" i="3"/>
  <c r="BJ104" i="3"/>
  <c r="AY104" i="3"/>
  <c r="BH77" i="3"/>
  <c r="AW77" i="3"/>
  <c r="AO39" i="3"/>
  <c r="AZ39" i="3"/>
  <c r="AW86" i="3"/>
  <c r="BH86" i="3"/>
  <c r="AS49" i="3"/>
  <c r="BD49" i="3"/>
  <c r="AM75" i="3"/>
  <c r="BI75" i="3"/>
  <c r="AX75" i="3"/>
  <c r="AW48" i="3"/>
  <c r="BH48" i="3"/>
  <c r="AM82" i="3"/>
  <c r="AX82" i="3"/>
  <c r="BI82" i="3"/>
  <c r="AT40" i="3"/>
  <c r="BE40" i="3"/>
  <c r="AU64" i="3"/>
  <c r="BF64" i="3"/>
  <c r="BE49" i="3"/>
  <c r="AT49" i="3"/>
  <c r="BF42" i="3"/>
  <c r="AU42" i="3"/>
  <c r="AS68" i="3"/>
  <c r="BD68" i="3"/>
  <c r="AV43" i="3"/>
  <c r="BG43" i="3"/>
  <c r="AO41" i="3"/>
  <c r="AZ41" i="3"/>
  <c r="AV75" i="3"/>
  <c r="BG75" i="3"/>
  <c r="BE60" i="3"/>
  <c r="AT60" i="3"/>
  <c r="BC42" i="3"/>
  <c r="AR42" i="3"/>
  <c r="AW79" i="3"/>
  <c r="BH79" i="3"/>
  <c r="AM62" i="3"/>
  <c r="AX62" i="3"/>
  <c r="BI62" i="3"/>
  <c r="AU60" i="3"/>
  <c r="BF60" i="3"/>
  <c r="BB40" i="3"/>
  <c r="AQ40" i="3"/>
  <c r="AM79" i="3"/>
  <c r="BI79" i="3"/>
  <c r="AX79" i="3"/>
  <c r="BH84" i="3"/>
  <c r="AW84" i="3"/>
  <c r="AM84" i="3"/>
  <c r="BI84" i="3"/>
  <c r="AX84" i="3"/>
  <c r="BE41" i="3"/>
  <c r="AT41" i="3"/>
  <c r="BB50" i="3"/>
  <c r="AQ50" i="3"/>
  <c r="BF58" i="3"/>
  <c r="AU58" i="3"/>
  <c r="AV58" i="3"/>
  <c r="BG58" i="3"/>
  <c r="BC49" i="3"/>
  <c r="AR49" i="3"/>
  <c r="AM39" i="3"/>
  <c r="BI39" i="3"/>
  <c r="AX39" i="3"/>
  <c r="BG53" i="3"/>
  <c r="AV53" i="3"/>
  <c r="AM54" i="3"/>
  <c r="BI54" i="3"/>
  <c r="AX54" i="3"/>
  <c r="AU65" i="3"/>
  <c r="BF65" i="3"/>
  <c r="BH93" i="3"/>
  <c r="AW93" i="3"/>
  <c r="AM91" i="3"/>
  <c r="AX91" i="3"/>
  <c r="BI91" i="3"/>
  <c r="AM97" i="3"/>
  <c r="BI97" i="3"/>
  <c r="AX97" i="3"/>
  <c r="BG59" i="3"/>
  <c r="AV59" i="3"/>
  <c r="AK45" i="3"/>
  <c r="AJ70" i="3"/>
  <c r="AI71" i="3"/>
  <c r="AJ46" i="3"/>
  <c r="AG52" i="3"/>
  <c r="AF52" i="3"/>
  <c r="AG50" i="3"/>
  <c r="AJ52" i="3"/>
  <c r="AH47" i="3"/>
  <c r="AL70" i="3"/>
  <c r="AH50" i="3"/>
  <c r="AI52" i="3"/>
  <c r="AG47" i="3"/>
  <c r="AK50" i="3"/>
  <c r="AI74" i="3"/>
  <c r="AH45" i="3"/>
  <c r="AF47" i="3"/>
  <c r="AJ50" i="3"/>
  <c r="AJ68" i="3"/>
  <c r="AH52" i="3"/>
  <c r="AF46" i="3"/>
  <c r="AL67" i="3"/>
  <c r="AE46" i="3"/>
  <c r="AK67" i="3"/>
  <c r="AL46" i="3"/>
  <c r="AK46" i="3"/>
  <c r="AK74" i="3"/>
  <c r="AL47" i="3"/>
  <c r="AI67" i="3"/>
  <c r="AF50" i="3"/>
  <c r="AL52" i="3"/>
  <c r="AJ74" i="3"/>
  <c r="AJ47" i="3"/>
  <c r="AH46" i="3"/>
  <c r="AH67" i="3"/>
  <c r="AI70" i="3"/>
  <c r="AL50" i="3"/>
  <c r="AK52" i="3"/>
  <c r="AJ45" i="3"/>
  <c r="AI72" i="3"/>
  <c r="AI45" i="3"/>
  <c r="AE47" i="3"/>
  <c r="AL72" i="3"/>
  <c r="AK72" i="3"/>
  <c r="AG45" i="3"/>
  <c r="AK47" i="3"/>
  <c r="AI68" i="3"/>
  <c r="AI46" i="3"/>
  <c r="AJ72" i="3"/>
  <c r="AL71" i="3"/>
  <c r="AJ67" i="3"/>
  <c r="AI69" i="3"/>
  <c r="AF45" i="3"/>
  <c r="AH68" i="3"/>
  <c r="AK71" i="3"/>
  <c r="AL69" i="3"/>
  <c r="AL74" i="3"/>
  <c r="AE45" i="3"/>
  <c r="AI47" i="3"/>
  <c r="AL68" i="3"/>
  <c r="AG46" i="3"/>
  <c r="AJ71" i="3"/>
  <c r="AK70" i="3"/>
  <c r="AK69" i="3"/>
  <c r="AI50" i="3"/>
  <c r="AL45" i="3"/>
  <c r="AK68" i="3"/>
  <c r="AJ69" i="3"/>
  <c r="BE67" i="3" l="1"/>
  <c r="AT67" i="3"/>
  <c r="AQ45" i="3"/>
  <c r="BB45" i="3"/>
  <c r="AM70" i="3"/>
  <c r="AX70" i="3"/>
  <c r="BI70" i="3"/>
  <c r="BJ89" i="3"/>
  <c r="AY89" i="3"/>
  <c r="BJ64" i="3"/>
  <c r="AY64" i="3"/>
  <c r="BF50" i="3"/>
  <c r="AU50" i="3"/>
  <c r="BG72" i="3"/>
  <c r="AV72" i="3"/>
  <c r="BG47" i="3"/>
  <c r="AV47" i="3"/>
  <c r="AM46" i="3"/>
  <c r="BI46" i="3"/>
  <c r="AX46" i="3"/>
  <c r="AR47" i="3"/>
  <c r="BC47" i="3"/>
  <c r="AT47" i="3"/>
  <c r="BE47" i="3"/>
  <c r="BH45" i="3"/>
  <c r="AW45" i="3"/>
  <c r="AY91" i="3"/>
  <c r="BJ91" i="3"/>
  <c r="AY44" i="3"/>
  <c r="BJ44" i="3"/>
  <c r="AY60" i="3"/>
  <c r="BJ60" i="3"/>
  <c r="AY93" i="3"/>
  <c r="BJ93" i="3"/>
  <c r="BJ63" i="3"/>
  <c r="AY63" i="3"/>
  <c r="BJ101" i="3"/>
  <c r="AY101" i="3"/>
  <c r="BH68" i="3"/>
  <c r="AW68" i="3"/>
  <c r="AW74" i="3"/>
  <c r="BH74" i="3"/>
  <c r="BJ86" i="3"/>
  <c r="AY86" i="3"/>
  <c r="AM45" i="3"/>
  <c r="BI45" i="3"/>
  <c r="AX45" i="3"/>
  <c r="BH46" i="3"/>
  <c r="AW46" i="3"/>
  <c r="BJ54" i="3"/>
  <c r="AY54" i="3"/>
  <c r="AY83" i="3"/>
  <c r="BJ83" i="3"/>
  <c r="BJ73" i="3"/>
  <c r="AY73" i="3"/>
  <c r="AY78" i="3"/>
  <c r="BJ78" i="3"/>
  <c r="BJ95" i="3"/>
  <c r="AY95" i="3"/>
  <c r="AY88" i="3"/>
  <c r="BJ88" i="3"/>
  <c r="AM74" i="3"/>
  <c r="BI74" i="3"/>
  <c r="AX74" i="3"/>
  <c r="BF45" i="3"/>
  <c r="AU45" i="3"/>
  <c r="AW69" i="3"/>
  <c r="BH69" i="3"/>
  <c r="AM69" i="3"/>
  <c r="BI69" i="3"/>
  <c r="AX69" i="3"/>
  <c r="AU46" i="3"/>
  <c r="BF46" i="3"/>
  <c r="AU72" i="3"/>
  <c r="BF72" i="3"/>
  <c r="AV74" i="3"/>
  <c r="BG74" i="3"/>
  <c r="BH67" i="3"/>
  <c r="AW67" i="3"/>
  <c r="AT45" i="3"/>
  <c r="BE45" i="3"/>
  <c r="BG52" i="3"/>
  <c r="AV52" i="3"/>
  <c r="AY84" i="3"/>
  <c r="BJ84" i="3"/>
  <c r="AY90" i="3"/>
  <c r="BJ90" i="3"/>
  <c r="AY96" i="3"/>
  <c r="BJ96" i="3"/>
  <c r="BJ76" i="3"/>
  <c r="AY76" i="3"/>
  <c r="AY102" i="3"/>
  <c r="BJ102" i="3"/>
  <c r="AU47" i="3"/>
  <c r="BF47" i="3"/>
  <c r="BG68" i="3"/>
  <c r="AV68" i="3"/>
  <c r="AY82" i="3"/>
  <c r="BJ82" i="3"/>
  <c r="AY103" i="3"/>
  <c r="BJ103" i="3"/>
  <c r="AQ47" i="3"/>
  <c r="BB47" i="3"/>
  <c r="BG70" i="3"/>
  <c r="AV70" i="3"/>
  <c r="BH70" i="3"/>
  <c r="AW70" i="3"/>
  <c r="AV45" i="3"/>
  <c r="BG45" i="3"/>
  <c r="AU74" i="3"/>
  <c r="BF74" i="3"/>
  <c r="AY98" i="3"/>
  <c r="BJ98" i="3"/>
  <c r="AY53" i="3"/>
  <c r="BJ53" i="3"/>
  <c r="AV71" i="3"/>
  <c r="BG71" i="3"/>
  <c r="BH47" i="3"/>
  <c r="AW47" i="3"/>
  <c r="AR50" i="3"/>
  <c r="BC50" i="3"/>
  <c r="AW50" i="3"/>
  <c r="BH50" i="3"/>
  <c r="AY75" i="3"/>
  <c r="BJ75" i="3"/>
  <c r="AY105" i="3"/>
  <c r="BJ105" i="3"/>
  <c r="AY65" i="3"/>
  <c r="BJ65" i="3"/>
  <c r="AY81" i="3"/>
  <c r="BJ81" i="3"/>
  <c r="BG67" i="3"/>
  <c r="AV67" i="3"/>
  <c r="BE50" i="3"/>
  <c r="AT50" i="3"/>
  <c r="BJ100" i="3"/>
  <c r="AY100" i="3"/>
  <c r="AT46" i="3"/>
  <c r="BE46" i="3"/>
  <c r="BF68" i="3"/>
  <c r="AU68" i="3"/>
  <c r="AQ46" i="3"/>
  <c r="BB46" i="3"/>
  <c r="AY85" i="3"/>
  <c r="BJ85" i="3"/>
  <c r="AY94" i="3"/>
  <c r="BJ94" i="3"/>
  <c r="AY57" i="3"/>
  <c r="BJ57" i="3"/>
  <c r="BJ48" i="3"/>
  <c r="AY48" i="3"/>
  <c r="AT68" i="3"/>
  <c r="BE68" i="3"/>
  <c r="AW52" i="3"/>
  <c r="BH52" i="3"/>
  <c r="AM67" i="3"/>
  <c r="AX67" i="3"/>
  <c r="BI67" i="3"/>
  <c r="AR52" i="3"/>
  <c r="BC52" i="3"/>
  <c r="BD46" i="3"/>
  <c r="AS46" i="3"/>
  <c r="BC45" i="3"/>
  <c r="AR45" i="3"/>
  <c r="BD45" i="3"/>
  <c r="AS45" i="3"/>
  <c r="AM50" i="3"/>
  <c r="AX50" i="3"/>
  <c r="BI50" i="3"/>
  <c r="BF67" i="3"/>
  <c r="AU67" i="3"/>
  <c r="AR46" i="3"/>
  <c r="BC46" i="3"/>
  <c r="BD47" i="3"/>
  <c r="AS47" i="3"/>
  <c r="BD52" i="3"/>
  <c r="AS52" i="3"/>
  <c r="BJ39" i="3"/>
  <c r="AY39" i="3"/>
  <c r="AY92" i="3"/>
  <c r="BJ92" i="3"/>
  <c r="AY43" i="3"/>
  <c r="BJ43" i="3"/>
  <c r="BJ49" i="3"/>
  <c r="AY49" i="3"/>
  <c r="AY80" i="3"/>
  <c r="BJ80" i="3"/>
  <c r="BJ51" i="3"/>
  <c r="AY51" i="3"/>
  <c r="AY59" i="3"/>
  <c r="BJ59" i="3"/>
  <c r="AM72" i="3"/>
  <c r="BI72" i="3"/>
  <c r="AX72" i="3"/>
  <c r="BF71" i="3"/>
  <c r="AU71" i="3"/>
  <c r="BJ79" i="3"/>
  <c r="AY79" i="3"/>
  <c r="BJ56" i="3"/>
  <c r="AY56" i="3"/>
  <c r="AM71" i="3"/>
  <c r="AX71" i="3"/>
  <c r="BI71" i="3"/>
  <c r="BG50" i="3"/>
  <c r="AV50" i="3"/>
  <c r="AW71" i="3"/>
  <c r="BH71" i="3"/>
  <c r="AM52" i="3"/>
  <c r="AX52" i="3"/>
  <c r="BI52" i="3"/>
  <c r="AS50" i="3"/>
  <c r="BD50" i="3"/>
  <c r="AY87" i="3"/>
  <c r="BJ87" i="3"/>
  <c r="AV69" i="3"/>
  <c r="BG69" i="3"/>
  <c r="AM68" i="3"/>
  <c r="AX68" i="3"/>
  <c r="BI68" i="3"/>
  <c r="AU69" i="3"/>
  <c r="BF69" i="3"/>
  <c r="BH72" i="3"/>
  <c r="AW72" i="3"/>
  <c r="BF70" i="3"/>
  <c r="AU70" i="3"/>
  <c r="AM47" i="3"/>
  <c r="BI47" i="3"/>
  <c r="AX47" i="3"/>
  <c r="BE52" i="3"/>
  <c r="AT52" i="3"/>
  <c r="BF52" i="3"/>
  <c r="AU52" i="3"/>
  <c r="BG46" i="3"/>
  <c r="AV46" i="3"/>
  <c r="BJ97" i="3"/>
  <c r="AY97" i="3"/>
  <c r="AY62" i="3"/>
  <c r="BJ62" i="3"/>
  <c r="AY41" i="3"/>
  <c r="BJ41" i="3"/>
  <c r="AY77" i="3"/>
  <c r="BJ77" i="3"/>
  <c r="AY61" i="3"/>
  <c r="BJ61" i="3"/>
  <c r="BJ66" i="3"/>
  <c r="AY66" i="3"/>
  <c r="BJ55" i="3"/>
  <c r="AY55" i="3"/>
  <c r="BJ99" i="3"/>
  <c r="AY99" i="3"/>
  <c r="BJ58" i="3"/>
  <c r="AY58" i="3"/>
  <c r="BJ40" i="3"/>
  <c r="AY40" i="3"/>
  <c r="AO27" i="5"/>
  <c r="AO21" i="5"/>
  <c r="AO67" i="5"/>
  <c r="AO57" i="5"/>
  <c r="AO19" i="5"/>
  <c r="AO41" i="5"/>
  <c r="AO6" i="5"/>
  <c r="AO40" i="5"/>
  <c r="AY74" i="3" l="1"/>
  <c r="BJ74" i="3"/>
  <c r="AY69" i="3"/>
  <c r="BJ69" i="3"/>
  <c r="AY45" i="3"/>
  <c r="BJ45" i="3"/>
  <c r="BJ70" i="3"/>
  <c r="AY70" i="3"/>
  <c r="BJ52" i="3"/>
  <c r="AY52" i="3"/>
  <c r="BJ50" i="3"/>
  <c r="AY50" i="3"/>
  <c r="AY67" i="3"/>
  <c r="BJ67" i="3"/>
  <c r="AY72" i="3"/>
  <c r="BJ72" i="3"/>
  <c r="AY46" i="3"/>
  <c r="BJ46" i="3"/>
  <c r="AY47" i="3"/>
  <c r="BJ47" i="3"/>
  <c r="BJ68" i="3"/>
  <c r="AY68" i="3"/>
  <c r="BJ71" i="3"/>
  <c r="AY71" i="3"/>
  <c r="BD6" i="5"/>
  <c r="AV6" i="5"/>
  <c r="BJ6" i="5"/>
  <c r="BH6" i="5"/>
  <c r="BG6" i="5"/>
  <c r="BE6" i="5"/>
  <c r="AQ6" i="5"/>
  <c r="AT6" i="5"/>
  <c r="AZ6" i="5"/>
  <c r="BC6" i="5"/>
  <c r="AU6" i="5"/>
  <c r="AX6" i="5"/>
  <c r="BK6" i="5"/>
  <c r="AY6" i="5"/>
  <c r="BA6" i="5"/>
  <c r="AW6" i="5"/>
  <c r="BF6" i="5"/>
  <c r="AS6" i="5"/>
  <c r="AR6" i="5"/>
  <c r="AP6" i="5"/>
  <c r="BI6" i="5"/>
  <c r="BB6" i="5"/>
  <c r="AU40" i="5"/>
  <c r="AV40" i="5"/>
  <c r="BJ40" i="5"/>
  <c r="AX40" i="5"/>
  <c r="AT40" i="5"/>
  <c r="BC40" i="5"/>
  <c r="AW40" i="5"/>
  <c r="AQ40" i="5"/>
  <c r="BI40" i="5"/>
  <c r="BF40" i="5"/>
  <c r="AP40" i="5"/>
  <c r="BG40" i="5"/>
  <c r="BA40" i="5"/>
  <c r="BE40" i="5"/>
  <c r="AS40" i="5"/>
  <c r="BD40" i="5"/>
  <c r="BB40" i="5"/>
  <c r="AY40" i="5"/>
  <c r="BH40" i="5"/>
  <c r="AR40" i="5"/>
  <c r="BK40" i="5"/>
  <c r="AZ40" i="5"/>
  <c r="AB39" i="5"/>
  <c r="AM39" i="5" s="1"/>
  <c r="AB49" i="5"/>
  <c r="AM49" i="5" s="1"/>
  <c r="AB41" i="5"/>
  <c r="AM41" i="5" s="1"/>
  <c r="AY41" i="5" s="1"/>
  <c r="AO39" i="5"/>
  <c r="AT39" i="5" s="1"/>
  <c r="AO36" i="5"/>
  <c r="AV36" i="5" s="1"/>
  <c r="AO42" i="5"/>
  <c r="AT42" i="5" s="1"/>
  <c r="AO22" i="5"/>
  <c r="BA22" i="5" s="1"/>
  <c r="AO49" i="5"/>
  <c r="AX49" i="5" s="1"/>
  <c r="AO18" i="5"/>
  <c r="BA18" i="5" s="1"/>
  <c r="AO51" i="5"/>
  <c r="AU51" i="5" s="1"/>
  <c r="AO20" i="5"/>
  <c r="BA20" i="5" s="1"/>
  <c r="AO32" i="5"/>
  <c r="AR32" i="5" s="1"/>
  <c r="AO59" i="5"/>
  <c r="BC59" i="5" s="1"/>
  <c r="AO55" i="5"/>
  <c r="AO14" i="5"/>
  <c r="BA14" i="5" s="1"/>
  <c r="AO44" i="5"/>
  <c r="BE44" i="5" s="1"/>
  <c r="AO23" i="5"/>
  <c r="BA23" i="5" s="1"/>
  <c r="AO24" i="5"/>
  <c r="AO15" i="5"/>
  <c r="AQ15" i="5" s="1"/>
  <c r="AO8" i="5"/>
  <c r="AQ8" i="5" s="1"/>
  <c r="AO5" i="5"/>
  <c r="BD5" i="5" s="1"/>
  <c r="AO28" i="5"/>
  <c r="BD19" i="5"/>
  <c r="BA19" i="5"/>
  <c r="BE19" i="5"/>
  <c r="AR19" i="5"/>
  <c r="BC19" i="5"/>
  <c r="AU19" i="5"/>
  <c r="BF19" i="5"/>
  <c r="AS19" i="5"/>
  <c r="AP19" i="5"/>
  <c r="AQ19" i="5"/>
  <c r="BB19" i="5"/>
  <c r="AT19" i="5"/>
  <c r="AR41" i="5"/>
  <c r="AU41" i="5"/>
  <c r="AT41" i="5"/>
  <c r="BC41" i="5"/>
  <c r="AS41" i="5"/>
  <c r="BD41" i="5"/>
  <c r="AX41" i="5"/>
  <c r="BF41" i="5"/>
  <c r="AP41" i="5"/>
  <c r="BE41" i="5"/>
  <c r="BA41" i="5"/>
  <c r="BG41" i="5"/>
  <c r="AQ41" i="5"/>
  <c r="BB41" i="5"/>
  <c r="AW41" i="5"/>
  <c r="BI41" i="5"/>
  <c r="AV41" i="5"/>
  <c r="BH41" i="5"/>
  <c r="AO35" i="5"/>
  <c r="AO58" i="5"/>
  <c r="BA57" i="5"/>
  <c r="BB57" i="5"/>
  <c r="AP57" i="5"/>
  <c r="AQ57" i="5"/>
  <c r="AR57" i="5"/>
  <c r="BC57" i="5"/>
  <c r="BA21" i="5"/>
  <c r="BB21" i="5"/>
  <c r="AP21" i="5"/>
  <c r="AQ21" i="5"/>
  <c r="AO30" i="5"/>
  <c r="AO25" i="5"/>
  <c r="AO62" i="5"/>
  <c r="AO47" i="5"/>
  <c r="AO43" i="5"/>
  <c r="AO60" i="5"/>
  <c r="AB62" i="5"/>
  <c r="AM62" i="5" s="1"/>
  <c r="AO50" i="5"/>
  <c r="AO53" i="5"/>
  <c r="AP67" i="5"/>
  <c r="BA67" i="5"/>
  <c r="AQ67" i="5"/>
  <c r="BB67" i="5"/>
  <c r="AO29" i="5"/>
  <c r="AO34" i="5"/>
  <c r="AO26" i="5"/>
  <c r="AO46" i="5"/>
  <c r="AO54" i="5"/>
  <c r="AO9" i="5"/>
  <c r="BE42" i="5" l="1"/>
  <c r="BG42" i="5"/>
  <c r="BA42" i="5"/>
  <c r="BC42" i="5"/>
  <c r="AP42" i="5"/>
  <c r="BB42" i="5"/>
  <c r="AV42" i="5"/>
  <c r="AP49" i="5"/>
  <c r="BJ36" i="5"/>
  <c r="BD39" i="5"/>
  <c r="BH36" i="5"/>
  <c r="AQ39" i="5"/>
  <c r="BD36" i="5"/>
  <c r="AS39" i="5"/>
  <c r="AP36" i="5"/>
  <c r="BB39" i="5"/>
  <c r="BF36" i="5"/>
  <c r="AV39" i="5"/>
  <c r="BK36" i="5"/>
  <c r="AZ36" i="5"/>
  <c r="AT36" i="5"/>
  <c r="BB36" i="5"/>
  <c r="BE39" i="5"/>
  <c r="BG39" i="5"/>
  <c r="AY36" i="5"/>
  <c r="AQ36" i="5"/>
  <c r="AU36" i="5"/>
  <c r="BF39" i="5"/>
  <c r="AR39" i="5"/>
  <c r="BC39" i="5"/>
  <c r="AX36" i="5"/>
  <c r="BA36" i="5"/>
  <c r="AR36" i="5"/>
  <c r="AU39" i="5"/>
  <c r="BA39" i="5"/>
  <c r="BI36" i="5"/>
  <c r="AS36" i="5"/>
  <c r="BC36" i="5"/>
  <c r="BI39" i="5"/>
  <c r="AP39" i="5"/>
  <c r="AW36" i="5"/>
  <c r="BG36" i="5"/>
  <c r="BH39" i="5"/>
  <c r="AX39" i="5"/>
  <c r="BE36" i="5"/>
  <c r="AW39" i="5"/>
  <c r="AR49" i="5"/>
  <c r="BB49" i="5"/>
  <c r="BF49" i="5"/>
  <c r="AW49" i="5"/>
  <c r="BF44" i="5"/>
  <c r="AP44" i="5"/>
  <c r="AR8" i="5"/>
  <c r="BG49" i="5"/>
  <c r="AV49" i="5"/>
  <c r="BD49" i="5"/>
  <c r="AQ49" i="5"/>
  <c r="AP5" i="5"/>
  <c r="AS5" i="5"/>
  <c r="AY39" i="5"/>
  <c r="AP59" i="5"/>
  <c r="BC20" i="5"/>
  <c r="BE20" i="5"/>
  <c r="AR42" i="5"/>
  <c r="AS42" i="5"/>
  <c r="AU49" i="5"/>
  <c r="AS49" i="5"/>
  <c r="BD42" i="5"/>
  <c r="BH49" i="5"/>
  <c r="BA49" i="5"/>
  <c r="BC49" i="5"/>
  <c r="BF42" i="5"/>
  <c r="AQ42" i="5"/>
  <c r="BE49" i="5"/>
  <c r="BI49" i="5"/>
  <c r="AU42" i="5"/>
  <c r="AT49" i="5"/>
  <c r="BJ39" i="5"/>
  <c r="AT5" i="5"/>
  <c r="BF15" i="5"/>
  <c r="BF20" i="5"/>
  <c r="AR20" i="5"/>
  <c r="BA5" i="5"/>
  <c r="AQ5" i="5"/>
  <c r="BA59" i="5"/>
  <c r="AS20" i="5"/>
  <c r="AT20" i="5"/>
  <c r="BF5" i="5"/>
  <c r="BC5" i="5"/>
  <c r="AP22" i="5"/>
  <c r="BD20" i="5"/>
  <c r="AR5" i="5"/>
  <c r="BB5" i="5"/>
  <c r="BB20" i="5"/>
  <c r="BE5" i="5"/>
  <c r="AQ20" i="5"/>
  <c r="AU5" i="5"/>
  <c r="AR59" i="5"/>
  <c r="AU20" i="5"/>
  <c r="AP20" i="5"/>
  <c r="BE51" i="5"/>
  <c r="BA51" i="5"/>
  <c r="BE32" i="5"/>
  <c r="AP23" i="5"/>
  <c r="AU44" i="5"/>
  <c r="BA32" i="5"/>
  <c r="AS51" i="5"/>
  <c r="AR51" i="5"/>
  <c r="BB44" i="5"/>
  <c r="AS32" i="5"/>
  <c r="AW51" i="5"/>
  <c r="AQ51" i="5"/>
  <c r="AY49" i="5"/>
  <c r="AN39" i="5"/>
  <c r="BD44" i="5"/>
  <c r="BB32" i="5"/>
  <c r="BD32" i="5"/>
  <c r="AT51" i="5"/>
  <c r="BB51" i="5"/>
  <c r="AQ44" i="5"/>
  <c r="AP14" i="5"/>
  <c r="AQ32" i="5"/>
  <c r="AP32" i="5"/>
  <c r="BF51" i="5"/>
  <c r="BC51" i="5"/>
  <c r="AT44" i="5"/>
  <c r="BA44" i="5"/>
  <c r="AT32" i="5"/>
  <c r="AV51" i="5"/>
  <c r="AP51" i="5"/>
  <c r="AS44" i="5"/>
  <c r="AR44" i="5"/>
  <c r="BC32" i="5"/>
  <c r="BH51" i="5"/>
  <c r="BD51" i="5"/>
  <c r="BC44" i="5"/>
  <c r="BG51" i="5"/>
  <c r="BJ41" i="5"/>
  <c r="AN49" i="5"/>
  <c r="BJ49" i="5"/>
  <c r="BB59" i="5"/>
  <c r="AQ59" i="5"/>
  <c r="AB58" i="5"/>
  <c r="AM58" i="5" s="1"/>
  <c r="BA55" i="5"/>
  <c r="AP55" i="5"/>
  <c r="AB47" i="5"/>
  <c r="AL47" i="5" s="1"/>
  <c r="AX47" i="5" s="1"/>
  <c r="AB30" i="5"/>
  <c r="AI30" i="5" s="1"/>
  <c r="AU30" i="5" s="1"/>
  <c r="AB59" i="5"/>
  <c r="AG59" i="5" s="1"/>
  <c r="AB32" i="5"/>
  <c r="AI32" i="5" s="1"/>
  <c r="AB51" i="5"/>
  <c r="AL51" i="5" s="1"/>
  <c r="AB42" i="5"/>
  <c r="AK42" i="5" s="1"/>
  <c r="AB9" i="5"/>
  <c r="AE9" i="5" s="1"/>
  <c r="AQ9" i="5" s="1"/>
  <c r="AB55" i="5"/>
  <c r="AE55" i="5" s="1"/>
  <c r="AB34" i="5"/>
  <c r="AK34" i="5" s="1"/>
  <c r="AB50" i="5"/>
  <c r="AL50" i="5" s="1"/>
  <c r="AX50" i="5" s="1"/>
  <c r="AB53" i="5"/>
  <c r="AK53" i="5" s="1"/>
  <c r="AW53" i="5" s="1"/>
  <c r="AB23" i="5"/>
  <c r="AE23" i="5" s="1"/>
  <c r="AB35" i="5"/>
  <c r="AL35" i="5" s="1"/>
  <c r="BI35" i="5" s="1"/>
  <c r="AB27" i="5"/>
  <c r="AB54" i="5"/>
  <c r="AG54" i="5" s="1"/>
  <c r="AS54" i="5" s="1"/>
  <c r="AB57" i="5"/>
  <c r="AI57" i="5" s="1"/>
  <c r="AB24" i="5"/>
  <c r="AD24" i="5" s="1"/>
  <c r="AB60" i="5"/>
  <c r="AN41" i="5"/>
  <c r="AT18" i="5"/>
  <c r="AQ18" i="5"/>
  <c r="BC15" i="5"/>
  <c r="BC18" i="5"/>
  <c r="BB18" i="5"/>
  <c r="BE15" i="5"/>
  <c r="AP15" i="5"/>
  <c r="BF18" i="5"/>
  <c r="BG18" i="5"/>
  <c r="AR15" i="5"/>
  <c r="AU15" i="5"/>
  <c r="AW18" i="5"/>
  <c r="AP18" i="5"/>
  <c r="AT15" i="5"/>
  <c r="BB15" i="5"/>
  <c r="AR18" i="5"/>
  <c r="BD18" i="5"/>
  <c r="BD15" i="5"/>
  <c r="BA15" i="5"/>
  <c r="BH18" i="5"/>
  <c r="AU18" i="5"/>
  <c r="AS15" i="5"/>
  <c r="AV18" i="5"/>
  <c r="AS18" i="5"/>
  <c r="BE18" i="5"/>
  <c r="AP8" i="5"/>
  <c r="AS8" i="5"/>
  <c r="BD8" i="5"/>
  <c r="BA8" i="5"/>
  <c r="BC8" i="5"/>
  <c r="BB8" i="5"/>
  <c r="AW46" i="5"/>
  <c r="AU46" i="5"/>
  <c r="AT46" i="5"/>
  <c r="AR46" i="5"/>
  <c r="AS46" i="5"/>
  <c r="AV46" i="5"/>
  <c r="BB46" i="5"/>
  <c r="AY46" i="5"/>
  <c r="BH46" i="5"/>
  <c r="AQ46" i="5"/>
  <c r="BC46" i="5"/>
  <c r="BD46" i="5"/>
  <c r="BE46" i="5"/>
  <c r="AX46" i="5"/>
  <c r="BJ46" i="5"/>
  <c r="BI46" i="5"/>
  <c r="AP46" i="5"/>
  <c r="BG46" i="5"/>
  <c r="BA46" i="5"/>
  <c r="BF46" i="5"/>
  <c r="AZ46" i="5"/>
  <c r="BK46" i="5"/>
  <c r="AB5" i="5"/>
  <c r="AM5" i="5" s="1"/>
  <c r="BJ62" i="5"/>
  <c r="AY62" i="5"/>
  <c r="AR58" i="5"/>
  <c r="AS58" i="5"/>
  <c r="AT58" i="5"/>
  <c r="AQ58" i="5"/>
  <c r="BD58" i="5"/>
  <c r="BB58" i="5"/>
  <c r="AP58" i="5"/>
  <c r="BA58" i="5"/>
  <c r="BC58" i="5"/>
  <c r="BE58" i="5"/>
  <c r="AB19" i="5"/>
  <c r="AJ19" i="5" s="1"/>
  <c r="AP9" i="5"/>
  <c r="BA9" i="5"/>
  <c r="BC50" i="5"/>
  <c r="AS50" i="5"/>
  <c r="AR50" i="5"/>
  <c r="AU50" i="5"/>
  <c r="BD50" i="5"/>
  <c r="AV50" i="5"/>
  <c r="AQ50" i="5"/>
  <c r="BB50" i="5"/>
  <c r="AP50" i="5"/>
  <c r="BG50" i="5"/>
  <c r="BA50" i="5"/>
  <c r="AT50" i="5"/>
  <c r="BF50" i="5"/>
  <c r="BH50" i="5"/>
  <c r="BE50" i="5"/>
  <c r="AW50" i="5"/>
  <c r="AB21" i="5"/>
  <c r="AF21" i="5" s="1"/>
  <c r="AQ30" i="5"/>
  <c r="AS30" i="5"/>
  <c r="BE30" i="5"/>
  <c r="BD30" i="5"/>
  <c r="BB30" i="5"/>
  <c r="AP30" i="5"/>
  <c r="AR30" i="5"/>
  <c r="BA30" i="5"/>
  <c r="BC30" i="5"/>
  <c r="AT30" i="5"/>
  <c r="AB14" i="5"/>
  <c r="AE14" i="5" s="1"/>
  <c r="AB22" i="5"/>
  <c r="AL22" i="5" s="1"/>
  <c r="AB67" i="5"/>
  <c r="AF67" i="5" s="1"/>
  <c r="AR28" i="5"/>
  <c r="BG28" i="5"/>
  <c r="BC28" i="5"/>
  <c r="AS28" i="5"/>
  <c r="BI28" i="5"/>
  <c r="AQ28" i="5"/>
  <c r="BB28" i="5"/>
  <c r="AP28" i="5"/>
  <c r="BA28" i="5"/>
  <c r="AX28" i="5"/>
  <c r="AU28" i="5"/>
  <c r="BD28" i="5"/>
  <c r="BF28" i="5"/>
  <c r="AT28" i="5"/>
  <c r="AV28" i="5"/>
  <c r="AW28" i="5"/>
  <c r="BH28" i="5"/>
  <c r="BE28" i="5"/>
  <c r="AY28" i="5"/>
  <c r="BJ28" i="5"/>
  <c r="AZ28" i="5"/>
  <c r="BK28" i="5"/>
  <c r="AB26" i="5"/>
  <c r="AJ26" i="5" s="1"/>
  <c r="AR34" i="5"/>
  <c r="BB34" i="5"/>
  <c r="BC34" i="5"/>
  <c r="AP34" i="5"/>
  <c r="BA34" i="5"/>
  <c r="AQ34" i="5"/>
  <c r="AS34" i="5"/>
  <c r="BD34" i="5"/>
  <c r="AB25" i="5"/>
  <c r="AE25" i="5" s="1"/>
  <c r="BH62" i="5"/>
  <c r="BB62" i="5"/>
  <c r="AR62" i="5"/>
  <c r="AX62" i="5"/>
  <c r="AW62" i="5"/>
  <c r="BE62" i="5"/>
  <c r="BG62" i="5"/>
  <c r="AS62" i="5"/>
  <c r="AV62" i="5"/>
  <c r="AQ62" i="5"/>
  <c r="AT62" i="5"/>
  <c r="BD62" i="5"/>
  <c r="AP62" i="5"/>
  <c r="BC62" i="5"/>
  <c r="BI62" i="5"/>
  <c r="BA62" i="5"/>
  <c r="AU62" i="5"/>
  <c r="BF62" i="5"/>
  <c r="AB18" i="5"/>
  <c r="AL18" i="5" s="1"/>
  <c r="AP54" i="5"/>
  <c r="BA54" i="5"/>
  <c r="AR54" i="5"/>
  <c r="AQ54" i="5"/>
  <c r="BB54" i="5"/>
  <c r="BC54" i="5"/>
  <c r="BI29" i="5"/>
  <c r="AS29" i="5"/>
  <c r="AR29" i="5"/>
  <c r="BF29" i="5"/>
  <c r="AU29" i="5"/>
  <c r="AT29" i="5"/>
  <c r="BH29" i="5"/>
  <c r="AX29" i="5"/>
  <c r="BE29" i="5"/>
  <c r="BD29" i="5"/>
  <c r="BC29" i="5"/>
  <c r="BJ29" i="5"/>
  <c r="AW29" i="5"/>
  <c r="AP29" i="5"/>
  <c r="AY29" i="5"/>
  <c r="AQ29" i="5"/>
  <c r="BB29" i="5"/>
  <c r="BG29" i="5"/>
  <c r="BA29" i="5"/>
  <c r="AV29" i="5"/>
  <c r="BK29" i="5"/>
  <c r="AZ29" i="5"/>
  <c r="AR53" i="5"/>
  <c r="BD53" i="5"/>
  <c r="AP53" i="5"/>
  <c r="BA53" i="5"/>
  <c r="BC53" i="5"/>
  <c r="AS53" i="5"/>
  <c r="AQ53" i="5"/>
  <c r="BB53" i="5"/>
  <c r="AP25" i="5"/>
  <c r="BA25" i="5"/>
  <c r="BA26" i="5"/>
  <c r="AP26" i="5"/>
  <c r="AQ60" i="5"/>
  <c r="BA60" i="5"/>
  <c r="AP60" i="5"/>
  <c r="BC60" i="5"/>
  <c r="BB60" i="5"/>
  <c r="AR60" i="5"/>
  <c r="BE47" i="5"/>
  <c r="AS47" i="5"/>
  <c r="BD47" i="5"/>
  <c r="BH47" i="5"/>
  <c r="AV47" i="5"/>
  <c r="BG47" i="5"/>
  <c r="AU47" i="5"/>
  <c r="BF47" i="5"/>
  <c r="AW47" i="5"/>
  <c r="AT47" i="5"/>
  <c r="BA47" i="5"/>
  <c r="AP47" i="5"/>
  <c r="AQ47" i="5"/>
  <c r="BB47" i="5"/>
  <c r="BC47" i="5"/>
  <c r="AR47" i="5"/>
  <c r="AB20" i="5"/>
  <c r="AM20" i="5" s="1"/>
  <c r="BA35" i="5"/>
  <c r="BC35" i="5"/>
  <c r="BE35" i="5"/>
  <c r="AT35" i="5"/>
  <c r="AR35" i="5"/>
  <c r="AW35" i="5"/>
  <c r="BD35" i="5"/>
  <c r="BF35" i="5"/>
  <c r="AU35" i="5"/>
  <c r="AP35" i="5"/>
  <c r="AS35" i="5"/>
  <c r="BH35" i="5"/>
  <c r="AQ35" i="5"/>
  <c r="AV35" i="5"/>
  <c r="BB35" i="5"/>
  <c r="BG35" i="5"/>
  <c r="AB44" i="5"/>
  <c r="AJ44" i="5" s="1"/>
  <c r="AB8" i="5"/>
  <c r="AH8" i="5" s="1"/>
  <c r="AB15" i="5"/>
  <c r="AJ15" i="5" s="1"/>
  <c r="BE43" i="5"/>
  <c r="BC43" i="5"/>
  <c r="BB43" i="5"/>
  <c r="BF43" i="5"/>
  <c r="AR43" i="5"/>
  <c r="AT43" i="5"/>
  <c r="AU43" i="5"/>
  <c r="AQ43" i="5"/>
  <c r="AP43" i="5"/>
  <c r="AS43" i="5"/>
  <c r="BD43" i="5"/>
  <c r="BA43" i="5"/>
  <c r="BH43" i="5"/>
  <c r="AY43" i="5"/>
  <c r="AW43" i="5"/>
  <c r="BJ43" i="5"/>
  <c r="AX43" i="5"/>
  <c r="BI43" i="5"/>
  <c r="BG43" i="5"/>
  <c r="AV43" i="5"/>
  <c r="AZ43" i="5"/>
  <c r="BK43" i="5"/>
  <c r="AN62" i="5"/>
  <c r="BI47" i="5" l="1"/>
  <c r="AX35" i="5"/>
  <c r="BD54" i="5"/>
  <c r="AM30" i="5"/>
  <c r="BJ30" i="5" s="1"/>
  <c r="AL23" i="5"/>
  <c r="BI23" i="5" s="1"/>
  <c r="AJ32" i="5"/>
  <c r="AV32" i="5" s="1"/>
  <c r="AM35" i="5"/>
  <c r="AJ9" i="5"/>
  <c r="AL9" i="5"/>
  <c r="AX9" i="5" s="1"/>
  <c r="BB9" i="5"/>
  <c r="AF9" i="5"/>
  <c r="BC9" i="5" s="1"/>
  <c r="AH9" i="5"/>
  <c r="BE9" i="5" s="1"/>
  <c r="AK9" i="5"/>
  <c r="BI50" i="5"/>
  <c r="BF30" i="5"/>
  <c r="AM50" i="5"/>
  <c r="BJ50" i="5" s="1"/>
  <c r="AH23" i="5"/>
  <c r="AT23" i="5" s="1"/>
  <c r="AG23" i="5"/>
  <c r="BD23" i="5" s="1"/>
  <c r="AK24" i="5"/>
  <c r="AW24" i="5" s="1"/>
  <c r="AF23" i="5"/>
  <c r="BC23" i="5" s="1"/>
  <c r="AG24" i="5"/>
  <c r="BD24" i="5" s="1"/>
  <c r="AJ23" i="5"/>
  <c r="BG23" i="5" s="1"/>
  <c r="AM24" i="5"/>
  <c r="BJ24" i="5" s="1"/>
  <c r="AM23" i="5"/>
  <c r="AN23" i="5" s="1"/>
  <c r="AE24" i="5"/>
  <c r="BB24" i="5" s="1"/>
  <c r="AK57" i="5"/>
  <c r="BH57" i="5" s="1"/>
  <c r="AK23" i="5"/>
  <c r="BH23" i="5" s="1"/>
  <c r="AK32" i="5"/>
  <c r="AW32" i="5" s="1"/>
  <c r="AI24" i="5"/>
  <c r="BF24" i="5" s="1"/>
  <c r="AI23" i="5"/>
  <c r="AU23" i="5" s="1"/>
  <c r="AG9" i="5"/>
  <c r="AM32" i="5"/>
  <c r="AN32" i="5" s="1"/>
  <c r="AL55" i="5"/>
  <c r="AX55" i="5" s="1"/>
  <c r="AL53" i="5"/>
  <c r="AH55" i="5"/>
  <c r="AT55" i="5" s="1"/>
  <c r="AM9" i="5"/>
  <c r="AI9" i="5"/>
  <c r="AH57" i="5"/>
  <c r="BE57" i="5" s="1"/>
  <c r="AI54" i="5"/>
  <c r="AJ54" i="5"/>
  <c r="AV54" i="5" s="1"/>
  <c r="AL42" i="5"/>
  <c r="BI42" i="5" s="1"/>
  <c r="AF24" i="5"/>
  <c r="BC24" i="5" s="1"/>
  <c r="BK39" i="5"/>
  <c r="AZ39" i="5"/>
  <c r="AZ49" i="5"/>
  <c r="BK49" i="5"/>
  <c r="AL58" i="5"/>
  <c r="AK58" i="5"/>
  <c r="AL34" i="5"/>
  <c r="AX34" i="5" s="1"/>
  <c r="AW34" i="5"/>
  <c r="BH34" i="5"/>
  <c r="AJ34" i="5"/>
  <c r="AI59" i="5"/>
  <c r="AU59" i="5" s="1"/>
  <c r="AH59" i="5"/>
  <c r="BE59" i="5" s="1"/>
  <c r="AK59" i="5"/>
  <c r="AW59" i="5" s="1"/>
  <c r="AJ55" i="5"/>
  <c r="AV55" i="5" s="1"/>
  <c r="AI55" i="5"/>
  <c r="AU55" i="5" s="1"/>
  <c r="AG55" i="5"/>
  <c r="BD55" i="5" s="1"/>
  <c r="AK55" i="5"/>
  <c r="BH55" i="5" s="1"/>
  <c r="AK60" i="5"/>
  <c r="AG60" i="5"/>
  <c r="AH60" i="5"/>
  <c r="AJ60" i="5"/>
  <c r="AI60" i="5"/>
  <c r="AM60" i="5"/>
  <c r="AL60" i="5"/>
  <c r="BH53" i="5"/>
  <c r="AE26" i="5"/>
  <c r="BB26" i="5" s="1"/>
  <c r="AH26" i="5"/>
  <c r="AT26" i="5" s="1"/>
  <c r="AN58" i="5"/>
  <c r="BJ58" i="5"/>
  <c r="AY58" i="5"/>
  <c r="AI27" i="5"/>
  <c r="AD27" i="5"/>
  <c r="AM27" i="5"/>
  <c r="AJ27" i="5"/>
  <c r="AH27" i="5"/>
  <c r="AG27" i="5"/>
  <c r="AE27" i="5"/>
  <c r="AF27" i="5"/>
  <c r="AK27" i="5"/>
  <c r="AL27" i="5"/>
  <c r="AH24" i="5"/>
  <c r="AU57" i="5"/>
  <c r="BF57" i="5"/>
  <c r="AK54" i="5"/>
  <c r="AJ53" i="5"/>
  <c r="AQ55" i="5"/>
  <c r="BB55" i="5"/>
  <c r="AM42" i="5"/>
  <c r="AM59" i="5"/>
  <c r="AL30" i="5"/>
  <c r="BK41" i="5"/>
  <c r="AZ41" i="5"/>
  <c r="BA24" i="5"/>
  <c r="AP24" i="5"/>
  <c r="AM57" i="5"/>
  <c r="AG57" i="5"/>
  <c r="AM54" i="5"/>
  <c r="AM53" i="5"/>
  <c r="BH42" i="5"/>
  <c r="AW42" i="5"/>
  <c r="BD59" i="5"/>
  <c r="AS59" i="5"/>
  <c r="AJ30" i="5"/>
  <c r="AL54" i="5"/>
  <c r="AI34" i="5"/>
  <c r="AH34" i="5"/>
  <c r="AU32" i="5"/>
  <c r="BF32" i="5"/>
  <c r="AK30" i="5"/>
  <c r="AJ58" i="5"/>
  <c r="AI58" i="5"/>
  <c r="AI53" i="5"/>
  <c r="AH53" i="5"/>
  <c r="AL24" i="5"/>
  <c r="AL57" i="5"/>
  <c r="AF55" i="5"/>
  <c r="AM51" i="5"/>
  <c r="AL59" i="5"/>
  <c r="AM47" i="5"/>
  <c r="AX51" i="5"/>
  <c r="BI51" i="5"/>
  <c r="AJ24" i="5"/>
  <c r="AJ57" i="5"/>
  <c r="AH54" i="5"/>
  <c r="AQ23" i="5"/>
  <c r="BB23" i="5"/>
  <c r="AM34" i="5"/>
  <c r="AM55" i="5"/>
  <c r="AL32" i="5"/>
  <c r="AJ59" i="5"/>
  <c r="AL20" i="5"/>
  <c r="BI20" i="5" s="1"/>
  <c r="AI26" i="5"/>
  <c r="AU26" i="5" s="1"/>
  <c r="AM67" i="5"/>
  <c r="BJ67" i="5" s="1"/>
  <c r="AL26" i="5"/>
  <c r="AX26" i="5" s="1"/>
  <c r="AG26" i="5"/>
  <c r="BD26" i="5" s="1"/>
  <c r="AF26" i="5"/>
  <c r="AR26" i="5" s="1"/>
  <c r="AI67" i="5"/>
  <c r="AU67" i="5" s="1"/>
  <c r="AM26" i="5"/>
  <c r="AY26" i="5" s="1"/>
  <c r="AI21" i="5"/>
  <c r="BF21" i="5" s="1"/>
  <c r="AK14" i="5"/>
  <c r="BH14" i="5" s="1"/>
  <c r="AM21" i="5"/>
  <c r="AY21" i="5" s="1"/>
  <c r="AH22" i="5"/>
  <c r="BE22" i="5" s="1"/>
  <c r="AK67" i="5"/>
  <c r="AW67" i="5" s="1"/>
  <c r="AK22" i="5"/>
  <c r="BH22" i="5" s="1"/>
  <c r="AK21" i="5"/>
  <c r="BH21" i="5" s="1"/>
  <c r="AG67" i="5"/>
  <c r="BD67" i="5" s="1"/>
  <c r="AG22" i="5"/>
  <c r="BD22" i="5" s="1"/>
  <c r="AG21" i="5"/>
  <c r="BD21" i="5" s="1"/>
  <c r="AM44" i="5"/>
  <c r="AY44" i="5" s="1"/>
  <c r="AJ67" i="5"/>
  <c r="AV67" i="5" s="1"/>
  <c r="AF22" i="5"/>
  <c r="AR22" i="5" s="1"/>
  <c r="AL14" i="5"/>
  <c r="AX14" i="5" s="1"/>
  <c r="AL67" i="5"/>
  <c r="BI67" i="5" s="1"/>
  <c r="AF14" i="5"/>
  <c r="BC14" i="5" s="1"/>
  <c r="AH21" i="5"/>
  <c r="BE21" i="5" s="1"/>
  <c r="AM14" i="5"/>
  <c r="AY14" i="5" s="1"/>
  <c r="AK25" i="5"/>
  <c r="BH25" i="5" s="1"/>
  <c r="AJ14" i="5"/>
  <c r="AV14" i="5" s="1"/>
  <c r="AH14" i="5"/>
  <c r="BE14" i="5" s="1"/>
  <c r="AM8" i="5"/>
  <c r="BJ8" i="5" s="1"/>
  <c r="AM22" i="5"/>
  <c r="AN22" i="5" s="1"/>
  <c r="AG14" i="5"/>
  <c r="BD14" i="5" s="1"/>
  <c r="AJ21" i="5"/>
  <c r="BG21" i="5" s="1"/>
  <c r="AJ8" i="5"/>
  <c r="BG8" i="5" s="1"/>
  <c r="AI14" i="5"/>
  <c r="BF14" i="5" s="1"/>
  <c r="AL21" i="5"/>
  <c r="BI21" i="5" s="1"/>
  <c r="AN20" i="5"/>
  <c r="BJ20" i="5"/>
  <c r="AY20" i="5"/>
  <c r="AN5" i="5"/>
  <c r="AY5" i="5"/>
  <c r="BJ5" i="5"/>
  <c r="BK62" i="5"/>
  <c r="AZ62" i="5"/>
  <c r="AK8" i="5"/>
  <c r="AK44" i="5"/>
  <c r="AM25" i="5"/>
  <c r="BG26" i="5"/>
  <c r="AV26" i="5"/>
  <c r="AV15" i="5"/>
  <c r="BG15" i="5"/>
  <c r="BG44" i="5"/>
  <c r="AV44" i="5"/>
  <c r="AQ25" i="5"/>
  <c r="BB25" i="5"/>
  <c r="AL25" i="5"/>
  <c r="AG25" i="5"/>
  <c r="AM19" i="5"/>
  <c r="AL8" i="5"/>
  <c r="AH25" i="5"/>
  <c r="AR67" i="5"/>
  <c r="BC67" i="5"/>
  <c r="AJ22" i="5"/>
  <c r="AE22" i="5"/>
  <c r="AR21" i="5"/>
  <c r="BC21" i="5"/>
  <c r="AL19" i="5"/>
  <c r="AK5" i="5"/>
  <c r="AX18" i="5"/>
  <c r="BI18" i="5"/>
  <c r="AK15" i="5"/>
  <c r="AI8" i="5"/>
  <c r="AJ25" i="5"/>
  <c r="AK26" i="5"/>
  <c r="AH67" i="5"/>
  <c r="AI22" i="5"/>
  <c r="BB14" i="5"/>
  <c r="AQ14" i="5"/>
  <c r="AK19" i="5"/>
  <c r="AL15" i="5"/>
  <c r="AT8" i="5"/>
  <c r="BE8" i="5"/>
  <c r="AF25" i="5"/>
  <c r="AV19" i="5"/>
  <c r="BG19" i="5"/>
  <c r="AL5" i="5"/>
  <c r="AJ5" i="5"/>
  <c r="AM15" i="5"/>
  <c r="AL44" i="5"/>
  <c r="AK20" i="5"/>
  <c r="AJ20" i="5"/>
  <c r="AM18" i="5"/>
  <c r="AI25" i="5"/>
  <c r="AX22" i="5"/>
  <c r="BI22" i="5"/>
  <c r="BH67" i="5" l="1"/>
  <c r="AN50" i="5"/>
  <c r="BK50" i="5" s="1"/>
  <c r="AN30" i="5"/>
  <c r="BK30" i="5" s="1"/>
  <c r="BJ23" i="5"/>
  <c r="AY30" i="5"/>
  <c r="BG32" i="5"/>
  <c r="AX23" i="5"/>
  <c r="BE55" i="5"/>
  <c r="AW23" i="5"/>
  <c r="BI9" i="5"/>
  <c r="AV23" i="5"/>
  <c r="AN44" i="5"/>
  <c r="BK44" i="5" s="1"/>
  <c r="BJ32" i="5"/>
  <c r="AU14" i="5"/>
  <c r="AS14" i="5"/>
  <c r="BC22" i="5"/>
  <c r="AQ26" i="5"/>
  <c r="AT9" i="5"/>
  <c r="AN35" i="5"/>
  <c r="AY35" i="5"/>
  <c r="BJ35" i="5"/>
  <c r="AT59" i="5"/>
  <c r="AX42" i="5"/>
  <c r="BG9" i="5"/>
  <c r="AV9" i="5"/>
  <c r="AR24" i="5"/>
  <c r="BI55" i="5"/>
  <c r="BG55" i="5"/>
  <c r="AU24" i="5"/>
  <c r="AY24" i="5"/>
  <c r="BF55" i="5"/>
  <c r="AY23" i="5"/>
  <c r="AR9" i="5"/>
  <c r="BF67" i="5"/>
  <c r="BH32" i="5"/>
  <c r="BF26" i="5"/>
  <c r="AS24" i="5"/>
  <c r="AW9" i="5"/>
  <c r="BH9" i="5"/>
  <c r="BF23" i="5"/>
  <c r="AN24" i="5"/>
  <c r="AZ24" i="5" s="1"/>
  <c r="BH24" i="5"/>
  <c r="AY67" i="5"/>
  <c r="AR23" i="5"/>
  <c r="AS55" i="5"/>
  <c r="BE26" i="5"/>
  <c r="AU21" i="5"/>
  <c r="AW57" i="5"/>
  <c r="AS26" i="5"/>
  <c r="AY50" i="5"/>
  <c r="AX20" i="5"/>
  <c r="BG14" i="5"/>
  <c r="AW25" i="5"/>
  <c r="AW14" i="5"/>
  <c r="BE23" i="5"/>
  <c r="AY32" i="5"/>
  <c r="AS23" i="5"/>
  <c r="AT57" i="5"/>
  <c r="AX67" i="5"/>
  <c r="AS21" i="5"/>
  <c r="BG54" i="5"/>
  <c r="AX21" i="5"/>
  <c r="AQ24" i="5"/>
  <c r="AV21" i="5"/>
  <c r="BJ22" i="5"/>
  <c r="BJ14" i="5"/>
  <c r="BD9" i="5"/>
  <c r="AS9" i="5"/>
  <c r="AN14" i="5"/>
  <c r="BK14" i="5" s="1"/>
  <c r="BJ21" i="5"/>
  <c r="BF59" i="5"/>
  <c r="AN9" i="5"/>
  <c r="BJ9" i="5"/>
  <c r="AY9" i="5"/>
  <c r="BJ26" i="5"/>
  <c r="BI14" i="5"/>
  <c r="AW21" i="5"/>
  <c r="AN21" i="5"/>
  <c r="AZ21" i="5" s="1"/>
  <c r="BF9" i="5"/>
  <c r="AU9" i="5"/>
  <c r="AN26" i="5"/>
  <c r="BK26" i="5" s="1"/>
  <c r="BI53" i="5"/>
  <c r="AX53" i="5"/>
  <c r="AY22" i="5"/>
  <c r="AN8" i="5"/>
  <c r="BK8" i="5" s="1"/>
  <c r="BI26" i="5"/>
  <c r="AS22" i="5"/>
  <c r="BG67" i="5"/>
  <c r="BI34" i="5"/>
  <c r="AU54" i="5"/>
  <c r="BF54" i="5"/>
  <c r="BH58" i="5"/>
  <c r="AW58" i="5"/>
  <c r="AX58" i="5"/>
  <c r="BI58" i="5"/>
  <c r="AV34" i="5"/>
  <c r="BG34" i="5"/>
  <c r="BH59" i="5"/>
  <c r="AW55" i="5"/>
  <c r="AT22" i="5"/>
  <c r="AV24" i="5"/>
  <c r="BG24" i="5"/>
  <c r="BG58" i="5"/>
  <c r="AV58" i="5"/>
  <c r="AN54" i="5"/>
  <c r="AY54" i="5"/>
  <c r="BJ54" i="5"/>
  <c r="AN59" i="5"/>
  <c r="AY59" i="5"/>
  <c r="BJ59" i="5"/>
  <c r="BE24" i="5"/>
  <c r="AT24" i="5"/>
  <c r="BE27" i="5"/>
  <c r="AT27" i="5"/>
  <c r="AS60" i="5"/>
  <c r="BD60" i="5"/>
  <c r="AN47" i="5"/>
  <c r="BJ47" i="5"/>
  <c r="AY47" i="5"/>
  <c r="BG27" i="5"/>
  <c r="AV27" i="5"/>
  <c r="AW60" i="5"/>
  <c r="BH60" i="5"/>
  <c r="BE54" i="5"/>
  <c r="AT54" i="5"/>
  <c r="BE53" i="5"/>
  <c r="AT53" i="5"/>
  <c r="AV30" i="5"/>
  <c r="BG30" i="5"/>
  <c r="AN27" i="5"/>
  <c r="AY27" i="5"/>
  <c r="BJ27" i="5"/>
  <c r="AN53" i="5"/>
  <c r="AY53" i="5"/>
  <c r="BJ53" i="5"/>
  <c r="AV60" i="5"/>
  <c r="BG60" i="5"/>
  <c r="AN51" i="5"/>
  <c r="BJ51" i="5"/>
  <c r="AY51" i="5"/>
  <c r="AZ23" i="5"/>
  <c r="BK23" i="5"/>
  <c r="BE60" i="5"/>
  <c r="AT60" i="5"/>
  <c r="AN67" i="5"/>
  <c r="BK67" i="5" s="1"/>
  <c r="AT21" i="5"/>
  <c r="AT14" i="5"/>
  <c r="BC26" i="5"/>
  <c r="AV59" i="5"/>
  <c r="BG59" i="5"/>
  <c r="BG57" i="5"/>
  <c r="AV57" i="5"/>
  <c r="AR55" i="5"/>
  <c r="BC55" i="5"/>
  <c r="BF53" i="5"/>
  <c r="AU53" i="5"/>
  <c r="BD57" i="5"/>
  <c r="AS57" i="5"/>
  <c r="BK32" i="5"/>
  <c r="AZ32" i="5"/>
  <c r="AP27" i="5"/>
  <c r="BA27" i="5"/>
  <c r="BI60" i="5"/>
  <c r="AX60" i="5"/>
  <c r="BJ44" i="5"/>
  <c r="AR14" i="5"/>
  <c r="AX32" i="5"/>
  <c r="BI32" i="5"/>
  <c r="AN34" i="5"/>
  <c r="AY34" i="5"/>
  <c r="BJ34" i="5"/>
  <c r="AX24" i="5"/>
  <c r="BI24" i="5"/>
  <c r="AN57" i="5"/>
  <c r="AY57" i="5"/>
  <c r="BJ57" i="5"/>
  <c r="AN42" i="5"/>
  <c r="BJ42" i="5"/>
  <c r="AY42" i="5"/>
  <c r="AV53" i="5"/>
  <c r="BG53" i="5"/>
  <c r="AW27" i="5"/>
  <c r="BH27" i="5"/>
  <c r="BF27" i="5"/>
  <c r="AU27" i="5"/>
  <c r="AN60" i="5"/>
  <c r="BJ60" i="5"/>
  <c r="AY60" i="5"/>
  <c r="BH30" i="5"/>
  <c r="AW30" i="5"/>
  <c r="BE34" i="5"/>
  <c r="AT34" i="5"/>
  <c r="BI30" i="5"/>
  <c r="AX30" i="5"/>
  <c r="BB27" i="5"/>
  <c r="AQ27" i="5"/>
  <c r="AN55" i="5"/>
  <c r="AY55" i="5"/>
  <c r="BJ55" i="5"/>
  <c r="BI59" i="5"/>
  <c r="AX59" i="5"/>
  <c r="AU58" i="5"/>
  <c r="BF58" i="5"/>
  <c r="BF34" i="5"/>
  <c r="AU34" i="5"/>
  <c r="BI54" i="5"/>
  <c r="AX54" i="5"/>
  <c r="BH54" i="5"/>
  <c r="AW54" i="5"/>
  <c r="AS27" i="5"/>
  <c r="BD27" i="5"/>
  <c r="AZ58" i="5"/>
  <c r="BK58" i="5"/>
  <c r="BI57" i="5"/>
  <c r="AX57" i="5"/>
  <c r="BI27" i="5"/>
  <c r="AX27" i="5"/>
  <c r="AR27" i="5"/>
  <c r="BC27" i="5"/>
  <c r="AU60" i="5"/>
  <c r="BF60" i="5"/>
  <c r="AV8" i="5"/>
  <c r="AY8" i="5"/>
  <c r="AS67" i="5"/>
  <c r="AW22" i="5"/>
  <c r="BG25" i="5"/>
  <c r="AV25" i="5"/>
  <c r="AW5" i="5"/>
  <c r="BH5" i="5"/>
  <c r="BI25" i="5"/>
  <c r="AX25" i="5"/>
  <c r="BG20" i="5"/>
  <c r="AV20" i="5"/>
  <c r="AW20" i="5"/>
  <c r="BH20" i="5"/>
  <c r="AX44" i="5"/>
  <c r="BI44" i="5"/>
  <c r="AU8" i="5"/>
  <c r="BF8" i="5"/>
  <c r="AX19" i="5"/>
  <c r="BI19" i="5"/>
  <c r="AQ22" i="5"/>
  <c r="BB22" i="5"/>
  <c r="BH44" i="5"/>
  <c r="AW44" i="5"/>
  <c r="AW15" i="5"/>
  <c r="BH15" i="5"/>
  <c r="BG22" i="5"/>
  <c r="AV22" i="5"/>
  <c r="BH8" i="5"/>
  <c r="AW8" i="5"/>
  <c r="AX5" i="5"/>
  <c r="BI5" i="5"/>
  <c r="BK22" i="5"/>
  <c r="AZ22" i="5"/>
  <c r="BE67" i="5"/>
  <c r="AT67" i="5"/>
  <c r="BD25" i="5"/>
  <c r="AS25" i="5"/>
  <c r="BK5" i="5"/>
  <c r="AZ5" i="5"/>
  <c r="AR25" i="5"/>
  <c r="BC25" i="5"/>
  <c r="AW26" i="5"/>
  <c r="BH26" i="5"/>
  <c r="AN19" i="5"/>
  <c r="AY19" i="5"/>
  <c r="BJ19" i="5"/>
  <c r="BF25" i="5"/>
  <c r="AU25" i="5"/>
  <c r="BI15" i="5"/>
  <c r="AX15" i="5"/>
  <c r="AU22" i="5"/>
  <c r="BF22" i="5"/>
  <c r="BE25" i="5"/>
  <c r="AT25" i="5"/>
  <c r="BI8" i="5"/>
  <c r="AX8" i="5"/>
  <c r="AN25" i="5"/>
  <c r="BJ25" i="5"/>
  <c r="AY25" i="5"/>
  <c r="AN18" i="5"/>
  <c r="BJ18" i="5"/>
  <c r="AY18" i="5"/>
  <c r="AN15" i="5"/>
  <c r="BJ15" i="5"/>
  <c r="AY15" i="5"/>
  <c r="AV5" i="5"/>
  <c r="BG5" i="5"/>
  <c r="BH19" i="5"/>
  <c r="AW19" i="5"/>
  <c r="AZ20" i="5"/>
  <c r="BK20" i="5"/>
  <c r="AZ50" i="5" l="1"/>
  <c r="AZ44" i="5"/>
  <c r="AZ30" i="5"/>
  <c r="AZ67" i="5"/>
  <c r="AZ14" i="5"/>
  <c r="AZ26" i="5"/>
  <c r="AZ8" i="5"/>
  <c r="BK24" i="5"/>
  <c r="BK35" i="5"/>
  <c r="AZ35" i="5"/>
  <c r="BK21" i="5"/>
  <c r="AZ9" i="5"/>
  <c r="BK9" i="5"/>
  <c r="BK60" i="5"/>
  <c r="AZ60" i="5"/>
  <c r="BK51" i="5"/>
  <c r="AZ51" i="5"/>
  <c r="AZ59" i="5"/>
  <c r="BK59" i="5"/>
  <c r="AZ57" i="5"/>
  <c r="BK57" i="5"/>
  <c r="AZ47" i="5"/>
  <c r="BK47" i="5"/>
  <c r="BK42" i="5"/>
  <c r="AZ42" i="5"/>
  <c r="AZ53" i="5"/>
  <c r="BK53" i="5"/>
  <c r="AZ27" i="5"/>
  <c r="BK27" i="5"/>
  <c r="AZ34" i="5"/>
  <c r="BK34" i="5"/>
  <c r="BK54" i="5"/>
  <c r="AZ54" i="5"/>
  <c r="AZ55" i="5"/>
  <c r="BK55" i="5"/>
  <c r="BK15" i="5"/>
  <c r="AZ15" i="5"/>
  <c r="AZ25" i="5"/>
  <c r="BK25" i="5"/>
  <c r="BK18" i="5"/>
  <c r="AZ18" i="5"/>
  <c r="BK19" i="5"/>
  <c r="AZ19" i="5"/>
  <c r="H7" i="5" l="1"/>
  <c r="G11" i="5"/>
  <c r="G33" i="5"/>
  <c r="G12" i="5"/>
  <c r="F12" i="5" s="1"/>
  <c r="G38" i="3"/>
  <c r="AN38" i="3" s="1"/>
  <c r="G35" i="3"/>
  <c r="AN35" i="3" s="1"/>
  <c r="BE35" i="3" l="1"/>
  <c r="AZ35" i="3"/>
  <c r="AQ35" i="3"/>
  <c r="AT35" i="3"/>
  <c r="BB35" i="3"/>
  <c r="BA35" i="3"/>
  <c r="AS35" i="3"/>
  <c r="AO35" i="3"/>
  <c r="AP35" i="3"/>
  <c r="BD35" i="3"/>
  <c r="BC35" i="3"/>
  <c r="BF35" i="3"/>
  <c r="AR35" i="3"/>
  <c r="AU35" i="3"/>
  <c r="BB38" i="3"/>
  <c r="BH38" i="3"/>
  <c r="BG38" i="3"/>
  <c r="AV38" i="3"/>
  <c r="AQ38" i="3"/>
  <c r="AW38" i="3"/>
  <c r="AZ38" i="3"/>
  <c r="AT38" i="3"/>
  <c r="AR38" i="3"/>
  <c r="AO38" i="3"/>
  <c r="BE38" i="3"/>
  <c r="BA38" i="3"/>
  <c r="AS38" i="3"/>
  <c r="BC38" i="3"/>
  <c r="AU38" i="3"/>
  <c r="AP38" i="3"/>
  <c r="BD38" i="3"/>
  <c r="BF38" i="3"/>
  <c r="AC12" i="5"/>
  <c r="AA12" i="5"/>
  <c r="N12" i="22" a="1"/>
  <c r="N12" i="22" s="1"/>
  <c r="N7" i="22" a="1"/>
  <c r="N7" i="22" s="1"/>
  <c r="N17" i="22" a="1"/>
  <c r="N17" i="22" s="1"/>
  <c r="N22" i="22" a="1"/>
  <c r="N22" i="22" s="1"/>
  <c r="G69" i="5"/>
  <c r="N18" i="22" a="1"/>
  <c r="N18" i="22" s="1"/>
  <c r="N8" i="22" a="1"/>
  <c r="N8" i="22" s="1"/>
  <c r="N23" i="22" a="1"/>
  <c r="N23" i="22" s="1"/>
  <c r="N13" i="22" a="1"/>
  <c r="N13" i="22" s="1"/>
  <c r="H69" i="5"/>
  <c r="G8" i="24"/>
  <c r="G8" i="13" s="1"/>
  <c r="G7" i="24"/>
  <c r="G7" i="13" s="1"/>
  <c r="K8" i="24"/>
  <c r="K8" i="13" s="1"/>
  <c r="AO33" i="5"/>
  <c r="K7" i="24"/>
  <c r="K7" i="13" s="1"/>
  <c r="F6" i="24"/>
  <c r="F8" i="24"/>
  <c r="F8" i="13" s="1"/>
  <c r="D7" i="24"/>
  <c r="D8" i="24"/>
  <c r="AB35" i="3"/>
  <c r="Z35" i="3"/>
  <c r="AB38" i="3"/>
  <c r="Z38" i="3"/>
  <c r="AA38" i="3" s="1"/>
  <c r="AL38" i="3" s="1"/>
  <c r="F7" i="5"/>
  <c r="D6" i="24"/>
  <c r="W12" i="5"/>
  <c r="G37" i="3"/>
  <c r="G36" i="3"/>
  <c r="J6" i="23"/>
  <c r="K6" i="23" l="1"/>
  <c r="AN36" i="3"/>
  <c r="L6" i="23"/>
  <c r="L6" i="13" s="1"/>
  <c r="AN37" i="3"/>
  <c r="AX38" i="3"/>
  <c r="BI38" i="3"/>
  <c r="F6" i="13"/>
  <c r="X7" i="5"/>
  <c r="AC7" i="5"/>
  <c r="AA7" i="5"/>
  <c r="X12" i="5"/>
  <c r="X33" i="5"/>
  <c r="X11" i="5"/>
  <c r="W11" i="5"/>
  <c r="W7" i="5"/>
  <c r="W33" i="5"/>
  <c r="AO31" i="5"/>
  <c r="AR31" i="5" s="1"/>
  <c r="W31" i="5"/>
  <c r="X31" i="5"/>
  <c r="AB33" i="5"/>
  <c r="AL33" i="5" s="1"/>
  <c r="AB31" i="5"/>
  <c r="AL31" i="5" s="1"/>
  <c r="K6" i="24"/>
  <c r="K25" i="24" s="1"/>
  <c r="N8" i="24"/>
  <c r="D8" i="13"/>
  <c r="N8" i="13" s="1"/>
  <c r="D7" i="13"/>
  <c r="N7" i="13" s="1"/>
  <c r="N7" i="24"/>
  <c r="J6" i="13"/>
  <c r="D6" i="13"/>
  <c r="G6" i="24"/>
  <c r="G25" i="24" s="1"/>
  <c r="AM38" i="3"/>
  <c r="Z37" i="3"/>
  <c r="AA37" i="3" s="1"/>
  <c r="AL37" i="3" s="1"/>
  <c r="AB37" i="3"/>
  <c r="Z36" i="3"/>
  <c r="AB36" i="3"/>
  <c r="AA35" i="3"/>
  <c r="AJ35" i="3" s="1"/>
  <c r="AO7" i="5"/>
  <c r="AO12" i="5"/>
  <c r="AQ33" i="5"/>
  <c r="AR33" i="5"/>
  <c r="AS33" i="5"/>
  <c r="AW33" i="5"/>
  <c r="BE33" i="5"/>
  <c r="BD33" i="5"/>
  <c r="AP33" i="5"/>
  <c r="AV33" i="5"/>
  <c r="BG33" i="5"/>
  <c r="BA33" i="5"/>
  <c r="AT33" i="5"/>
  <c r="BC33" i="5"/>
  <c r="BF33" i="5"/>
  <c r="AU33" i="5"/>
  <c r="BB33" i="5"/>
  <c r="BH33" i="5"/>
  <c r="AO11" i="5"/>
  <c r="G5" i="3"/>
  <c r="F56" i="5"/>
  <c r="N6" i="23" l="1"/>
  <c r="AV35" i="3"/>
  <c r="BG35" i="3"/>
  <c r="BJ38" i="3"/>
  <c r="AY38" i="3"/>
  <c r="AP37" i="3"/>
  <c r="BD37" i="3"/>
  <c r="BF37" i="3"/>
  <c r="AV37" i="3"/>
  <c r="AQ37" i="3"/>
  <c r="BH37" i="3"/>
  <c r="BG37" i="3"/>
  <c r="AR37" i="3"/>
  <c r="AW37" i="3"/>
  <c r="BC37" i="3"/>
  <c r="AO37" i="3"/>
  <c r="AT37" i="3"/>
  <c r="BB37" i="3"/>
  <c r="AU37" i="3"/>
  <c r="BA37" i="3"/>
  <c r="AZ37" i="3"/>
  <c r="AS37" i="3"/>
  <c r="BE37" i="3"/>
  <c r="AN5" i="3"/>
  <c r="BB36" i="3"/>
  <c r="AS36" i="3"/>
  <c r="AT36" i="3"/>
  <c r="AQ36" i="3"/>
  <c r="BE36" i="3"/>
  <c r="AO36" i="3"/>
  <c r="AV36" i="3"/>
  <c r="BG36" i="3"/>
  <c r="AR36" i="3"/>
  <c r="BF36" i="3"/>
  <c r="BD36" i="3"/>
  <c r="BC36" i="3"/>
  <c r="BA36" i="3"/>
  <c r="AZ36" i="3"/>
  <c r="AU36" i="3"/>
  <c r="AP36" i="3"/>
  <c r="BI37" i="3"/>
  <c r="AX37" i="3"/>
  <c r="AA56" i="5"/>
  <c r="AC56" i="5"/>
  <c r="AW31" i="5"/>
  <c r="BE31" i="5"/>
  <c r="AP31" i="5"/>
  <c r="BB31" i="5"/>
  <c r="AT31" i="5"/>
  <c r="AQ31" i="5"/>
  <c r="AU31" i="5"/>
  <c r="BF31" i="5"/>
  <c r="BA31" i="5"/>
  <c r="AV31" i="5"/>
  <c r="BG31" i="5"/>
  <c r="BH31" i="5"/>
  <c r="BD31" i="5"/>
  <c r="AS31" i="5"/>
  <c r="BC31" i="5"/>
  <c r="W56" i="5"/>
  <c r="X56" i="5"/>
  <c r="K6" i="13"/>
  <c r="AB12" i="5"/>
  <c r="AH12" i="5" s="1"/>
  <c r="AT12" i="5" s="1"/>
  <c r="C11" i="23"/>
  <c r="C25" i="23" s="1"/>
  <c r="D11" i="24"/>
  <c r="D25" i="24" s="1"/>
  <c r="G6" i="13"/>
  <c r="N6" i="24"/>
  <c r="AK35" i="3"/>
  <c r="AM37" i="3"/>
  <c r="AB5" i="3"/>
  <c r="Z5" i="3"/>
  <c r="AA36" i="3"/>
  <c r="AK36" i="3" s="1"/>
  <c r="AL35" i="3"/>
  <c r="AM33" i="5"/>
  <c r="AN33" i="5" s="1"/>
  <c r="AP11" i="5"/>
  <c r="BA11" i="5"/>
  <c r="AM31" i="5"/>
  <c r="AB7" i="5"/>
  <c r="AH7" i="5" s="1"/>
  <c r="BA12" i="5"/>
  <c r="BC12" i="5"/>
  <c r="BB12" i="5"/>
  <c r="BD12" i="5"/>
  <c r="AP12" i="5"/>
  <c r="AR12" i="5"/>
  <c r="AQ12" i="5"/>
  <c r="AS12" i="5"/>
  <c r="AO56" i="5"/>
  <c r="AX31" i="5"/>
  <c r="BI31" i="5"/>
  <c r="AB11" i="5"/>
  <c r="AE11" i="5" s="1"/>
  <c r="AX33" i="5"/>
  <c r="BI33" i="5"/>
  <c r="AQ7" i="5"/>
  <c r="AP7" i="5"/>
  <c r="BC7" i="5"/>
  <c r="BD7" i="5"/>
  <c r="BB7" i="5"/>
  <c r="BA7" i="5"/>
  <c r="AR7" i="5"/>
  <c r="AS7" i="5"/>
  <c r="G29" i="3"/>
  <c r="AN29" i="3" s="1"/>
  <c r="G34" i="3"/>
  <c r="AN34" i="3" s="1"/>
  <c r="G33" i="3"/>
  <c r="G32" i="3"/>
  <c r="AN32" i="3" s="1"/>
  <c r="G28" i="3"/>
  <c r="AN28" i="3" s="1"/>
  <c r="G25" i="3"/>
  <c r="AN25" i="3" s="1"/>
  <c r="G24" i="3"/>
  <c r="AN24" i="3" s="1"/>
  <c r="G23" i="3"/>
  <c r="AN23" i="3" s="1"/>
  <c r="G22" i="3"/>
  <c r="AN22" i="3" s="1"/>
  <c r="G20" i="3"/>
  <c r="AN20" i="3" s="1"/>
  <c r="G18" i="3"/>
  <c r="AN18" i="3" s="1"/>
  <c r="G6" i="3"/>
  <c r="AN6" i="3" s="1"/>
  <c r="G7" i="3"/>
  <c r="AN7" i="3" s="1"/>
  <c r="G8" i="3"/>
  <c r="AN8" i="3" s="1"/>
  <c r="G9" i="3"/>
  <c r="AN9" i="3" s="1"/>
  <c r="G10" i="3"/>
  <c r="AN10" i="3" s="1"/>
  <c r="G11" i="3"/>
  <c r="AN11" i="3" s="1"/>
  <c r="G12" i="3"/>
  <c r="AN12" i="3" s="1"/>
  <c r="G13" i="3"/>
  <c r="AN13" i="3" s="1"/>
  <c r="G14" i="3"/>
  <c r="AN14" i="3" s="1"/>
  <c r="G15" i="3"/>
  <c r="AN15" i="3" s="1"/>
  <c r="G16" i="3"/>
  <c r="AN16" i="3" s="1"/>
  <c r="G17" i="3"/>
  <c r="AN17" i="3" s="1"/>
  <c r="G19" i="3"/>
  <c r="AN19" i="3" s="1"/>
  <c r="G21" i="3"/>
  <c r="AN21" i="3" s="1"/>
  <c r="G26" i="3"/>
  <c r="AN26" i="3" s="1"/>
  <c r="G27" i="3"/>
  <c r="AN27" i="3" s="1"/>
  <c r="G30" i="3"/>
  <c r="AN30" i="3" s="1"/>
  <c r="AR17" i="3" l="1"/>
  <c r="BE17" i="3"/>
  <c r="AO17" i="3"/>
  <c r="AZ17" i="3"/>
  <c r="AQ17" i="3"/>
  <c r="AP17" i="3"/>
  <c r="AS17" i="3"/>
  <c r="BB17" i="3"/>
  <c r="BA17" i="3"/>
  <c r="BC17" i="3"/>
  <c r="AT17" i="3"/>
  <c r="BD17" i="3"/>
  <c r="N21" i="21" a="1"/>
  <c r="N21" i="21" s="1"/>
  <c r="AQ9" i="3"/>
  <c r="BA9" i="3"/>
  <c r="BB9" i="3"/>
  <c r="AP9" i="3"/>
  <c r="AZ9" i="3"/>
  <c r="AO9" i="3"/>
  <c r="AQ15" i="3"/>
  <c r="BA15" i="3"/>
  <c r="AP15" i="3"/>
  <c r="AO15" i="3"/>
  <c r="BD15" i="3"/>
  <c r="BC15" i="3"/>
  <c r="BB15" i="3"/>
  <c r="AZ15" i="3"/>
  <c r="AR15" i="3"/>
  <c r="AS15" i="3"/>
  <c r="AO7" i="3"/>
  <c r="AZ7" i="3"/>
  <c r="AT28" i="3"/>
  <c r="AQ28" i="3"/>
  <c r="AO28" i="3"/>
  <c r="BE28" i="3"/>
  <c r="AZ28" i="3"/>
  <c r="AR28" i="3"/>
  <c r="AU28" i="3"/>
  <c r="BD28" i="3"/>
  <c r="BC28" i="3"/>
  <c r="AV28" i="3"/>
  <c r="BF28" i="3"/>
  <c r="BA28" i="3"/>
  <c r="AS28" i="3"/>
  <c r="BG28" i="3"/>
  <c r="BH28" i="3"/>
  <c r="BB28" i="3"/>
  <c r="AP28" i="3"/>
  <c r="AW28" i="3"/>
  <c r="AM35" i="3"/>
  <c r="BI35" i="3"/>
  <c r="AX35" i="3"/>
  <c r="AP30" i="3"/>
  <c r="BA30" i="3"/>
  <c r="BF30" i="3"/>
  <c r="BE30" i="3"/>
  <c r="AR30" i="3"/>
  <c r="BG30" i="3"/>
  <c r="AU30" i="3"/>
  <c r="AT30" i="3"/>
  <c r="AV30" i="3"/>
  <c r="BB30" i="3"/>
  <c r="AO30" i="3"/>
  <c r="BD30" i="3"/>
  <c r="AZ30" i="3"/>
  <c r="AQ30" i="3"/>
  <c r="BC30" i="3"/>
  <c r="BH30" i="3"/>
  <c r="AW30" i="3"/>
  <c r="AS30" i="3"/>
  <c r="AO14" i="3"/>
  <c r="BA14" i="3"/>
  <c r="BB14" i="3"/>
  <c r="BC14" i="3"/>
  <c r="BD14" i="3"/>
  <c r="AR14" i="3"/>
  <c r="AS14" i="3"/>
  <c r="AQ14" i="3"/>
  <c r="AP14" i="3"/>
  <c r="AZ14" i="3"/>
  <c r="AO6" i="3"/>
  <c r="AZ6" i="3"/>
  <c r="BF32" i="3"/>
  <c r="AU32" i="3"/>
  <c r="AW32" i="3"/>
  <c r="BB32" i="3"/>
  <c r="AZ32" i="3"/>
  <c r="BH32" i="3"/>
  <c r="AQ32" i="3"/>
  <c r="AP32" i="3"/>
  <c r="AO32" i="3"/>
  <c r="BE32" i="3"/>
  <c r="AV32" i="3"/>
  <c r="BA32" i="3"/>
  <c r="BG32" i="3"/>
  <c r="BD32" i="3"/>
  <c r="AR32" i="3"/>
  <c r="AT32" i="3"/>
  <c r="AS32" i="3"/>
  <c r="BC32" i="3"/>
  <c r="BH36" i="3"/>
  <c r="AW36" i="3"/>
  <c r="AT27" i="3"/>
  <c r="BA27" i="3"/>
  <c r="AO27" i="3"/>
  <c r="AS27" i="3"/>
  <c r="AQ27" i="3"/>
  <c r="BE27" i="3"/>
  <c r="AP27" i="3"/>
  <c r="AZ27" i="3"/>
  <c r="BB27" i="3"/>
  <c r="BG27" i="3"/>
  <c r="AR27" i="3"/>
  <c r="AV27" i="3"/>
  <c r="AU27" i="3"/>
  <c r="BD27" i="3"/>
  <c r="BC27" i="3"/>
  <c r="BF27" i="3"/>
  <c r="AZ13" i="3"/>
  <c r="BB13" i="3"/>
  <c r="AO13" i="3"/>
  <c r="BC13" i="3"/>
  <c r="BA13" i="3"/>
  <c r="AQ13" i="3"/>
  <c r="AR13" i="3"/>
  <c r="AP13" i="3"/>
  <c r="AS18" i="3"/>
  <c r="AU18" i="3"/>
  <c r="AQ18" i="3"/>
  <c r="BA18" i="3"/>
  <c r="AR18" i="3"/>
  <c r="AP18" i="3"/>
  <c r="BD18" i="3"/>
  <c r="BC18" i="3"/>
  <c r="AZ18" i="3"/>
  <c r="BB18" i="3"/>
  <c r="AO18" i="3"/>
  <c r="AT18" i="3"/>
  <c r="BF18" i="3"/>
  <c r="BE18" i="3"/>
  <c r="M16" i="23"/>
  <c r="N16" i="23" s="1"/>
  <c r="AN33" i="3"/>
  <c r="AO24" i="3"/>
  <c r="AP24" i="3"/>
  <c r="AZ24" i="3"/>
  <c r="BB24" i="3"/>
  <c r="BF24" i="3"/>
  <c r="BA24" i="3"/>
  <c r="AR24" i="3"/>
  <c r="AQ24" i="3"/>
  <c r="AT24" i="3"/>
  <c r="BC24" i="3"/>
  <c r="BE24" i="3"/>
  <c r="AS24" i="3"/>
  <c r="BD24" i="3"/>
  <c r="AU24" i="3"/>
  <c r="AO16" i="3"/>
  <c r="AP16" i="3"/>
  <c r="AR16" i="3"/>
  <c r="BE16" i="3"/>
  <c r="BC16" i="3"/>
  <c r="AQ16" i="3"/>
  <c r="AT16" i="3"/>
  <c r="BB16" i="3"/>
  <c r="BA16" i="3"/>
  <c r="BD16" i="3"/>
  <c r="AZ16" i="3"/>
  <c r="AS16" i="3"/>
  <c r="AO8" i="3"/>
  <c r="AP8" i="3"/>
  <c r="BA8" i="3"/>
  <c r="AZ8" i="3"/>
  <c r="AR25" i="3"/>
  <c r="BD25" i="3"/>
  <c r="BC25" i="3"/>
  <c r="BF25" i="3"/>
  <c r="BB25" i="3"/>
  <c r="AS25" i="3"/>
  <c r="AU25" i="3"/>
  <c r="BA25" i="3"/>
  <c r="BE25" i="3"/>
  <c r="AO25" i="3"/>
  <c r="AV25" i="3"/>
  <c r="AQ25" i="3"/>
  <c r="AP25" i="3"/>
  <c r="AT25" i="3"/>
  <c r="AZ25" i="3"/>
  <c r="BG25" i="3"/>
  <c r="N11" i="21" a="1"/>
  <c r="N11" i="21" s="1"/>
  <c r="AS26" i="3"/>
  <c r="AR26" i="3"/>
  <c r="BF26" i="3"/>
  <c r="AP26" i="3"/>
  <c r="AO26" i="3"/>
  <c r="AV26" i="3"/>
  <c r="BE26" i="3"/>
  <c r="BD26" i="3"/>
  <c r="BB26" i="3"/>
  <c r="BA26" i="3"/>
  <c r="AZ26" i="3"/>
  <c r="BG26" i="3"/>
  <c r="AU26" i="3"/>
  <c r="AQ26" i="3"/>
  <c r="BC26" i="3"/>
  <c r="AT26" i="3"/>
  <c r="AR12" i="3"/>
  <c r="BB12" i="3"/>
  <c r="AO12" i="3"/>
  <c r="AQ12" i="3"/>
  <c r="BA12" i="3"/>
  <c r="AP12" i="3"/>
  <c r="BC12" i="3"/>
  <c r="AZ12" i="3"/>
  <c r="AR20" i="3"/>
  <c r="AU20" i="3"/>
  <c r="BF20" i="3"/>
  <c r="BB20" i="3"/>
  <c r="AO20" i="3"/>
  <c r="BA20" i="3"/>
  <c r="AQ20" i="3"/>
  <c r="BD20" i="3"/>
  <c r="AP20" i="3"/>
  <c r="AZ20" i="3"/>
  <c r="AS20" i="3"/>
  <c r="BC20" i="3"/>
  <c r="BE20" i="3"/>
  <c r="AT20" i="3"/>
  <c r="AS34" i="3"/>
  <c r="AV34" i="3"/>
  <c r="BD34" i="3"/>
  <c r="BI34" i="3"/>
  <c r="AO34" i="3"/>
  <c r="BG34" i="3"/>
  <c r="AQ34" i="3"/>
  <c r="AP34" i="3"/>
  <c r="AZ34" i="3"/>
  <c r="BE34" i="3"/>
  <c r="BB34" i="3"/>
  <c r="BA34" i="3"/>
  <c r="AW34" i="3"/>
  <c r="AT34" i="3"/>
  <c r="AX34" i="3"/>
  <c r="AR34" i="3"/>
  <c r="BF34" i="3"/>
  <c r="BH34" i="3"/>
  <c r="BC34" i="3"/>
  <c r="AU34" i="3"/>
  <c r="AP21" i="3"/>
  <c r="AO21" i="3"/>
  <c r="AQ21" i="3"/>
  <c r="AZ21" i="3"/>
  <c r="AT21" i="3"/>
  <c r="BB21" i="3"/>
  <c r="BA21" i="3"/>
  <c r="BE21" i="3"/>
  <c r="AS21" i="3"/>
  <c r="BF21" i="3"/>
  <c r="BD21" i="3"/>
  <c r="AU21" i="3"/>
  <c r="BC21" i="3"/>
  <c r="AR21" i="3"/>
  <c r="BC11" i="3"/>
  <c r="AZ11" i="3"/>
  <c r="BA11" i="3"/>
  <c r="BB11" i="3"/>
  <c r="AP11" i="3"/>
  <c r="AQ11" i="3"/>
  <c r="AO11" i="3"/>
  <c r="AR11" i="3"/>
  <c r="BB22" i="3"/>
  <c r="BF22" i="3"/>
  <c r="AT22" i="3"/>
  <c r="AQ22" i="3"/>
  <c r="BE22" i="3"/>
  <c r="AR22" i="3"/>
  <c r="BD22" i="3"/>
  <c r="BC22" i="3"/>
  <c r="AS22" i="3"/>
  <c r="AP22" i="3"/>
  <c r="AU22" i="3"/>
  <c r="AZ22" i="3"/>
  <c r="AO22" i="3"/>
  <c r="BA22" i="3"/>
  <c r="BB29" i="3"/>
  <c r="BF29" i="3"/>
  <c r="AT29" i="3"/>
  <c r="AR29" i="3"/>
  <c r="AQ29" i="3"/>
  <c r="AU29" i="3"/>
  <c r="BE29" i="3"/>
  <c r="BC29" i="3"/>
  <c r="BH29" i="3"/>
  <c r="AV29" i="3"/>
  <c r="BD29" i="3"/>
  <c r="BI29" i="3"/>
  <c r="AW29" i="3"/>
  <c r="BG29" i="3"/>
  <c r="BA29" i="3"/>
  <c r="AS29" i="3"/>
  <c r="AX29" i="3"/>
  <c r="AZ29" i="3"/>
  <c r="AP29" i="3"/>
  <c r="AO29" i="3"/>
  <c r="BJ37" i="3"/>
  <c r="AY37" i="3"/>
  <c r="AT19" i="3"/>
  <c r="BD19" i="3"/>
  <c r="BA19" i="3"/>
  <c r="BE19" i="3"/>
  <c r="AP19" i="3"/>
  <c r="AU19" i="3"/>
  <c r="AR19" i="3"/>
  <c r="BB19" i="3"/>
  <c r="AS19" i="3"/>
  <c r="BF19" i="3"/>
  <c r="AZ19" i="3"/>
  <c r="BC19" i="3"/>
  <c r="AQ19" i="3"/>
  <c r="AO19" i="3"/>
  <c r="AP10" i="3"/>
  <c r="BA10" i="3"/>
  <c r="AZ10" i="3"/>
  <c r="BB10" i="3"/>
  <c r="AO10" i="3"/>
  <c r="AQ10" i="3"/>
  <c r="BE23" i="3"/>
  <c r="AO23" i="3"/>
  <c r="AT23" i="3"/>
  <c r="BC23" i="3"/>
  <c r="AZ23" i="3"/>
  <c r="AR23" i="3"/>
  <c r="AP23" i="3"/>
  <c r="BF23" i="3"/>
  <c r="BB23" i="3"/>
  <c r="BA23" i="3"/>
  <c r="AS23" i="3"/>
  <c r="AU23" i="3"/>
  <c r="AQ23" i="3"/>
  <c r="BD23" i="3"/>
  <c r="AW35" i="3"/>
  <c r="BH35" i="3"/>
  <c r="N16" i="21" a="1"/>
  <c r="N16" i="21" s="1"/>
  <c r="M16" i="13"/>
  <c r="N16" i="13" s="1"/>
  <c r="AL12" i="5"/>
  <c r="BI12" i="5" s="1"/>
  <c r="BE12" i="5"/>
  <c r="AM12" i="5"/>
  <c r="AK12" i="5"/>
  <c r="AJ12" i="5"/>
  <c r="AI12" i="5"/>
  <c r="C11" i="13"/>
  <c r="C25" i="13" s="1"/>
  <c r="I11" i="23"/>
  <c r="I25" i="23" s="1"/>
  <c r="E11" i="23"/>
  <c r="E25" i="23" s="1"/>
  <c r="K11" i="23"/>
  <c r="K25" i="23" s="1"/>
  <c r="D11" i="23"/>
  <c r="D25" i="23" s="1"/>
  <c r="J11" i="23"/>
  <c r="J25" i="23" s="1"/>
  <c r="G11" i="23"/>
  <c r="G25" i="23" s="1"/>
  <c r="M11" i="23"/>
  <c r="M25" i="23" s="1"/>
  <c r="F11" i="23"/>
  <c r="F25" i="23" s="1"/>
  <c r="H11" i="23"/>
  <c r="H25" i="23" s="1"/>
  <c r="N6" i="13"/>
  <c r="AL36" i="3"/>
  <c r="AB15" i="3"/>
  <c r="Z15" i="3"/>
  <c r="Z7" i="3"/>
  <c r="AB7" i="3"/>
  <c r="Z28" i="3"/>
  <c r="AA28" i="3" s="1"/>
  <c r="AL28" i="3" s="1"/>
  <c r="AB28" i="3"/>
  <c r="Z30" i="3"/>
  <c r="AA30" i="3" s="1"/>
  <c r="AL30" i="3" s="1"/>
  <c r="AB30" i="3"/>
  <c r="AB14" i="3"/>
  <c r="Z14" i="3"/>
  <c r="AB6" i="3"/>
  <c r="Z6" i="3"/>
  <c r="AB32" i="3"/>
  <c r="Z32" i="3"/>
  <c r="AA32" i="3" s="1"/>
  <c r="AL32" i="3" s="1"/>
  <c r="AB27" i="3"/>
  <c r="Z27" i="3"/>
  <c r="Z13" i="3"/>
  <c r="AB13" i="3"/>
  <c r="AB18" i="3"/>
  <c r="Z18" i="3"/>
  <c r="Z33" i="3"/>
  <c r="AA33" i="3" s="1"/>
  <c r="AB33" i="3"/>
  <c r="AM33" i="3" s="1"/>
  <c r="AB26" i="3"/>
  <c r="Z26" i="3"/>
  <c r="AB12" i="3"/>
  <c r="Z12" i="3"/>
  <c r="AB20" i="3"/>
  <c r="Z20" i="3"/>
  <c r="AB34" i="3"/>
  <c r="AM34" i="3" s="1"/>
  <c r="Z34" i="3"/>
  <c r="AA34" i="3" s="1"/>
  <c r="AA5" i="3"/>
  <c r="AE5" i="3" s="1"/>
  <c r="AB16" i="3"/>
  <c r="Z16" i="3"/>
  <c r="AB8" i="3"/>
  <c r="Z8" i="3"/>
  <c r="Z25" i="3"/>
  <c r="AB25" i="3"/>
  <c r="AB21" i="3"/>
  <c r="Z21" i="3"/>
  <c r="Z11" i="3"/>
  <c r="AB11" i="3"/>
  <c r="Z22" i="3"/>
  <c r="AB22" i="3"/>
  <c r="Z29" i="3"/>
  <c r="AA29" i="3" s="1"/>
  <c r="AB29" i="3"/>
  <c r="AM29" i="3" s="1"/>
  <c r="AB19" i="3"/>
  <c r="Z19" i="3"/>
  <c r="AB10" i="3"/>
  <c r="Z10" i="3"/>
  <c r="Z23" i="3"/>
  <c r="AB23" i="3"/>
  <c r="Z17" i="3"/>
  <c r="AB17" i="3"/>
  <c r="Z9" i="3"/>
  <c r="AB9" i="3"/>
  <c r="AB24" i="3"/>
  <c r="Z24" i="3"/>
  <c r="AL7" i="5"/>
  <c r="AX7" i="5" s="1"/>
  <c r="AK7" i="5"/>
  <c r="BH7" i="5" s="1"/>
  <c r="AK11" i="5"/>
  <c r="AW11" i="5" s="1"/>
  <c r="AY33" i="5"/>
  <c r="BJ33" i="5"/>
  <c r="AM11" i="5"/>
  <c r="AY11" i="5" s="1"/>
  <c r="AI7" i="5"/>
  <c r="BF7" i="5" s="1"/>
  <c r="AJ11" i="5"/>
  <c r="AV11" i="5" s="1"/>
  <c r="AG11" i="5"/>
  <c r="BD11" i="5" s="1"/>
  <c r="AL11" i="5"/>
  <c r="BI11" i="5" s="1"/>
  <c r="AI11" i="5"/>
  <c r="AU11" i="5" s="1"/>
  <c r="AM7" i="5"/>
  <c r="BJ7" i="5" s="1"/>
  <c r="AH11" i="5"/>
  <c r="BE11" i="5" s="1"/>
  <c r="AJ7" i="5"/>
  <c r="AV7" i="5" s="1"/>
  <c r="BB11" i="5"/>
  <c r="AQ11" i="5"/>
  <c r="AB56" i="5"/>
  <c r="AE56" i="5" s="1"/>
  <c r="AF11" i="5"/>
  <c r="BA56" i="5"/>
  <c r="AP56" i="5"/>
  <c r="BJ31" i="5"/>
  <c r="AN31" i="5"/>
  <c r="AY31" i="5"/>
  <c r="AZ33" i="5"/>
  <c r="BK33" i="5"/>
  <c r="AT7" i="5"/>
  <c r="BE7" i="5"/>
  <c r="G31" i="3"/>
  <c r="F66" i="5"/>
  <c r="F69" i="5" s="1"/>
  <c r="AX30" i="3" l="1"/>
  <c r="BI30" i="3"/>
  <c r="BI32" i="3"/>
  <c r="AX32" i="3"/>
  <c r="AQ5" i="3"/>
  <c r="BB5" i="3"/>
  <c r="AY33" i="3"/>
  <c r="BJ33" i="3"/>
  <c r="AN31" i="3"/>
  <c r="AY29" i="3"/>
  <c r="BJ29" i="3"/>
  <c r="AY34" i="3"/>
  <c r="BJ34" i="3"/>
  <c r="BI28" i="3"/>
  <c r="AX28" i="3"/>
  <c r="BJ35" i="3"/>
  <c r="AY35" i="3"/>
  <c r="D16" i="21" a="1"/>
  <c r="D16" i="21" s="1"/>
  <c r="AR33" i="3"/>
  <c r="AV33" i="3"/>
  <c r="AO33" i="3"/>
  <c r="AW33" i="3"/>
  <c r="BF33" i="3"/>
  <c r="AP33" i="3"/>
  <c r="BG33" i="3"/>
  <c r="AZ33" i="3"/>
  <c r="AT33" i="3"/>
  <c r="AU33" i="3"/>
  <c r="BA33" i="3"/>
  <c r="AQ33" i="3"/>
  <c r="AS33" i="3"/>
  <c r="BC33" i="3"/>
  <c r="BB33" i="3"/>
  <c r="BE33" i="3"/>
  <c r="BD33" i="3"/>
  <c r="AX33" i="3"/>
  <c r="BH33" i="3"/>
  <c r="BI33" i="3"/>
  <c r="AM36" i="3"/>
  <c r="BI36" i="3"/>
  <c r="AX36" i="3"/>
  <c r="AA66" i="5"/>
  <c r="AC66" i="5"/>
  <c r="AN66" i="5" s="1"/>
  <c r="N16" i="22" a="1"/>
  <c r="N16" i="22" s="1"/>
  <c r="N6" i="22" a="1"/>
  <c r="N6" i="22" s="1"/>
  <c r="N11" i="22" a="1"/>
  <c r="N11" i="22" s="1"/>
  <c r="N11" i="20" s="1"/>
  <c r="N21" i="22" a="1"/>
  <c r="N21" i="22" s="1"/>
  <c r="N6" i="21" a="1"/>
  <c r="N6" i="21" s="1"/>
  <c r="N22" i="20"/>
  <c r="N18" i="20"/>
  <c r="N12" i="20"/>
  <c r="N13" i="20"/>
  <c r="N17" i="20"/>
  <c r="W13" i="5"/>
  <c r="X13" i="5"/>
  <c r="W52" i="5"/>
  <c r="X52" i="5"/>
  <c r="W45" i="5"/>
  <c r="X45" i="5"/>
  <c r="W10" i="5"/>
  <c r="X10" i="5"/>
  <c r="W48" i="5"/>
  <c r="X48" i="5"/>
  <c r="W66" i="5"/>
  <c r="X66" i="5"/>
  <c r="AX12" i="5"/>
  <c r="D11" i="13"/>
  <c r="D25" i="13" s="1"/>
  <c r="L11" i="23"/>
  <c r="AU12" i="5"/>
  <c r="BF12" i="5"/>
  <c r="AV12" i="5"/>
  <c r="BG12" i="5"/>
  <c r="BH12" i="5"/>
  <c r="AW12" i="5"/>
  <c r="AN12" i="5"/>
  <c r="BJ12" i="5"/>
  <c r="AY12" i="5"/>
  <c r="G11" i="13"/>
  <c r="G25" i="13" s="1"/>
  <c r="H11" i="13"/>
  <c r="H25" i="13" s="1"/>
  <c r="E11" i="13"/>
  <c r="E25" i="13" s="1"/>
  <c r="G123" i="3"/>
  <c r="K11" i="13"/>
  <c r="K25" i="13" s="1"/>
  <c r="I11" i="24"/>
  <c r="I25" i="24" s="1"/>
  <c r="M11" i="24"/>
  <c r="M25" i="24" s="1"/>
  <c r="L11" i="24"/>
  <c r="L25" i="24" s="1"/>
  <c r="J11" i="24"/>
  <c r="J25" i="24" s="1"/>
  <c r="F11" i="24"/>
  <c r="F25" i="24" s="1"/>
  <c r="AF5" i="3"/>
  <c r="AL5" i="3"/>
  <c r="AG5" i="3"/>
  <c r="AJ5" i="3"/>
  <c r="AM28" i="3"/>
  <c r="AA13" i="3"/>
  <c r="AG13" i="3" s="1"/>
  <c r="AA7" i="3"/>
  <c r="AD7" i="3" s="1"/>
  <c r="AA19" i="3"/>
  <c r="AJ19" i="3" s="1"/>
  <c r="AA21" i="3"/>
  <c r="AJ21" i="3" s="1"/>
  <c r="AA25" i="3"/>
  <c r="AK25" i="3" s="1"/>
  <c r="AD5" i="3"/>
  <c r="AA27" i="3"/>
  <c r="AK27" i="3" s="1"/>
  <c r="AA15" i="3"/>
  <c r="AH15" i="3" s="1"/>
  <c r="AA9" i="3"/>
  <c r="AF9" i="3" s="1"/>
  <c r="AA8" i="3"/>
  <c r="AE8" i="3" s="1"/>
  <c r="AI5" i="3"/>
  <c r="AM30" i="3"/>
  <c r="AA20" i="3"/>
  <c r="AJ20" i="3" s="1"/>
  <c r="AM32" i="3"/>
  <c r="AA11" i="3"/>
  <c r="AG11" i="3" s="1"/>
  <c r="Z31" i="3"/>
  <c r="AA31" i="3" s="1"/>
  <c r="AL31" i="3" s="1"/>
  <c r="AB31" i="3"/>
  <c r="AA17" i="3"/>
  <c r="AI17" i="3" s="1"/>
  <c r="AA16" i="3"/>
  <c r="AI16" i="3" s="1"/>
  <c r="AH5" i="3"/>
  <c r="AA12" i="3"/>
  <c r="AG12" i="3" s="1"/>
  <c r="AA18" i="3"/>
  <c r="AJ18" i="3" s="1"/>
  <c r="AA6" i="3"/>
  <c r="AD6" i="3" s="1"/>
  <c r="AA23" i="3"/>
  <c r="AJ23" i="3" s="1"/>
  <c r="AA22" i="3"/>
  <c r="AJ22" i="3" s="1"/>
  <c r="AA24" i="3"/>
  <c r="AJ24" i="3" s="1"/>
  <c r="AA10" i="3"/>
  <c r="AF10" i="3" s="1"/>
  <c r="AK5" i="3"/>
  <c r="AC5" i="3"/>
  <c r="AA26" i="3"/>
  <c r="AK26" i="3" s="1"/>
  <c r="AA14" i="3"/>
  <c r="AH14" i="3" s="1"/>
  <c r="BI7" i="5"/>
  <c r="AW7" i="5"/>
  <c r="BH11" i="5"/>
  <c r="BJ11" i="5"/>
  <c r="AY7" i="5"/>
  <c r="AN11" i="5"/>
  <c r="BK11" i="5" s="1"/>
  <c r="AN7" i="5"/>
  <c r="AZ7" i="5" s="1"/>
  <c r="AM56" i="5"/>
  <c r="AY56" i="5" s="1"/>
  <c r="AU7" i="5"/>
  <c r="AT11" i="5"/>
  <c r="BG7" i="5"/>
  <c r="AS11" i="5"/>
  <c r="AX11" i="5"/>
  <c r="AI56" i="5"/>
  <c r="AU56" i="5" s="1"/>
  <c r="BF11" i="5"/>
  <c r="AK56" i="5"/>
  <c r="BH56" i="5" s="1"/>
  <c r="BG11" i="5"/>
  <c r="AG56" i="5"/>
  <c r="BD56" i="5" s="1"/>
  <c r="AF56" i="5"/>
  <c r="E16" i="22" s="1" a="1"/>
  <c r="E16" i="22" s="1"/>
  <c r="AJ56" i="5"/>
  <c r="AV56" i="5" s="1"/>
  <c r="AO52" i="5"/>
  <c r="AB52" i="5"/>
  <c r="AM52" i="5" s="1"/>
  <c r="AO48" i="5"/>
  <c r="AO45" i="5"/>
  <c r="D21" i="22" a="1"/>
  <c r="D21" i="22" s="1"/>
  <c r="C16" i="22" a="1"/>
  <c r="C16" i="22" s="1"/>
  <c r="D16" i="22" a="1"/>
  <c r="D16" i="22" s="1"/>
  <c r="D11" i="22" a="1"/>
  <c r="D11" i="22" s="1"/>
  <c r="C6" i="22" a="1"/>
  <c r="C6" i="22" s="1"/>
  <c r="C25" i="22" s="1"/>
  <c r="C11" i="22" a="1"/>
  <c r="C11" i="22" s="1"/>
  <c r="C21" i="22" a="1"/>
  <c r="C21" i="22" s="1"/>
  <c r="D6" i="22" a="1"/>
  <c r="D6" i="22" s="1"/>
  <c r="AQ56" i="5"/>
  <c r="BB56" i="5"/>
  <c r="AO66" i="5"/>
  <c r="AB66" i="5"/>
  <c r="AO10" i="5"/>
  <c r="AZ31" i="5"/>
  <c r="BK31" i="5"/>
  <c r="AL56" i="5"/>
  <c r="AR11" i="5"/>
  <c r="BC11" i="5"/>
  <c r="AO13" i="5"/>
  <c r="AH56" i="5"/>
  <c r="AV18" i="3" l="1"/>
  <c r="BG18" i="3"/>
  <c r="BD12" i="3"/>
  <c r="AS12" i="3"/>
  <c r="AW5" i="3"/>
  <c r="BH5" i="3"/>
  <c r="AV21" i="3"/>
  <c r="BG21" i="3"/>
  <c r="BF5" i="3"/>
  <c r="AU5" i="3"/>
  <c r="AO31" i="3"/>
  <c r="BF31" i="3"/>
  <c r="BD31" i="3"/>
  <c r="AV31" i="3"/>
  <c r="BG31" i="3"/>
  <c r="BC31" i="3"/>
  <c r="AU31" i="3"/>
  <c r="AS31" i="3"/>
  <c r="BA31" i="3"/>
  <c r="BB31" i="3"/>
  <c r="AZ31" i="3"/>
  <c r="AR31" i="3"/>
  <c r="AP31" i="3"/>
  <c r="AW31" i="3"/>
  <c r="AQ31" i="3"/>
  <c r="BH31" i="3"/>
  <c r="AT31" i="3"/>
  <c r="BE31" i="3"/>
  <c r="AR10" i="3"/>
  <c r="BC10" i="3"/>
  <c r="AU16" i="3"/>
  <c r="BF16" i="3"/>
  <c r="AV19" i="3"/>
  <c r="BG19" i="3"/>
  <c r="AV24" i="3"/>
  <c r="BG24" i="3"/>
  <c r="BF17" i="3"/>
  <c r="AU17" i="3"/>
  <c r="BB8" i="3"/>
  <c r="AQ8" i="3"/>
  <c r="AP7" i="3"/>
  <c r="BA7" i="3"/>
  <c r="AT14" i="3"/>
  <c r="BE14" i="3"/>
  <c r="AP6" i="3"/>
  <c r="BA6" i="3"/>
  <c r="BD11" i="3"/>
  <c r="AS11" i="3"/>
  <c r="AW27" i="3"/>
  <c r="BH27" i="3"/>
  <c r="BG5" i="3"/>
  <c r="AV5" i="3"/>
  <c r="BJ36" i="3"/>
  <c r="AY36" i="3"/>
  <c r="AZ5" i="3"/>
  <c r="AO5" i="3"/>
  <c r="AV20" i="3"/>
  <c r="BG20" i="3"/>
  <c r="AW25" i="3"/>
  <c r="BH25" i="3"/>
  <c r="AM5" i="3"/>
  <c r="BI5" i="3"/>
  <c r="AX5" i="3"/>
  <c r="AT5" i="3"/>
  <c r="BE5" i="3"/>
  <c r="BJ30" i="3"/>
  <c r="AY30" i="3"/>
  <c r="BC5" i="3"/>
  <c r="AR5" i="3"/>
  <c r="AV22" i="3"/>
  <c r="BG22" i="3"/>
  <c r="BC9" i="3"/>
  <c r="AR9" i="3"/>
  <c r="AS13" i="3"/>
  <c r="BD13" i="3"/>
  <c r="BH26" i="3"/>
  <c r="AW26" i="3"/>
  <c r="BJ32" i="3"/>
  <c r="AY32" i="3"/>
  <c r="BA5" i="3"/>
  <c r="AP5" i="3"/>
  <c r="D21" i="21" a="1"/>
  <c r="D21" i="21" s="1"/>
  <c r="D21" i="20" s="1"/>
  <c r="D6" i="21" a="1"/>
  <c r="D6" i="21" s="1"/>
  <c r="AS5" i="3"/>
  <c r="BD5" i="3"/>
  <c r="AV23" i="3"/>
  <c r="BG23" i="3"/>
  <c r="BI31" i="3"/>
  <c r="AX31" i="3"/>
  <c r="BE15" i="3"/>
  <c r="AT15" i="3"/>
  <c r="BJ28" i="3"/>
  <c r="AY28" i="3"/>
  <c r="D11" i="21" a="1"/>
  <c r="D11" i="21" s="1"/>
  <c r="D11" i="20" s="1"/>
  <c r="D25" i="22"/>
  <c r="N25" i="21"/>
  <c r="N25" i="22"/>
  <c r="N11" i="23"/>
  <c r="L25" i="23"/>
  <c r="N21" i="20"/>
  <c r="N6" i="20"/>
  <c r="N23" i="20"/>
  <c r="N7" i="20"/>
  <c r="N8" i="20"/>
  <c r="N16" i="20"/>
  <c r="AZ11" i="5"/>
  <c r="BK12" i="5"/>
  <c r="AZ12" i="5"/>
  <c r="C6" i="21" a="1"/>
  <c r="C6" i="21" s="1"/>
  <c r="F11" i="13"/>
  <c r="F25" i="13" s="1"/>
  <c r="N11" i="24"/>
  <c r="M11" i="13"/>
  <c r="M25" i="13" s="1"/>
  <c r="J11" i="13"/>
  <c r="J25" i="13" s="1"/>
  <c r="L11" i="13"/>
  <c r="L25" i="13" s="1"/>
  <c r="I11" i="13"/>
  <c r="I25" i="13" s="1"/>
  <c r="AL16" i="3"/>
  <c r="AL24" i="3"/>
  <c r="AJ16" i="3"/>
  <c r="AH7" i="3"/>
  <c r="AL7" i="3"/>
  <c r="AI7" i="3"/>
  <c r="AE6" i="3"/>
  <c r="AK24" i="3"/>
  <c r="AK6" i="3"/>
  <c r="AH12" i="3"/>
  <c r="AI14" i="3"/>
  <c r="AJ14" i="3"/>
  <c r="AI11" i="3"/>
  <c r="AL14" i="3"/>
  <c r="AK14" i="3"/>
  <c r="AK11" i="3"/>
  <c r="AI9" i="3"/>
  <c r="AK7" i="3"/>
  <c r="K16" i="21" s="1" a="1"/>
  <c r="K16" i="21" s="1"/>
  <c r="AI12" i="3"/>
  <c r="AJ17" i="3"/>
  <c r="AK12" i="3"/>
  <c r="AL17" i="3"/>
  <c r="AL20" i="3"/>
  <c r="AE7" i="3"/>
  <c r="AH10" i="3"/>
  <c r="AK18" i="3"/>
  <c r="AK20" i="3"/>
  <c r="AL23" i="3"/>
  <c r="AL18" i="3"/>
  <c r="AL12" i="3"/>
  <c r="C21" i="21" a="1"/>
  <c r="C21" i="21" s="1"/>
  <c r="C21" i="20" s="1"/>
  <c r="AI6" i="3"/>
  <c r="AJ12" i="3"/>
  <c r="AJ9" i="3"/>
  <c r="AI8" i="3"/>
  <c r="AG9" i="3"/>
  <c r="AL15" i="3"/>
  <c r="AL19" i="3"/>
  <c r="C11" i="21" a="1"/>
  <c r="C11" i="21" s="1"/>
  <c r="C11" i="20" s="1"/>
  <c r="AL26" i="3"/>
  <c r="AL10" i="3"/>
  <c r="AK23" i="3"/>
  <c r="AG6" i="3"/>
  <c r="G6" i="21" s="1" a="1"/>
  <c r="G6" i="21" s="1"/>
  <c r="AL11" i="3"/>
  <c r="AK8" i="3"/>
  <c r="AL9" i="3"/>
  <c r="AJ15" i="3"/>
  <c r="AL25" i="3"/>
  <c r="AK19" i="3"/>
  <c r="AJ8" i="3"/>
  <c r="AJ7" i="3"/>
  <c r="AK13" i="3"/>
  <c r="AJ6" i="3"/>
  <c r="AH8" i="3"/>
  <c r="AG7" i="3"/>
  <c r="AJ13" i="3"/>
  <c r="C16" i="21" a="1"/>
  <c r="C16" i="21" s="1"/>
  <c r="C16" i="20" s="1"/>
  <c r="AK10" i="3"/>
  <c r="AL6" i="3"/>
  <c r="L16" i="21" s="1" a="1"/>
  <c r="L16" i="21" s="1"/>
  <c r="AM31" i="3"/>
  <c r="AF8" i="3"/>
  <c r="AK21" i="3"/>
  <c r="AF7" i="3"/>
  <c r="AH13" i="3"/>
  <c r="AG10" i="3"/>
  <c r="AJ10" i="3"/>
  <c r="AK22" i="3"/>
  <c r="AF6" i="3"/>
  <c r="AK16" i="3"/>
  <c r="AK17" i="3"/>
  <c r="AJ11" i="3"/>
  <c r="D16" i="20"/>
  <c r="AG8" i="3"/>
  <c r="AH9" i="3"/>
  <c r="AI15" i="3"/>
  <c r="AL21" i="3"/>
  <c r="AI13" i="3"/>
  <c r="AI10" i="3"/>
  <c r="AL22" i="3"/>
  <c r="AH6" i="3"/>
  <c r="H21" i="21" s="1" a="1"/>
  <c r="H21" i="21" s="1"/>
  <c r="AH11" i="3"/>
  <c r="H6" i="21" s="1" a="1"/>
  <c r="H6" i="21" s="1"/>
  <c r="AL8" i="3"/>
  <c r="AK9" i="3"/>
  <c r="AK15" i="3"/>
  <c r="AL27" i="3"/>
  <c r="AL13" i="3"/>
  <c r="AR56" i="5"/>
  <c r="BC56" i="5"/>
  <c r="E21" i="22" a="1"/>
  <c r="E21" i="22" s="1"/>
  <c r="E6" i="22" a="1"/>
  <c r="E6" i="22" s="1"/>
  <c r="BK7" i="5"/>
  <c r="BJ56" i="5"/>
  <c r="BG56" i="5"/>
  <c r="AN56" i="5"/>
  <c r="BF56" i="5"/>
  <c r="AW56" i="5"/>
  <c r="AS56" i="5"/>
  <c r="E11" i="22" a="1"/>
  <c r="E11" i="22" s="1"/>
  <c r="AX56" i="5"/>
  <c r="BI56" i="5"/>
  <c r="BC45" i="5"/>
  <c r="BB45" i="5"/>
  <c r="BA45" i="5"/>
  <c r="AR45" i="5"/>
  <c r="AP45" i="5"/>
  <c r="AQ45" i="5"/>
  <c r="AR52" i="5"/>
  <c r="BE52" i="5"/>
  <c r="AP52" i="5"/>
  <c r="BA52" i="5"/>
  <c r="AX52" i="5"/>
  <c r="BC52" i="5"/>
  <c r="AU52" i="5"/>
  <c r="BH52" i="5"/>
  <c r="AW52" i="5"/>
  <c r="AS52" i="5"/>
  <c r="AV52" i="5"/>
  <c r="AQ52" i="5"/>
  <c r="BF52" i="5"/>
  <c r="BG52" i="5"/>
  <c r="AT52" i="5"/>
  <c r="BD52" i="5"/>
  <c r="BB52" i="5"/>
  <c r="BI52" i="5"/>
  <c r="AB13" i="5"/>
  <c r="AK13" i="5" s="1"/>
  <c r="AQ10" i="5"/>
  <c r="AR10" i="5"/>
  <c r="BB10" i="5"/>
  <c r="BA10" i="5"/>
  <c r="BC10" i="5"/>
  <c r="AP10" i="5"/>
  <c r="AB45" i="5"/>
  <c r="AJ45" i="5" s="1"/>
  <c r="AN52" i="5"/>
  <c r="AY52" i="5"/>
  <c r="BJ52" i="5"/>
  <c r="AP13" i="5"/>
  <c r="BC13" i="5"/>
  <c r="BB13" i="5"/>
  <c r="BG13" i="5"/>
  <c r="AQ13" i="5"/>
  <c r="AS13" i="5"/>
  <c r="AR13" i="5"/>
  <c r="AT13" i="5"/>
  <c r="BD13" i="5"/>
  <c r="BE13" i="5"/>
  <c r="AV13" i="5"/>
  <c r="BA13" i="5"/>
  <c r="BF13" i="5"/>
  <c r="AU13" i="5"/>
  <c r="AB48" i="5"/>
  <c r="AJ48" i="5" s="1"/>
  <c r="BK66" i="5"/>
  <c r="AZ66" i="5"/>
  <c r="BE56" i="5"/>
  <c r="AT56" i="5"/>
  <c r="AB10" i="5"/>
  <c r="AH10" i="5" s="1"/>
  <c r="BD66" i="5"/>
  <c r="BG66" i="5"/>
  <c r="BF66" i="5"/>
  <c r="AV66" i="5"/>
  <c r="BC66" i="5"/>
  <c r="AX66" i="5"/>
  <c r="BB66" i="5"/>
  <c r="AS66" i="5"/>
  <c r="BA66" i="5"/>
  <c r="AQ66" i="5"/>
  <c r="BH66" i="5"/>
  <c r="AT66" i="5"/>
  <c r="BE66" i="5"/>
  <c r="AW66" i="5"/>
  <c r="AY66" i="5"/>
  <c r="AR66" i="5"/>
  <c r="AP66" i="5"/>
  <c r="AU66" i="5"/>
  <c r="BJ66" i="5"/>
  <c r="BI66" i="5"/>
  <c r="AP48" i="5"/>
  <c r="BA48" i="5"/>
  <c r="BF48" i="5"/>
  <c r="AR48" i="5"/>
  <c r="BB48" i="5"/>
  <c r="BC48" i="5"/>
  <c r="AT48" i="5"/>
  <c r="AQ48" i="5"/>
  <c r="BE48" i="5"/>
  <c r="AS48" i="5"/>
  <c r="AU48" i="5"/>
  <c r="BD48" i="5"/>
  <c r="F21" i="21" l="1" a="1"/>
  <c r="F21" i="21" s="1"/>
  <c r="K6" i="21" a="1"/>
  <c r="K6" i="21" s="1"/>
  <c r="I11" i="21" a="1"/>
  <c r="I11" i="21" s="1"/>
  <c r="E25" i="22"/>
  <c r="AM13" i="3"/>
  <c r="BI13" i="3"/>
  <c r="AX13" i="3"/>
  <c r="BF10" i="3"/>
  <c r="AU10" i="3"/>
  <c r="AW17" i="3"/>
  <c r="BH17" i="3"/>
  <c r="BH21" i="3"/>
  <c r="AW21" i="3"/>
  <c r="BD7" i="3"/>
  <c r="AS7" i="3"/>
  <c r="AV15" i="3"/>
  <c r="BG15" i="3"/>
  <c r="AM27" i="3"/>
  <c r="BI27" i="3"/>
  <c r="AX27" i="3"/>
  <c r="BF13" i="3"/>
  <c r="AU13" i="3"/>
  <c r="AW16" i="3"/>
  <c r="BH16" i="3"/>
  <c r="AR8" i="3"/>
  <c r="BC8" i="3"/>
  <c r="BE8" i="3"/>
  <c r="AT8" i="3"/>
  <c r="AM9" i="3"/>
  <c r="BI9" i="3"/>
  <c r="AX9" i="3"/>
  <c r="AM19" i="3"/>
  <c r="AX19" i="3"/>
  <c r="BI19" i="3"/>
  <c r="AM12" i="3"/>
  <c r="BI12" i="3"/>
  <c r="AX12" i="3"/>
  <c r="AM17" i="3"/>
  <c r="BI17" i="3"/>
  <c r="AX17" i="3"/>
  <c r="AM14" i="3"/>
  <c r="AX14" i="3"/>
  <c r="BI14" i="3"/>
  <c r="AU7" i="3"/>
  <c r="BF7" i="3"/>
  <c r="D22" i="21" a="1"/>
  <c r="D22" i="21" s="1"/>
  <c r="D12" i="21" a="1"/>
  <c r="D12" i="21" s="1"/>
  <c r="D17" i="21" a="1"/>
  <c r="D17" i="21" s="1"/>
  <c r="D7" i="21" a="1"/>
  <c r="D7" i="21" s="1"/>
  <c r="H11" i="21" a="1"/>
  <c r="H11" i="21" s="1"/>
  <c r="BJ5" i="3"/>
  <c r="AY5" i="3"/>
  <c r="AM21" i="3"/>
  <c r="AX21" i="3"/>
  <c r="BI21" i="3"/>
  <c r="AV6" i="3"/>
  <c r="BG6" i="3"/>
  <c r="J11" i="21" a="1"/>
  <c r="J11" i="21" s="1"/>
  <c r="BH12" i="3"/>
  <c r="AW12" i="3"/>
  <c r="J16" i="21" a="1"/>
  <c r="J16" i="21" s="1"/>
  <c r="AS9" i="3"/>
  <c r="BD9" i="3"/>
  <c r="AV17" i="3"/>
  <c r="BG17" i="3"/>
  <c r="AT7" i="3"/>
  <c r="BE7" i="3"/>
  <c r="H16" i="21" a="1"/>
  <c r="H16" i="21" s="1"/>
  <c r="J21" i="21" a="1"/>
  <c r="J21" i="21" s="1"/>
  <c r="AM20" i="3"/>
  <c r="BI20" i="3"/>
  <c r="AX20" i="3"/>
  <c r="AW14" i="3"/>
  <c r="BH14" i="3"/>
  <c r="BB6" i="3"/>
  <c r="AQ6" i="3"/>
  <c r="E6" i="21" a="1"/>
  <c r="E6" i="21" s="1"/>
  <c r="E25" i="21" s="1"/>
  <c r="E16" i="21" a="1"/>
  <c r="E16" i="21" s="1"/>
  <c r="E21" i="21" a="1"/>
  <c r="E21" i="21" s="1"/>
  <c r="E11" i="21" a="1"/>
  <c r="E11" i="21" s="1"/>
  <c r="AW15" i="3"/>
  <c r="BH15" i="3"/>
  <c r="BC6" i="3"/>
  <c r="F18" i="21" s="1" a="1"/>
  <c r="F18" i="21" s="1"/>
  <c r="AR6" i="3"/>
  <c r="F16" i="21" a="1"/>
  <c r="F16" i="21" s="1"/>
  <c r="AY31" i="3"/>
  <c r="BJ31" i="3"/>
  <c r="AW8" i="3"/>
  <c r="BH8" i="3"/>
  <c r="AM15" i="3"/>
  <c r="BI15" i="3"/>
  <c r="AX15" i="3"/>
  <c r="AM18" i="3"/>
  <c r="AX18" i="3"/>
  <c r="BI18" i="3"/>
  <c r="AU11" i="3"/>
  <c r="BF11" i="3"/>
  <c r="AM7" i="3"/>
  <c r="BI7" i="3"/>
  <c r="AX7" i="3"/>
  <c r="G21" i="21" a="1"/>
  <c r="G21" i="21" s="1"/>
  <c r="D18" i="21" a="1"/>
  <c r="D18" i="21" s="1"/>
  <c r="D13" i="21" a="1"/>
  <c r="D13" i="21" s="1"/>
  <c r="D8" i="21" a="1"/>
  <c r="D8" i="21" s="1"/>
  <c r="D23" i="21" a="1"/>
  <c r="D23" i="21" s="1"/>
  <c r="AW9" i="3"/>
  <c r="BH9" i="3"/>
  <c r="AU15" i="3"/>
  <c r="BF15" i="3"/>
  <c r="BH22" i="3"/>
  <c r="AW22" i="3"/>
  <c r="BH13" i="3"/>
  <c r="AW13" i="3"/>
  <c r="AM11" i="3"/>
  <c r="BI11" i="3"/>
  <c r="AX11" i="3"/>
  <c r="AM23" i="3"/>
  <c r="AX23" i="3"/>
  <c r="BI23" i="3"/>
  <c r="AV14" i="3"/>
  <c r="BG14" i="3"/>
  <c r="AM8" i="3"/>
  <c r="AX8" i="3"/>
  <c r="L17" i="21" s="1" a="1"/>
  <c r="L17" i="21" s="1"/>
  <c r="BI8" i="3"/>
  <c r="BE9" i="3"/>
  <c r="AT9" i="3"/>
  <c r="AV10" i="3"/>
  <c r="BG10" i="3"/>
  <c r="AX6" i="3"/>
  <c r="BI6" i="3"/>
  <c r="L6" i="21" a="1"/>
  <c r="L6" i="21" s="1"/>
  <c r="L25" i="21" s="1"/>
  <c r="L11" i="21" a="1"/>
  <c r="L11" i="21" s="1"/>
  <c r="AV7" i="3"/>
  <c r="J22" i="21" s="1" a="1"/>
  <c r="J22" i="21" s="1"/>
  <c r="BG7" i="3"/>
  <c r="BD6" i="3"/>
  <c r="AS6" i="3"/>
  <c r="BF8" i="3"/>
  <c r="AU8" i="3"/>
  <c r="BH20" i="3"/>
  <c r="AW20" i="3"/>
  <c r="BF12" i="3"/>
  <c r="AU12" i="3"/>
  <c r="AU14" i="3"/>
  <c r="BF14" i="3"/>
  <c r="AV16" i="3"/>
  <c r="BG16" i="3"/>
  <c r="G11" i="21" a="1"/>
  <c r="G11" i="21" s="1"/>
  <c r="F6" i="21" a="1"/>
  <c r="F6" i="21" s="1"/>
  <c r="G16" i="21" a="1"/>
  <c r="G16" i="21" s="1"/>
  <c r="J6" i="21" a="1"/>
  <c r="J6" i="21" s="1"/>
  <c r="C25" i="21"/>
  <c r="AT6" i="3"/>
  <c r="BE6" i="3"/>
  <c r="AT13" i="3"/>
  <c r="BE13" i="3"/>
  <c r="AW19" i="3"/>
  <c r="BH19" i="3"/>
  <c r="AM10" i="3"/>
  <c r="AX10" i="3"/>
  <c r="BI10" i="3"/>
  <c r="BG12" i="3"/>
  <c r="AV12" i="3"/>
  <c r="AT10" i="3"/>
  <c r="BE10" i="3"/>
  <c r="BF9" i="3"/>
  <c r="I23" i="21" s="1" a="1"/>
  <c r="I23" i="21" s="1"/>
  <c r="AU9" i="3"/>
  <c r="BH6" i="3"/>
  <c r="AW6" i="3"/>
  <c r="K21" i="21" a="1"/>
  <c r="K21" i="21" s="1"/>
  <c r="AM16" i="3"/>
  <c r="BI16" i="3"/>
  <c r="AX16" i="3"/>
  <c r="F8" i="21" a="1"/>
  <c r="F8" i="21" s="1"/>
  <c r="L21" i="21" a="1"/>
  <c r="L21" i="21" s="1"/>
  <c r="C17" i="21" a="1"/>
  <c r="C17" i="21" s="1"/>
  <c r="C22" i="21" a="1"/>
  <c r="C22" i="21" s="1"/>
  <c r="C12" i="21" a="1"/>
  <c r="C12" i="21" s="1"/>
  <c r="C7" i="21" a="1"/>
  <c r="C7" i="21" s="1"/>
  <c r="K11" i="21" a="1"/>
  <c r="K11" i="21" s="1"/>
  <c r="K25" i="21" s="1"/>
  <c r="BE11" i="3"/>
  <c r="AT11" i="3"/>
  <c r="AS8" i="3"/>
  <c r="BD8" i="3"/>
  <c r="BD10" i="3"/>
  <c r="AS10" i="3"/>
  <c r="G22" i="21" s="1" a="1"/>
  <c r="G22" i="21" s="1"/>
  <c r="BH10" i="3"/>
  <c r="AW10" i="3"/>
  <c r="AV8" i="3"/>
  <c r="BG8" i="3"/>
  <c r="BH23" i="3"/>
  <c r="AW23" i="3"/>
  <c r="AV9" i="3"/>
  <c r="BG9" i="3"/>
  <c r="J13" i="21" s="1" a="1"/>
  <c r="J13" i="21" s="1"/>
  <c r="BH18" i="3"/>
  <c r="AW18" i="3"/>
  <c r="BH7" i="3"/>
  <c r="K23" i="21" s="1" a="1"/>
  <c r="K23" i="21" s="1"/>
  <c r="AW7" i="3"/>
  <c r="BE12" i="3"/>
  <c r="AT12" i="3"/>
  <c r="AM24" i="3"/>
  <c r="AX24" i="3"/>
  <c r="BI24" i="3"/>
  <c r="J23" i="21" a="1"/>
  <c r="J23" i="21" s="1"/>
  <c r="AM22" i="3"/>
  <c r="AX22" i="3"/>
  <c r="BI22" i="3"/>
  <c r="AV11" i="3"/>
  <c r="BG11" i="3"/>
  <c r="J18" i="21" s="1" a="1"/>
  <c r="J18" i="21" s="1"/>
  <c r="BC7" i="3"/>
  <c r="AR7" i="3"/>
  <c r="F22" i="21" s="1" a="1"/>
  <c r="F22" i="21" s="1"/>
  <c r="AV13" i="3"/>
  <c r="BG13" i="3"/>
  <c r="AM25" i="3"/>
  <c r="AX25" i="3"/>
  <c r="BI25" i="3"/>
  <c r="AM26" i="3"/>
  <c r="AX26" i="3"/>
  <c r="BI26" i="3"/>
  <c r="AU6" i="3"/>
  <c r="I7" i="21" s="1" a="1"/>
  <c r="I7" i="21" s="1"/>
  <c r="BF6" i="3"/>
  <c r="I13" i="21" s="1" a="1"/>
  <c r="I13" i="21" s="1"/>
  <c r="I21" i="21" a="1"/>
  <c r="I21" i="21" s="1"/>
  <c r="I6" i="21" a="1"/>
  <c r="I6" i="21" s="1"/>
  <c r="BB7" i="3"/>
  <c r="AQ7" i="3"/>
  <c r="BH11" i="3"/>
  <c r="AW11" i="3"/>
  <c r="K12" i="21" s="1" a="1"/>
  <c r="K12" i="21" s="1"/>
  <c r="AW24" i="3"/>
  <c r="BH24" i="3"/>
  <c r="D25" i="21"/>
  <c r="C8" i="21" a="1"/>
  <c r="C8" i="21" s="1"/>
  <c r="C23" i="21" a="1"/>
  <c r="C23" i="21" s="1"/>
  <c r="C18" i="21" a="1"/>
  <c r="C18" i="21" s="1"/>
  <c r="C13" i="21" a="1"/>
  <c r="C13" i="21" s="1"/>
  <c r="I16" i="21" a="1"/>
  <c r="I16" i="21" s="1"/>
  <c r="F11" i="21" a="1"/>
  <c r="F11" i="21" s="1"/>
  <c r="N25" i="20"/>
  <c r="N25" i="24"/>
  <c r="N25" i="23"/>
  <c r="E13" i="22" a="1"/>
  <c r="E13" i="22" s="1"/>
  <c r="E16" i="20"/>
  <c r="BK56" i="5"/>
  <c r="E21" i="20"/>
  <c r="C6" i="20"/>
  <c r="C25" i="20" s="1"/>
  <c r="E8" i="22" a="1"/>
  <c r="E8" i="22" s="1"/>
  <c r="D17" i="22" a="1"/>
  <c r="D17" i="22" s="1"/>
  <c r="E7" i="22" a="1"/>
  <c r="E7" i="22" s="1"/>
  <c r="N11" i="13"/>
  <c r="E11" i="20"/>
  <c r="AM6" i="3"/>
  <c r="D6" i="20"/>
  <c r="D25" i="20" s="1"/>
  <c r="AZ56" i="5"/>
  <c r="AK45" i="5"/>
  <c r="BH45" i="5" s="1"/>
  <c r="AK48" i="5"/>
  <c r="AW48" i="5" s="1"/>
  <c r="D12" i="22" a="1"/>
  <c r="D12" i="22" s="1"/>
  <c r="D12" i="20" s="1"/>
  <c r="D22" i="22" a="1"/>
  <c r="D22" i="22" s="1"/>
  <c r="D22" i="20" s="1"/>
  <c r="E12" i="22" a="1"/>
  <c r="E12" i="22" s="1"/>
  <c r="AJ10" i="5"/>
  <c r="I21" i="22" s="1" a="1"/>
  <c r="I21" i="22" s="1"/>
  <c r="E18" i="22" a="1"/>
  <c r="E18" i="22" s="1"/>
  <c r="AM48" i="5"/>
  <c r="BJ48" i="5" s="1"/>
  <c r="D7" i="22" a="1"/>
  <c r="D7" i="22" s="1"/>
  <c r="E17" i="22" a="1"/>
  <c r="E17" i="22" s="1"/>
  <c r="AM10" i="5"/>
  <c r="AN10" i="5" s="1"/>
  <c r="AI10" i="5"/>
  <c r="BF10" i="5" s="1"/>
  <c r="AM13" i="5"/>
  <c r="AY13" i="5" s="1"/>
  <c r="D8" i="22" a="1"/>
  <c r="D8" i="22" s="1"/>
  <c r="AV45" i="5"/>
  <c r="BG45" i="5"/>
  <c r="E22" i="22" a="1"/>
  <c r="E22" i="22" s="1"/>
  <c r="AL13" i="5"/>
  <c r="D18" i="22" a="1"/>
  <c r="D18" i="22" s="1"/>
  <c r="D18" i="20" s="1"/>
  <c r="BE10" i="5"/>
  <c r="AT10" i="5"/>
  <c r="D13" i="22" a="1"/>
  <c r="D13" i="22" s="1"/>
  <c r="D13" i="20" s="1"/>
  <c r="AI45" i="5"/>
  <c r="AG45" i="5"/>
  <c r="BK52" i="5"/>
  <c r="AZ52" i="5"/>
  <c r="AK10" i="5"/>
  <c r="AG10" i="5"/>
  <c r="AH45" i="5"/>
  <c r="AW13" i="5"/>
  <c r="BH13" i="5"/>
  <c r="C7" i="22" a="1"/>
  <c r="C7" i="22" s="1"/>
  <c r="C17" i="22" a="1"/>
  <c r="C17" i="22" s="1"/>
  <c r="C17" i="20" s="1"/>
  <c r="C22" i="22" a="1"/>
  <c r="C22" i="22" s="1"/>
  <c r="C22" i="20" s="1"/>
  <c r="C12" i="22" a="1"/>
  <c r="C12" i="22" s="1"/>
  <c r="C12" i="20" s="1"/>
  <c r="D23" i="22" a="1"/>
  <c r="D23" i="22" s="1"/>
  <c r="D23" i="20" s="1"/>
  <c r="E23" i="22" a="1"/>
  <c r="E23" i="22" s="1"/>
  <c r="AV48" i="5"/>
  <c r="BG48" i="5"/>
  <c r="AL45" i="5"/>
  <c r="AL10" i="5"/>
  <c r="AL48" i="5"/>
  <c r="AM45" i="5"/>
  <c r="C13" i="22" a="1"/>
  <c r="C13" i="22" s="1"/>
  <c r="C8" i="22" a="1"/>
  <c r="C8" i="22" s="1"/>
  <c r="C23" i="22" a="1"/>
  <c r="C23" i="22" s="1"/>
  <c r="C18" i="22" a="1"/>
  <c r="C18" i="22" s="1"/>
  <c r="F12" i="21" l="1" a="1"/>
  <c r="F12" i="21" s="1"/>
  <c r="K22" i="21" a="1"/>
  <c r="K22" i="21" s="1"/>
  <c r="H22" i="21" a="1"/>
  <c r="H22" i="21" s="1"/>
  <c r="C18" i="20"/>
  <c r="K7" i="21" a="1"/>
  <c r="K7" i="21" s="1"/>
  <c r="L7" i="21" a="1"/>
  <c r="L7" i="21" s="1"/>
  <c r="J7" i="21" a="1"/>
  <c r="J7" i="21" s="1"/>
  <c r="H13" i="21" a="1"/>
  <c r="H13" i="21" s="1"/>
  <c r="G25" i="21"/>
  <c r="L23" i="21" a="1"/>
  <c r="L23" i="21" s="1"/>
  <c r="C23" i="20"/>
  <c r="O21" i="21" a="1"/>
  <c r="O21" i="21" s="1"/>
  <c r="K17" i="21" a="1"/>
  <c r="K17" i="21" s="1"/>
  <c r="G23" i="21" a="1"/>
  <c r="G23" i="21" s="1"/>
  <c r="H25" i="21"/>
  <c r="H23" i="21" a="1"/>
  <c r="H23" i="21" s="1"/>
  <c r="I8" i="21" a="1"/>
  <c r="I8" i="21" s="1"/>
  <c r="G17" i="21" a="1"/>
  <c r="G17" i="21" s="1"/>
  <c r="F17" i="21" a="1"/>
  <c r="F17" i="21" s="1"/>
  <c r="K8" i="21" a="1"/>
  <c r="K8" i="21" s="1"/>
  <c r="C13" i="20"/>
  <c r="I12" i="21" a="1"/>
  <c r="I12" i="21" s="1"/>
  <c r="E18" i="21" a="1"/>
  <c r="E18" i="21" s="1"/>
  <c r="E8" i="21" a="1"/>
  <c r="E8" i="21" s="1"/>
  <c r="E13" i="21" a="1"/>
  <c r="E13" i="21" s="1"/>
  <c r="E23" i="21" a="1"/>
  <c r="E23" i="21" s="1"/>
  <c r="F13" i="21" a="1"/>
  <c r="F13" i="21" s="1"/>
  <c r="AY16" i="3"/>
  <c r="BJ16" i="3"/>
  <c r="P16" i="21" a="1"/>
  <c r="P16" i="21" s="1"/>
  <c r="L22" i="21" a="1"/>
  <c r="L22" i="21" s="1"/>
  <c r="H7" i="21" a="1"/>
  <c r="H7" i="21" s="1"/>
  <c r="G8" i="21" a="1"/>
  <c r="G8" i="21" s="1"/>
  <c r="F23" i="21" a="1"/>
  <c r="F23" i="21" s="1"/>
  <c r="I18" i="21" a="1"/>
  <c r="I18" i="21" s="1"/>
  <c r="I17" i="21" a="1"/>
  <c r="I17" i="21" s="1"/>
  <c r="L12" i="21" a="1"/>
  <c r="L12" i="21" s="1"/>
  <c r="AY26" i="3"/>
  <c r="BJ26" i="3"/>
  <c r="K18" i="21" a="1"/>
  <c r="K18" i="21" s="1"/>
  <c r="I25" i="21"/>
  <c r="H12" i="21" a="1"/>
  <c r="H12" i="21" s="1"/>
  <c r="G18" i="21" a="1"/>
  <c r="G18" i="21" s="1"/>
  <c r="G7" i="21" a="1"/>
  <c r="G7" i="21" s="1"/>
  <c r="H8" i="21" a="1"/>
  <c r="H8" i="21" s="1"/>
  <c r="M6" i="21" a="1"/>
  <c r="M6" i="21" s="1"/>
  <c r="AY17" i="3"/>
  <c r="BJ17" i="3"/>
  <c r="I22" i="21" a="1"/>
  <c r="I22" i="21" s="1"/>
  <c r="BJ14" i="3"/>
  <c r="AY14" i="3"/>
  <c r="AY25" i="3"/>
  <c r="BJ25" i="3"/>
  <c r="H17" i="21" a="1"/>
  <c r="H17" i="21" s="1"/>
  <c r="G13" i="21" a="1"/>
  <c r="G13" i="21" s="1"/>
  <c r="G12" i="21" a="1"/>
  <c r="G12" i="21" s="1"/>
  <c r="H18" i="21" a="1"/>
  <c r="H18" i="21" s="1"/>
  <c r="P21" i="21" a="1"/>
  <c r="P21" i="21" s="1"/>
  <c r="O11" i="21" a="1"/>
  <c r="O11" i="21" s="1"/>
  <c r="AY9" i="3"/>
  <c r="BJ9" i="3"/>
  <c r="L8" i="21" a="1"/>
  <c r="L8" i="21" s="1"/>
  <c r="BJ13" i="3"/>
  <c r="AY13" i="3"/>
  <c r="AY24" i="3"/>
  <c r="BJ24" i="3"/>
  <c r="J17" i="21" a="1"/>
  <c r="J17" i="21" s="1"/>
  <c r="J12" i="21" a="1"/>
  <c r="J12" i="21" s="1"/>
  <c r="BJ8" i="3"/>
  <c r="AY8" i="3"/>
  <c r="AY11" i="3"/>
  <c r="BJ11" i="3"/>
  <c r="AY7" i="3"/>
  <c r="BJ7" i="3"/>
  <c r="AY15" i="3"/>
  <c r="BJ15" i="3"/>
  <c r="AY19" i="3"/>
  <c r="BJ19" i="3"/>
  <c r="D17" i="20"/>
  <c r="BJ22" i="3"/>
  <c r="AY22" i="3"/>
  <c r="AY10" i="3"/>
  <c r="BJ10" i="3"/>
  <c r="J25" i="21"/>
  <c r="BJ20" i="3"/>
  <c r="AY20" i="3"/>
  <c r="M11" i="21" a="1"/>
  <c r="M11" i="21" s="1"/>
  <c r="O16" i="21" a="1"/>
  <c r="O16" i="21" s="1"/>
  <c r="L13" i="21" a="1"/>
  <c r="L13" i="21" s="1"/>
  <c r="J8" i="21" a="1"/>
  <c r="J8" i="21" s="1"/>
  <c r="F7" i="21" a="1"/>
  <c r="F7" i="21" s="1"/>
  <c r="K13" i="21" a="1"/>
  <c r="K13" i="21" s="1"/>
  <c r="AY23" i="3"/>
  <c r="BJ23" i="3"/>
  <c r="BJ18" i="3"/>
  <c r="AY18" i="3"/>
  <c r="BJ21" i="3"/>
  <c r="AY21" i="3"/>
  <c r="M16" i="21" a="1"/>
  <c r="M16" i="21" s="1"/>
  <c r="AY12" i="3"/>
  <c r="BJ12" i="3"/>
  <c r="L18" i="21" a="1"/>
  <c r="L18" i="21" s="1"/>
  <c r="BJ6" i="3"/>
  <c r="M13" i="21" s="1" a="1"/>
  <c r="M13" i="21" s="1"/>
  <c r="AY6" i="3"/>
  <c r="P11" i="21" a="1"/>
  <c r="P11" i="21" s="1"/>
  <c r="F25" i="21"/>
  <c r="E7" i="21" a="1"/>
  <c r="E7" i="21" s="1"/>
  <c r="E17" i="21" a="1"/>
  <c r="E17" i="21" s="1"/>
  <c r="E17" i="20" s="1"/>
  <c r="E12" i="21" a="1"/>
  <c r="E12" i="21" s="1"/>
  <c r="E12" i="20" s="1"/>
  <c r="E22" i="21" a="1"/>
  <c r="E22" i="21" s="1"/>
  <c r="E22" i="20" s="1"/>
  <c r="M21" i="21" a="1"/>
  <c r="M21" i="21" s="1"/>
  <c r="BJ27" i="3"/>
  <c r="AY27" i="3"/>
  <c r="N25" i="13"/>
  <c r="M27" i="21"/>
  <c r="O6" i="21" a="1"/>
  <c r="O6" i="21" s="1"/>
  <c r="P6" i="21" a="1"/>
  <c r="P6" i="21" s="1"/>
  <c r="E13" i="20"/>
  <c r="E18" i="20"/>
  <c r="J6" i="22" a="1"/>
  <c r="J6" i="22" s="1"/>
  <c r="E23" i="20"/>
  <c r="E6" i="20"/>
  <c r="E25" i="20" s="1"/>
  <c r="C8" i="20"/>
  <c r="D7" i="20"/>
  <c r="C7" i="20"/>
  <c r="D8" i="20"/>
  <c r="E7" i="20"/>
  <c r="E8" i="20"/>
  <c r="I21" i="20"/>
  <c r="AW45" i="5"/>
  <c r="BH48" i="5"/>
  <c r="BJ13" i="5"/>
  <c r="AN13" i="5"/>
  <c r="BK13" i="5" s="1"/>
  <c r="AY48" i="5"/>
  <c r="AN48" i="5"/>
  <c r="AZ48" i="5" s="1"/>
  <c r="BG10" i="5"/>
  <c r="I23" i="22" s="1" a="1"/>
  <c r="I23" i="22" s="1"/>
  <c r="I23" i="20" s="1"/>
  <c r="I11" i="22" a="1"/>
  <c r="I11" i="22" s="1"/>
  <c r="I11" i="20" s="1"/>
  <c r="I6" i="22" a="1"/>
  <c r="I6" i="22" s="1"/>
  <c r="AV10" i="5"/>
  <c r="I22" i="22" s="1" a="1"/>
  <c r="I22" i="22" s="1"/>
  <c r="I22" i="20" s="1"/>
  <c r="I16" i="22" a="1"/>
  <c r="I16" i="22" s="1"/>
  <c r="I16" i="20" s="1"/>
  <c r="AU10" i="5"/>
  <c r="BJ10" i="5"/>
  <c r="AY10" i="5"/>
  <c r="J16" i="22" a="1"/>
  <c r="J16" i="22" s="1"/>
  <c r="J16" i="20" s="1"/>
  <c r="J11" i="22" a="1"/>
  <c r="J11" i="22" s="1"/>
  <c r="J11" i="20" s="1"/>
  <c r="BD45" i="5"/>
  <c r="AS45" i="5"/>
  <c r="F21" i="22" a="1"/>
  <c r="F21" i="22" s="1"/>
  <c r="F21" i="20" s="1"/>
  <c r="F11" i="22" a="1"/>
  <c r="F11" i="22" s="1"/>
  <c r="F11" i="20" s="1"/>
  <c r="F16" i="22" a="1"/>
  <c r="F16" i="22" s="1"/>
  <c r="F16" i="20" s="1"/>
  <c r="F6" i="22" a="1"/>
  <c r="F6" i="22" s="1"/>
  <c r="AX10" i="5"/>
  <c r="BI10" i="5"/>
  <c r="BI45" i="5"/>
  <c r="AX45" i="5"/>
  <c r="K21" i="22" a="1"/>
  <c r="K21" i="22" s="1"/>
  <c r="K21" i="20" s="1"/>
  <c r="K11" i="22" a="1"/>
  <c r="K11" i="22" s="1"/>
  <c r="K11" i="20" s="1"/>
  <c r="K6" i="22" a="1"/>
  <c r="K6" i="22" s="1"/>
  <c r="K16" i="22" a="1"/>
  <c r="K16" i="22" s="1"/>
  <c r="K16" i="20" s="1"/>
  <c r="BF45" i="5"/>
  <c r="AU45" i="5"/>
  <c r="H6" i="22" a="1"/>
  <c r="H6" i="22" s="1"/>
  <c r="H16" i="22" a="1"/>
  <c r="H16" i="22" s="1"/>
  <c r="H16" i="20" s="1"/>
  <c r="H11" i="22" a="1"/>
  <c r="H11" i="22" s="1"/>
  <c r="H11" i="20" s="1"/>
  <c r="H21" i="22" a="1"/>
  <c r="H21" i="22" s="1"/>
  <c r="H21" i="20" s="1"/>
  <c r="BI13" i="5"/>
  <c r="AX13" i="5"/>
  <c r="AZ10" i="5"/>
  <c r="BK10" i="5"/>
  <c r="AT45" i="5"/>
  <c r="BE45" i="5"/>
  <c r="G11" i="22" a="1"/>
  <c r="G11" i="22" s="1"/>
  <c r="G11" i="20" s="1"/>
  <c r="G21" i="22" a="1"/>
  <c r="G21" i="22" s="1"/>
  <c r="G21" i="20" s="1"/>
  <c r="G16" i="22" a="1"/>
  <c r="G16" i="22" s="1"/>
  <c r="G16" i="20" s="1"/>
  <c r="G6" i="22" a="1"/>
  <c r="G6" i="22" s="1"/>
  <c r="BH10" i="5"/>
  <c r="AW10" i="5"/>
  <c r="BD10" i="5"/>
  <c r="AS10" i="5"/>
  <c r="AN45" i="5"/>
  <c r="AY45" i="5"/>
  <c r="BJ45" i="5"/>
  <c r="L6" i="22" a="1"/>
  <c r="L6" i="22" s="1"/>
  <c r="L16" i="22" a="1"/>
  <c r="L16" i="22" s="1"/>
  <c r="L16" i="20" s="1"/>
  <c r="L11" i="22" a="1"/>
  <c r="L11" i="22" s="1"/>
  <c r="L11" i="20" s="1"/>
  <c r="L21" i="22" a="1"/>
  <c r="L21" i="22" s="1"/>
  <c r="L21" i="20" s="1"/>
  <c r="BI48" i="5"/>
  <c r="AX48" i="5"/>
  <c r="J21" i="22" a="1"/>
  <c r="J21" i="22" s="1"/>
  <c r="J21" i="20" s="1"/>
  <c r="M23" i="21" l="1" a="1"/>
  <c r="M23" i="21" s="1"/>
  <c r="P22" i="21" a="1"/>
  <c r="P22" i="21" s="1"/>
  <c r="P8" i="21" a="1"/>
  <c r="P8" i="21" s="1"/>
  <c r="P17" i="21" a="1"/>
  <c r="P17" i="21" s="1"/>
  <c r="L25" i="22"/>
  <c r="K25" i="22"/>
  <c r="O7" i="21" a="1"/>
  <c r="O7" i="21" s="1"/>
  <c r="P13" i="21" a="1"/>
  <c r="P13" i="21" s="1"/>
  <c r="P18" i="21" a="1"/>
  <c r="P18" i="21" s="1"/>
  <c r="M17" i="21" a="1"/>
  <c r="M17" i="21" s="1"/>
  <c r="M22" i="21" a="1"/>
  <c r="M22" i="21" s="1"/>
  <c r="M7" i="21" a="1"/>
  <c r="M7" i="21" s="1"/>
  <c r="M8" i="21" a="1"/>
  <c r="M8" i="21" s="1"/>
  <c r="O23" i="21" a="1"/>
  <c r="O23" i="21" s="1"/>
  <c r="O8" i="21" a="1"/>
  <c r="O8" i="21" s="1"/>
  <c r="P23" i="21" a="1"/>
  <c r="P23" i="21" s="1"/>
  <c r="O12" i="21" a="1"/>
  <c r="O12" i="21" s="1"/>
  <c r="M12" i="21" a="1"/>
  <c r="M12" i="21" s="1"/>
  <c r="O13" i="21" a="1"/>
  <c r="O13" i="21" s="1"/>
  <c r="M25" i="21"/>
  <c r="O17" i="21" a="1"/>
  <c r="O17" i="21" s="1"/>
  <c r="M18" i="21" a="1"/>
  <c r="M18" i="21" s="1"/>
  <c r="O22" i="21" a="1"/>
  <c r="O22" i="21" s="1"/>
  <c r="O18" i="21" a="1"/>
  <c r="O18" i="21" s="1"/>
  <c r="P12" i="21" a="1"/>
  <c r="P12" i="21" s="1"/>
  <c r="P7" i="21" a="1"/>
  <c r="P7" i="21" s="1"/>
  <c r="J6" i="20"/>
  <c r="J25" i="20" s="1"/>
  <c r="J25" i="22"/>
  <c r="H25" i="22"/>
  <c r="I25" i="22"/>
  <c r="G25" i="22"/>
  <c r="F25" i="22"/>
  <c r="P25" i="21"/>
  <c r="O25" i="21"/>
  <c r="O11" i="22" a="1"/>
  <c r="O11" i="22" s="1"/>
  <c r="P11" i="22" a="1"/>
  <c r="P11" i="22" s="1"/>
  <c r="P11" i="20" s="1"/>
  <c r="P21" i="22" a="1"/>
  <c r="P21" i="22" s="1"/>
  <c r="P21" i="20" s="1"/>
  <c r="O21" i="22" a="1"/>
  <c r="O21" i="22" s="1"/>
  <c r="M21" i="22" a="1"/>
  <c r="M21" i="22" s="1"/>
  <c r="M21" i="20" s="1"/>
  <c r="M11" i="22" a="1"/>
  <c r="M11" i="22" s="1"/>
  <c r="M11" i="20" s="1"/>
  <c r="O6" i="22" a="1"/>
  <c r="O6" i="22" s="1"/>
  <c r="P16" i="22" a="1"/>
  <c r="P16" i="22" s="1"/>
  <c r="P16" i="20" s="1"/>
  <c r="O16" i="22" a="1"/>
  <c r="O16" i="22" s="1"/>
  <c r="M16" i="22" a="1"/>
  <c r="M16" i="22" s="1"/>
  <c r="M16" i="20" s="1"/>
  <c r="P6" i="22" a="1"/>
  <c r="P6" i="22" s="1"/>
  <c r="F7" i="22" a="1"/>
  <c r="F7" i="22" s="1"/>
  <c r="J17" i="22" a="1"/>
  <c r="J17" i="22" s="1"/>
  <c r="J17" i="20" s="1"/>
  <c r="J13" i="22" a="1"/>
  <c r="J13" i="22" s="1"/>
  <c r="J13" i="20" s="1"/>
  <c r="AZ13" i="5"/>
  <c r="M27" i="22"/>
  <c r="M27" i="20" s="1"/>
  <c r="I6" i="20"/>
  <c r="I25" i="20" s="1"/>
  <c r="BK48" i="5"/>
  <c r="I8" i="22" a="1"/>
  <c r="I8" i="22" s="1"/>
  <c r="I13" i="22" a="1"/>
  <c r="I13" i="22" s="1"/>
  <c r="I13" i="20" s="1"/>
  <c r="I18" i="22" a="1"/>
  <c r="I18" i="22" s="1"/>
  <c r="I18" i="20" s="1"/>
  <c r="I7" i="22" a="1"/>
  <c r="I7" i="22" s="1"/>
  <c r="I12" i="22" a="1"/>
  <c r="I12" i="22" s="1"/>
  <c r="I12" i="20" s="1"/>
  <c r="I17" i="22" a="1"/>
  <c r="I17" i="22" s="1"/>
  <c r="I17" i="20" s="1"/>
  <c r="J23" i="22" a="1"/>
  <c r="J23" i="22" s="1"/>
  <c r="J23" i="20" s="1"/>
  <c r="J8" i="22" a="1"/>
  <c r="J8" i="22" s="1"/>
  <c r="J18" i="22" a="1"/>
  <c r="J18" i="22" s="1"/>
  <c r="J18" i="20" s="1"/>
  <c r="J12" i="22" a="1"/>
  <c r="J12" i="22" s="1"/>
  <c r="J12" i="20" s="1"/>
  <c r="K6" i="20"/>
  <c r="K25" i="20" s="1"/>
  <c r="H12" i="22" a="1"/>
  <c r="H12" i="22" s="1"/>
  <c r="H12" i="20" s="1"/>
  <c r="H7" i="22" a="1"/>
  <c r="H7" i="22" s="1"/>
  <c r="H22" i="22" a="1"/>
  <c r="H22" i="22" s="1"/>
  <c r="H22" i="20" s="1"/>
  <c r="H17" i="22" a="1"/>
  <c r="H17" i="22" s="1"/>
  <c r="H17" i="20" s="1"/>
  <c r="K22" i="22" a="1"/>
  <c r="K22" i="22" s="1"/>
  <c r="K22" i="20" s="1"/>
  <c r="K12" i="22" a="1"/>
  <c r="K12" i="22" s="1"/>
  <c r="K12" i="20" s="1"/>
  <c r="K7" i="22" a="1"/>
  <c r="K7" i="22" s="1"/>
  <c r="K17" i="22" a="1"/>
  <c r="K17" i="22" s="1"/>
  <c r="K17" i="20" s="1"/>
  <c r="F22" i="22" a="1"/>
  <c r="F22" i="22" s="1"/>
  <c r="F22" i="20" s="1"/>
  <c r="F12" i="22" a="1"/>
  <c r="F12" i="22" s="1"/>
  <c r="F12" i="20" s="1"/>
  <c r="F17" i="22" a="1"/>
  <c r="F17" i="22" s="1"/>
  <c r="F17" i="20" s="1"/>
  <c r="L6" i="20"/>
  <c r="L25" i="20" s="1"/>
  <c r="J7" i="22" a="1"/>
  <c r="J7" i="22" s="1"/>
  <c r="H23" i="22" a="1"/>
  <c r="H23" i="22" s="1"/>
  <c r="H23" i="20" s="1"/>
  <c r="H13" i="22" a="1"/>
  <c r="H13" i="22" s="1"/>
  <c r="H13" i="20" s="1"/>
  <c r="H8" i="22" a="1"/>
  <c r="H8" i="22" s="1"/>
  <c r="H18" i="22" a="1"/>
  <c r="H18" i="22" s="1"/>
  <c r="H18" i="20" s="1"/>
  <c r="K13" i="22" a="1"/>
  <c r="K13" i="22" s="1"/>
  <c r="K13" i="20" s="1"/>
  <c r="K23" i="22" a="1"/>
  <c r="K23" i="22" s="1"/>
  <c r="K23" i="20" s="1"/>
  <c r="K8" i="22" a="1"/>
  <c r="K8" i="22" s="1"/>
  <c r="K18" i="22" a="1"/>
  <c r="K18" i="22" s="1"/>
  <c r="K18" i="20" s="1"/>
  <c r="F23" i="22" a="1"/>
  <c r="F23" i="22" s="1"/>
  <c r="F23" i="20" s="1"/>
  <c r="F18" i="22" a="1"/>
  <c r="F18" i="22" s="1"/>
  <c r="F18" i="20" s="1"/>
  <c r="F13" i="22" a="1"/>
  <c r="F13" i="22" s="1"/>
  <c r="F13" i="20" s="1"/>
  <c r="F8" i="22" a="1"/>
  <c r="F8" i="22" s="1"/>
  <c r="G6" i="20"/>
  <c r="G25" i="20" s="1"/>
  <c r="L13" i="22" a="1"/>
  <c r="L13" i="22" s="1"/>
  <c r="L13" i="20" s="1"/>
  <c r="L23" i="22" a="1"/>
  <c r="L23" i="22" s="1"/>
  <c r="L23" i="20" s="1"/>
  <c r="L18" i="22" a="1"/>
  <c r="L18" i="22" s="1"/>
  <c r="L18" i="20" s="1"/>
  <c r="L8" i="22" a="1"/>
  <c r="L8" i="22" s="1"/>
  <c r="J22" i="22" a="1"/>
  <c r="J22" i="22" s="1"/>
  <c r="J22" i="20" s="1"/>
  <c r="L12" i="22" a="1"/>
  <c r="L12" i="22" s="1"/>
  <c r="L12" i="20" s="1"/>
  <c r="L22" i="22" a="1"/>
  <c r="L22" i="22" s="1"/>
  <c r="L22" i="20" s="1"/>
  <c r="L17" i="22" a="1"/>
  <c r="L17" i="22" s="1"/>
  <c r="L17" i="20" s="1"/>
  <c r="L7" i="22" a="1"/>
  <c r="L7" i="22" s="1"/>
  <c r="G8" i="22" a="1"/>
  <c r="G8" i="22" s="1"/>
  <c r="G18" i="22" a="1"/>
  <c r="G18" i="22" s="1"/>
  <c r="G18" i="20" s="1"/>
  <c r="G13" i="22" a="1"/>
  <c r="G13" i="22" s="1"/>
  <c r="G13" i="20" s="1"/>
  <c r="G23" i="22" a="1"/>
  <c r="G23" i="22" s="1"/>
  <c r="G23" i="20" s="1"/>
  <c r="H6" i="20"/>
  <c r="H25" i="20" s="1"/>
  <c r="AZ45" i="5"/>
  <c r="BK45" i="5"/>
  <c r="M6" i="22" a="1"/>
  <c r="M6" i="22" s="1"/>
  <c r="G22" i="22" a="1"/>
  <c r="G22" i="22" s="1"/>
  <c r="G22" i="20" s="1"/>
  <c r="G7" i="22" a="1"/>
  <c r="G7" i="22" s="1"/>
  <c r="G17" i="22" a="1"/>
  <c r="G17" i="22" s="1"/>
  <c r="G17" i="20" s="1"/>
  <c r="G12" i="22" a="1"/>
  <c r="G12" i="22" s="1"/>
  <c r="G12" i="20" s="1"/>
  <c r="F6" i="20"/>
  <c r="F25" i="20" s="1"/>
  <c r="M25" i="22" l="1"/>
  <c r="P25" i="22"/>
  <c r="O6" i="20"/>
  <c r="O25" i="22"/>
  <c r="O11" i="20"/>
  <c r="O16" i="20"/>
  <c r="O12" i="22" a="1"/>
  <c r="O12" i="22" s="1"/>
  <c r="P12" i="22" a="1"/>
  <c r="P12" i="22" s="1"/>
  <c r="P12" i="20" s="1"/>
  <c r="M12" i="22" a="1"/>
  <c r="M12" i="22" s="1"/>
  <c r="M12" i="20" s="1"/>
  <c r="P22" i="22" a="1"/>
  <c r="P22" i="22" s="1"/>
  <c r="P22" i="20" s="1"/>
  <c r="O22" i="22" a="1"/>
  <c r="O22" i="22" s="1"/>
  <c r="M22" i="22" a="1"/>
  <c r="M22" i="22" s="1"/>
  <c r="M22" i="20" s="1"/>
  <c r="O7" i="22" a="1"/>
  <c r="O7" i="22" s="1"/>
  <c r="P7" i="22" a="1"/>
  <c r="P7" i="22" s="1"/>
  <c r="P7" i="20" s="1"/>
  <c r="P17" i="22" a="1"/>
  <c r="P17" i="22" s="1"/>
  <c r="P17" i="20" s="1"/>
  <c r="O17" i="22" a="1"/>
  <c r="O17" i="22" s="1"/>
  <c r="M17" i="22" a="1"/>
  <c r="M17" i="22" s="1"/>
  <c r="M17" i="20" s="1"/>
  <c r="M7" i="22" a="1"/>
  <c r="M7" i="22" s="1"/>
  <c r="O21" i="20"/>
  <c r="P6" i="20"/>
  <c r="P25" i="20" s="1"/>
  <c r="P13" i="22" a="1"/>
  <c r="P13" i="22" s="1"/>
  <c r="P13" i="20" s="1"/>
  <c r="P8" i="22" a="1"/>
  <c r="P8" i="22" s="1"/>
  <c r="P8" i="20" s="1"/>
  <c r="P23" i="22" a="1"/>
  <c r="P23" i="22" s="1"/>
  <c r="P23" i="20" s="1"/>
  <c r="O23" i="22" a="1"/>
  <c r="O23" i="22" s="1"/>
  <c r="M23" i="22" a="1"/>
  <c r="M23" i="22" s="1"/>
  <c r="M23" i="20" s="1"/>
  <c r="O8" i="22" a="1"/>
  <c r="O8" i="22" s="1"/>
  <c r="P18" i="22" a="1"/>
  <c r="P18" i="22" s="1"/>
  <c r="P18" i="20" s="1"/>
  <c r="O18" i="22" a="1"/>
  <c r="O18" i="22" s="1"/>
  <c r="M18" i="22" a="1"/>
  <c r="M18" i="22" s="1"/>
  <c r="M18" i="20" s="1"/>
  <c r="O13" i="22" a="1"/>
  <c r="O13" i="22" s="1"/>
  <c r="M13" i="22" a="1"/>
  <c r="M13" i="22" s="1"/>
  <c r="M13" i="20" s="1"/>
  <c r="I8" i="20"/>
  <c r="G8" i="20"/>
  <c r="K8" i="20"/>
  <c r="J8" i="20"/>
  <c r="L7" i="20"/>
  <c r="J7" i="20"/>
  <c r="F7" i="20"/>
  <c r="H7" i="20"/>
  <c r="G7" i="20"/>
  <c r="H8" i="20"/>
  <c r="I7" i="20"/>
  <c r="F8" i="20"/>
  <c r="L8" i="20"/>
  <c r="K7" i="20"/>
  <c r="M8" i="22" a="1"/>
  <c r="M8" i="22" s="1"/>
  <c r="M6" i="20"/>
  <c r="M25" i="20" s="1"/>
  <c r="O25" i="20" l="1"/>
  <c r="O23" i="20"/>
  <c r="O7" i="20"/>
  <c r="O13" i="20"/>
  <c r="O18" i="20"/>
  <c r="O22" i="20"/>
  <c r="O8" i="20"/>
  <c r="O17" i="20"/>
  <c r="O12" i="20"/>
  <c r="M7" i="20"/>
  <c r="M8" i="20"/>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<sst xmlns="http://schemas.openxmlformats.org/spreadsheetml/2006/main" count="1993" uniqueCount="625">
  <si>
    <t>Table 1 - EGI Storage In-Service Additions Over $0.5 million</t>
  </si>
  <si>
    <t>Category ($ millions)</t>
  </si>
  <si>
    <t>Total</t>
  </si>
  <si>
    <t>a) new storage assets resulting in additional capacity and deliverability</t>
  </si>
  <si>
    <t>i) total</t>
  </si>
  <si>
    <t>ii) allocated to regulated business (1)</t>
  </si>
  <si>
    <t>iii) allocated to unregulated business</t>
  </si>
  <si>
    <t>b) new storage assets to maintain existing assets or replace end-of-life assets</t>
  </si>
  <si>
    <t>ii) allocated to regulated business</t>
  </si>
  <si>
    <t>3A</t>
  </si>
  <si>
    <t>c) new assets for replacing and enhancing an existing asset that is at the end of its useful life</t>
  </si>
  <si>
    <t>3B</t>
  </si>
  <si>
    <t>d) new assets for replacing and enhancing an existing asset that is not at the end of its useful life</t>
  </si>
  <si>
    <t>Note</t>
  </si>
  <si>
    <t xml:space="preserve">(1) $1.1 million allocation to regulated is due to allocation of costs to Goedrich transmission station (regulated), as transmission assets fall outside of the storage allocation methodology. </t>
  </si>
  <si>
    <t>Table 2 - EGD Storage In-Service Additions Over $0.5 million</t>
  </si>
  <si>
    <t>Total Capital Cost</t>
  </si>
  <si>
    <t>Allocated to Regulated</t>
  </si>
  <si>
    <t>Allocated To Unregulated</t>
  </si>
  <si>
    <t>Table 3 - UG Storage In-Service Additions Over $0.5 million</t>
  </si>
  <si>
    <t>Table 4 Details - EGD Rate Zone Storage In-Service Additions ($ millions)</t>
  </si>
  <si>
    <t>Regulated</t>
  </si>
  <si>
    <t>Unregulated</t>
  </si>
  <si>
    <t>Project Number</t>
  </si>
  <si>
    <t>Line No.</t>
  </si>
  <si>
    <t>In-service Year</t>
  </si>
  <si>
    <t>Name of Project</t>
  </si>
  <si>
    <t>Description of Asset</t>
  </si>
  <si>
    <t>Category</t>
  </si>
  <si>
    <t>Rationale supporting Category</t>
  </si>
  <si>
    <t>Nature of the work done</t>
  </si>
  <si>
    <t>Purpose of the work</t>
  </si>
  <si>
    <t>New Storage Space</t>
  </si>
  <si>
    <t>New Withdrawal Capability</t>
  </si>
  <si>
    <t>Reduction in Lost Gas</t>
  </si>
  <si>
    <t>Reduction in Company Used Gas for Storage Operations</t>
  </si>
  <si>
    <t>Increases Ability to Cycle Pools</t>
  </si>
  <si>
    <t>Allocation Rationale</t>
  </si>
  <si>
    <t>Asset Class</t>
  </si>
  <si>
    <t>Related Storage Pool</t>
  </si>
  <si>
    <t>Previous Enhancement to Asset before Project Occurred</t>
  </si>
  <si>
    <t>Asset Class - cleanup</t>
  </si>
  <si>
    <t>Plant Account</t>
  </si>
  <si>
    <t>Annual Depreciation</t>
  </si>
  <si>
    <t>Half Depreciation</t>
  </si>
  <si>
    <t>Annual Depreciation 2024</t>
  </si>
  <si>
    <t>Reg %</t>
  </si>
  <si>
    <t>70.5321.10</t>
  </si>
  <si>
    <t>Air &amp; Noise Emissions</t>
  </si>
  <si>
    <t>Emissions improvements new exhaust</t>
  </si>
  <si>
    <t>Improve noise and air emissions to meet MoE Standards</t>
  </si>
  <si>
    <t>Replace old exhausts with new</t>
  </si>
  <si>
    <t>Improve Noise and air emissions to meet MoE Standards</t>
  </si>
  <si>
    <t>No</t>
  </si>
  <si>
    <t>Yes</t>
  </si>
  <si>
    <t>Maintained existing allocation</t>
  </si>
  <si>
    <t>Compressor Equipment</t>
  </si>
  <si>
    <t>Corunna Station and related pools and related pools</t>
  </si>
  <si>
    <t>Multiple</t>
  </si>
  <si>
    <t>70.3618.14</t>
  </si>
  <si>
    <t>Horizontal Well Replacement (TW#15 )</t>
  </si>
  <si>
    <t>New storage well  in the Tecumseh -Wilkesport Reservoir</t>
  </si>
  <si>
    <t>Drill new Horizontal Well #15 and #16 to replace 5 wells being abandoned. Regain lost injection/withdrawl capacity of 5 abandoned wells.</t>
  </si>
  <si>
    <t>Drill new Horizontal Well #15 and #16 to replace 5 wells being abandoned</t>
  </si>
  <si>
    <t xml:space="preserve">Regain lost injection/withdrawl capacity of 5 abandoned wells </t>
  </si>
  <si>
    <t>Well</t>
  </si>
  <si>
    <t>Wilkesport</t>
  </si>
  <si>
    <t>70.3619.14</t>
  </si>
  <si>
    <t>Horizontal Well Replacement (TW#16)</t>
  </si>
  <si>
    <t>70.3585.14</t>
  </si>
  <si>
    <t>EGS Control Room Migration</t>
  </si>
  <si>
    <t xml:space="preserve">Migration to new EGS building </t>
  </si>
  <si>
    <t>Replace operations building with new contol room - compliance requirement</t>
  </si>
  <si>
    <t>Replace operations building with new contol room</t>
  </si>
  <si>
    <t>Compliance requirement</t>
  </si>
  <si>
    <t>Station</t>
  </si>
  <si>
    <t>N/A</t>
  </si>
  <si>
    <t>70.247034.16</t>
  </si>
  <si>
    <t>Engine Block Replacement (K705)</t>
  </si>
  <si>
    <t xml:space="preserve">K705 Compressor Foundation </t>
  </si>
  <si>
    <t xml:space="preserve">Restore degrading foundation for K705 Compressor </t>
  </si>
  <si>
    <t>Replace exisitng foundation Blocks</t>
  </si>
  <si>
    <t>70.3620.14</t>
  </si>
  <si>
    <t>Horizontal Well Replacement (TC#9 )</t>
  </si>
  <si>
    <t xml:space="preserve">Replacement Horizontal Well </t>
  </si>
  <si>
    <t>Drill a second horizontal leg to the initial TC9H1 well leg. Maintain deliverability and capacity (OEB File: EB-2016-0378).</t>
  </si>
  <si>
    <t xml:space="preserve">Drill a second horizontal leg to the initial TC9H1 well leg. </t>
  </si>
  <si>
    <t>Maintain deliverability and capacity (OEB File: EB-2016-0378)</t>
  </si>
  <si>
    <t>Corunna</t>
  </si>
  <si>
    <t>Foundation Block Replacement (K706)</t>
  </si>
  <si>
    <t xml:space="preserve">K706 Compressor Foundation </t>
  </si>
  <si>
    <t>Restore degrading foundation for K706 Compressor.</t>
  </si>
  <si>
    <t xml:space="preserve">Restore degrading foundation for K706 Compressor </t>
  </si>
  <si>
    <t>00.25159PAG.14</t>
  </si>
  <si>
    <t>Gas Storage Eng Standards</t>
  </si>
  <si>
    <t>Creation of technical documents</t>
  </si>
  <si>
    <t>The project is required to establish the necessary set of technical documents to ensure compliance, as well as the processes to control these documents. It is also an opportunity to formally capture the specialized kNowledge and expertise of gas storage operations from EGS staff.</t>
  </si>
  <si>
    <t>The Project is required to establish the necessary set of technical documents to ensure compliance, as well as the processes to control these documents. It is also an opportunity to formally capture the specialized kNowledge and expertise of gas storage operations from EGS staff.</t>
  </si>
  <si>
    <t>Well Equipment</t>
  </si>
  <si>
    <t>All Pools,
System-Wide</t>
  </si>
  <si>
    <t>70.3565.13</t>
  </si>
  <si>
    <t>Auxiliary Building #1 Replacement</t>
  </si>
  <si>
    <t>Auxilliary building</t>
  </si>
  <si>
    <t>Replace 55 year old building</t>
  </si>
  <si>
    <t>Purchase new APU, Bolier, MCC's and UPS along with new building - install new piping and I&amp;E equipment</t>
  </si>
  <si>
    <t>Yes (1)</t>
  </si>
  <si>
    <t>Compressor Crankshaft Replacement (K705)</t>
  </si>
  <si>
    <t>K705 Compressor crankshaft</t>
  </si>
  <si>
    <t>Replace Non-repairable crankshaft</t>
  </si>
  <si>
    <t>Maintain injection/withdrawl capabilities of the unit</t>
  </si>
  <si>
    <t>70.253431.16</t>
  </si>
  <si>
    <t>Observation Well (TD26 A1)</t>
  </si>
  <si>
    <t xml:space="preserve">New observation well </t>
  </si>
  <si>
    <t xml:space="preserve">Monitor gas content and pressure in the underground storage area which will assist with the continued safe and reliable delivery of natural gas </t>
  </si>
  <si>
    <t>Drill new observation well</t>
  </si>
  <si>
    <t>No (2)</t>
  </si>
  <si>
    <t>Dow Moore</t>
  </si>
  <si>
    <t>New Well (TD28H)</t>
  </si>
  <si>
    <t>New well in Dow reservoir</t>
  </si>
  <si>
    <t>Restore performance degradation resulting from well abandonements in the storage reservoir</t>
  </si>
  <si>
    <t>Drill new reservoir well</t>
  </si>
  <si>
    <t>New Well (TD29H)</t>
  </si>
  <si>
    <t>Telemetry Upgrade</t>
  </si>
  <si>
    <t>Telemetry upgrade from radio based techNology to fibre optic</t>
  </si>
  <si>
    <t>Replace existing end of life asset. Build upon recent SCADA system upgrades and utilize newer techNologies.</t>
  </si>
  <si>
    <t>This scope of work entails installation of fibre optics, fibre switches, SFP Optical Transceivers (small form-factor pluggable) and switch configurations.</t>
  </si>
  <si>
    <t xml:space="preserve">Solution Impact* Risks Reduced: (1) Improved Operational Reliability of the Storage system. Faster, more reliable SCADA will allow for more operating condition data to be transmitted to the control room, allowing operators to react more quickly to abNormal operating conditions. (2) Improved security of key Storage infrastructure, by having sufficient bandwidth to employ security cameras. (3) Complying with corporate security standards. </t>
  </si>
  <si>
    <t>New Well (TKC67H)</t>
  </si>
  <si>
    <t>New well in South Kimball  reservoir</t>
  </si>
  <si>
    <t>Restore performance degradation resulting from well abandonements in the storage reservoir.</t>
  </si>
  <si>
    <t>South-Kimball</t>
  </si>
  <si>
    <t>Wilkesport MOP Remediation</t>
  </si>
  <si>
    <t>Wilkesport pipeline and pool system</t>
  </si>
  <si>
    <t>Maintain maximum operating pressure of gathering system</t>
  </si>
  <si>
    <t xml:space="preserve">Field verification, replace specific pipe, and pressure test TW10 lateral </t>
  </si>
  <si>
    <t>Pipeline</t>
  </si>
  <si>
    <t>Foundation Block Replacement (K707)</t>
  </si>
  <si>
    <t xml:space="preserve">K707 Compressor Foundation </t>
  </si>
  <si>
    <t xml:space="preserve">Restore degrading foundation for K707 Compressor </t>
  </si>
  <si>
    <t>Corunna Station and related pools</t>
  </si>
  <si>
    <t>NPS16 Wilkesport Interconnect MOP</t>
  </si>
  <si>
    <t>Remediation of insulator issues</t>
  </si>
  <si>
    <t>Replace NPS 16 Insulators along Ladysmith Pipeline</t>
  </si>
  <si>
    <t>Remiadiation of Insulator Issues</t>
  </si>
  <si>
    <t>Wilkesport, Ladysmith</t>
  </si>
  <si>
    <t>20022272/2002349</t>
  </si>
  <si>
    <t>Land - Joyce/Maitland Property</t>
  </si>
  <si>
    <t>Strategic Land Purchase</t>
  </si>
  <si>
    <t>Provides additional setback and buffer from existing and potential receptors and buffer to ensure properties do not become noise sensitive, reduce risk related to public safety and encroachment.</t>
  </si>
  <si>
    <t>Acquiring land in proximity to compressor stations provides additional setback and buffer to ensure properties do Not become Noise sensitive, reduce risk related to public safety and encroachment.  Property may also be purchased to support expansion or provide ease of access.</t>
  </si>
  <si>
    <t xml:space="preserve">Properties in proximity to compressor station have the potential to expose the general public to risks in the event of rare major hazardous events. Noise and vibration are identified in the Environmental Protection Act as contaminants.  Any industry emitting Noise or other contaminants must obtain an Environmental Compliance Approval (“ECA”) from the Ontario Ministry of the Environment and Climate Change (“MOECC”)  in order to operate legally.  The current approved ECA encompasses the entire gas storage and transmission network. Compressor stations with neighbouring lots which, if developed to host a Noise sensitive use, could jeopardize the compliance status of the station with respect to the applicable MOECC sound level limits. </t>
  </si>
  <si>
    <t>Land</t>
  </si>
  <si>
    <t>Mid-Kimball</t>
  </si>
  <si>
    <t>Dehydration Unit Upgrade</t>
  </si>
  <si>
    <t>Dehydration unit upgrade</t>
  </si>
  <si>
    <t>Restore lost dehydration performance</t>
  </si>
  <si>
    <t>Address high inlet filter pressure and restore glycol flow path</t>
  </si>
  <si>
    <t>Sombra</t>
  </si>
  <si>
    <t>Meter Area-Upgrade</t>
  </si>
  <si>
    <t xml:space="preserve">New pipe configuration and over pressure protection </t>
  </si>
  <si>
    <t>Replace existing end of life asset. Replace existing meter area at Corunna Compressor Station.</t>
  </si>
  <si>
    <t>Remove old meter area piping.  Replace with a series of valves and piping that provides modern control and over pressure protection.</t>
  </si>
  <si>
    <t>Eliminate flow indused vibrations, install Over Pressure Protection, and maintain flow velocities</t>
  </si>
  <si>
    <t>Measuring and Regulating Equipment</t>
  </si>
  <si>
    <t>Meter Area-Upgrade (P2)</t>
  </si>
  <si>
    <t>Replace existing end of life asset. Replace existing meter area.</t>
  </si>
  <si>
    <t>2022 Land Acquisition Kraayenbrink</t>
  </si>
  <si>
    <t>Land purchase</t>
  </si>
  <si>
    <t>Purchase land</t>
  </si>
  <si>
    <t>Provides additional setback and buffer from existing and potential receptors and buffer to ensure properties do Not become Noise sensitive, reduce risk related to public safety and encroachment</t>
  </si>
  <si>
    <t>Strategic land purchase</t>
  </si>
  <si>
    <t>EGD Dawn to Corunna Replacement - 2023 ISD</t>
  </si>
  <si>
    <t>Pipeline replacement</t>
  </si>
  <si>
    <t>Abandon compressors at Corunna Compressor Station - replace with pipeline to Dawn Compressor Station. Meet the firm demands of EGI customers safely and reliably.</t>
  </si>
  <si>
    <t>Abandon compressors at Corunna Compressor Station - replace with pipeline to Dawn Compressor Station.</t>
  </si>
  <si>
    <t>Meet the firm demands of EGI Cusstomers Safely and reliably</t>
  </si>
  <si>
    <t>Yes (3)</t>
  </si>
  <si>
    <t>Corunna Station and related pools, Dawn stations</t>
  </si>
  <si>
    <t>EGD Dawn to Corunna Replacement - 2024 ISD</t>
  </si>
  <si>
    <t>NPS 16 Wilkesport Retrofit</t>
  </si>
  <si>
    <t>Permanent launcher/receiver facilities and removal of pipeline restrictions</t>
  </si>
  <si>
    <t>Allows for regular assessment and maintenance of pipeline system.</t>
  </si>
  <si>
    <t>Install In-line Inspection tool launcher , remove restrictive fittings or pipe configurations.</t>
  </si>
  <si>
    <t>Allow for regular assessment and maintenance of pipeline system</t>
  </si>
  <si>
    <t>Foundation Block Replacement
(K704)</t>
  </si>
  <si>
    <t xml:space="preserve">K704 Compressor Foundation </t>
  </si>
  <si>
    <t xml:space="preserve">Restore degrading foundation for K704 Compressor </t>
  </si>
  <si>
    <t>Design, procurement and construction to remove old compressor foundation and pour a new foundation:
-Remove the compressor cylinders and distance pieces
Build the dust containment shelter around the machine and install the air filtration units. 
-Remove the foundation (cement and rebar block, "10'w x 8'h x 30'l)
-Prepare the existing cement matt for the new foundation
-Install the new rebar and inspect
-Build the cement forms and reinforce
-Pour the cement in one continuous pour
-Remove the cement form and remove any high points
-Install compressor distance pieces and cylinders
-Install piping and cables</t>
  </si>
  <si>
    <t>The foundation blocks for the reciprocating compressors require replacement due to age, operating hours, oil contamination, and condition (the engine block foundations are deteriorating). Without remediation, failing foundations will allow unit settlement creating bearing misalignments. As the frequency of bearing failures increases, the operational reliability of the unit decreases. There is also the potential for collateral crankshaft damage. There are No technically viable maintenance or repair strategies that will sufficiently extend the lives of the foundations blocks indefinitely; and therefore, replacement is the only option to mitigate damage described above</t>
  </si>
  <si>
    <t>NPS 16 Wilkesport P and C</t>
  </si>
  <si>
    <t>Permanent launcher/receiver facilities and removal of pipeline restrictions. New filter in place of buried separator</t>
  </si>
  <si>
    <t>Installation costs for permanent inline inspection (ILI) tool launcher and receiver facilities, retrofits to existing lines to remove restrictive fittings or pipe configurations so they can be inspected with ILI tools</t>
  </si>
  <si>
    <t>20023447/20023429</t>
  </si>
  <si>
    <t xml:space="preserve">LSEC: Meter Station Filter </t>
  </si>
  <si>
    <t>New above grade filter-coalescer and tank</t>
  </si>
  <si>
    <t>Existing buried separator does not function adequately and is of unknown condition.  Existing above grade drain tank is at end of service life.</t>
  </si>
  <si>
    <t>Design, procurement and construction to remove buried assets, install new above grade assets and required above and below grade piping.</t>
  </si>
  <si>
    <t>To remove contaminants and protect downstream components from damage/fouling during withdrawal and address integrity concerns with existing drain tank and buried separator.</t>
  </si>
  <si>
    <t>Seckerton</t>
  </si>
  <si>
    <t>Land Purchase</t>
  </si>
  <si>
    <t xml:space="preserve">                       </t>
  </si>
  <si>
    <t>TBD</t>
  </si>
  <si>
    <t>2021 Unregulated Storage</t>
  </si>
  <si>
    <t>Increase Storage capacity/deliverability</t>
  </si>
  <si>
    <t>2022 Unregulated Storage</t>
  </si>
  <si>
    <t>2023 Unregulated Storage</t>
  </si>
  <si>
    <t>70.3470.11</t>
  </si>
  <si>
    <t>TKC#63 Observation Well</t>
  </si>
  <si>
    <t xml:space="preserve">Green House Gas Emissions - Flare Skid </t>
  </si>
  <si>
    <t>Maintain existing assets</t>
  </si>
  <si>
    <t>70.3579.13</t>
  </si>
  <si>
    <t>CofA - Chatham D Sound Wall</t>
  </si>
  <si>
    <t>Noise Emission Improvements - MOE Request</t>
  </si>
  <si>
    <t>Chatham D</t>
  </si>
  <si>
    <t>70.3587.14</t>
  </si>
  <si>
    <t>2014 Pressure Testing/Logging</t>
  </si>
  <si>
    <t>Pressure Testing and Logging of Existing Wells</t>
  </si>
  <si>
    <t>Compliance - Casing Integrity Test</t>
  </si>
  <si>
    <t>Seckerton, Mid-Kimball, Dow Moore, Ladysmith, Bluewater, Black Creek</t>
  </si>
  <si>
    <t>70.3589.14</t>
  </si>
  <si>
    <t>Large Farm Purchase</t>
  </si>
  <si>
    <t>Install ESD and Replace Well loops to meet Code</t>
  </si>
  <si>
    <t>Maintain Existing Asset and Increase DSA Boundary</t>
  </si>
  <si>
    <t xml:space="preserve">Corunna, Seckerton </t>
  </si>
  <si>
    <t>70.3602.14</t>
  </si>
  <si>
    <t>K708 Top End Engine Overhaul</t>
  </si>
  <si>
    <t>70.3621.14</t>
  </si>
  <si>
    <t>Wellhead ESD Installations</t>
  </si>
  <si>
    <t>Wilkesport, Mid-Kimball</t>
  </si>
  <si>
    <t>70.236435.15</t>
  </si>
  <si>
    <t>Crwlnd Casing Corrosion Invest</t>
  </si>
  <si>
    <t>Crowland</t>
  </si>
  <si>
    <t>70.3623.14</t>
  </si>
  <si>
    <t>2015 Well Pressure Testing</t>
  </si>
  <si>
    <t>Overhaul - bring assets to like new condition</t>
  </si>
  <si>
    <t>Chatham D, Wilkesport</t>
  </si>
  <si>
    <t>70.3631.14</t>
  </si>
  <si>
    <t>Dawn Valve Automation (OPP)</t>
  </si>
  <si>
    <t>Maintain Existing Asset - Safety &amp; Reliability</t>
  </si>
  <si>
    <t>Dawn STO, Sombra, TCPL, Dawn West</t>
  </si>
  <si>
    <t>10.11906104.15</t>
  </si>
  <si>
    <t>10.11906104.15 NPS 20 Seckerto</t>
  </si>
  <si>
    <t>20" Seckerton Integrity Retrofit</t>
  </si>
  <si>
    <t>Maintain Existing 20" Asset</t>
  </si>
  <si>
    <t>70.233949.15</t>
  </si>
  <si>
    <t>Wilkesport Gathering Line Mod</t>
  </si>
  <si>
    <t>Observation Well Drilling</t>
  </si>
  <si>
    <t>Maintain Existing Asset - Wilkesport Storage Reservoir</t>
  </si>
  <si>
    <t>70.247035.16</t>
  </si>
  <si>
    <t>Install Camera &amp; card swipe</t>
  </si>
  <si>
    <t>Investigative digs resulting from preceding ILI</t>
  </si>
  <si>
    <t>Safety and Security of existing assets</t>
  </si>
  <si>
    <t>70.249678.16</t>
  </si>
  <si>
    <t>Mid Kimbal NPS24 Invest Digs</t>
  </si>
  <si>
    <t>NPS 24 Investigative Digs following ILI</t>
  </si>
  <si>
    <t>Maintain Exisitng Asset NPS 24</t>
  </si>
  <si>
    <t>70.249679.16</t>
  </si>
  <si>
    <t>Corunna Trans NPS16 retrofit</t>
  </si>
  <si>
    <t>70.3590.14</t>
  </si>
  <si>
    <t>Scada Alarm Management</t>
  </si>
  <si>
    <t>LSKC:Lateral-ILI Retrofit</t>
  </si>
  <si>
    <t>MM:Pres Vesl&amp;Tank-Inspection</t>
  </si>
  <si>
    <t>Records management - All Pressure vessel documentation, baseline inspections, and create inspection program</t>
  </si>
  <si>
    <t>Asset Mainetenance and inspection of existing assets</t>
  </si>
  <si>
    <t>SCHT: REGEN Containm't-new</t>
  </si>
  <si>
    <t>Replace obsolete PLC</t>
  </si>
  <si>
    <t>LWLK:NPS16P-Invest'v Digs</t>
  </si>
  <si>
    <t>Modify and replacement of assets to allow increased pressures</t>
  </si>
  <si>
    <t>PDOW:TD28H New HWell</t>
  </si>
  <si>
    <t>PDOW:TD29H New Hwell</t>
  </si>
  <si>
    <t>Reservoir Simulations to pick drilling locations to replace abandoned wells</t>
  </si>
  <si>
    <t>SCOR:810 IDC-Install</t>
  </si>
  <si>
    <t>Reconfiure Piping to ensure liquids are seperated from Gas</t>
  </si>
  <si>
    <t>70.247039.16</t>
  </si>
  <si>
    <t>Storage RRO</t>
  </si>
  <si>
    <t>Well line modifications1</t>
  </si>
  <si>
    <t>No impact to capacity or deliverability - required to maitain asset</t>
  </si>
  <si>
    <t>70.250085.16</t>
  </si>
  <si>
    <t>Crankcase Oil System Upgrade</t>
  </si>
  <si>
    <t>Creation Of technical Drawings</t>
  </si>
  <si>
    <t>SCOR:Flare Mtr_KO-Install</t>
  </si>
  <si>
    <t>GHG  Emissions Project - No impact to capacity or deliverability - required to maitain asset</t>
  </si>
  <si>
    <t>LBCK:NPS12P ILI Retrofit</t>
  </si>
  <si>
    <t>Bickford</t>
  </si>
  <si>
    <t>LCOV:Lateral-ILI-Retrofit</t>
  </si>
  <si>
    <t>Coveny</t>
  </si>
  <si>
    <t>SCOR:60001/2 iFlow-Upgrade</t>
  </si>
  <si>
    <t>Replace Existing Gas Valves with Dresser Rand Upgrade</t>
  </si>
  <si>
    <t>Maintain Existing Asset and Ensure ECA compliance</t>
  </si>
  <si>
    <t>SSOM:RegenStill Column-Modify</t>
  </si>
  <si>
    <t>Maintain Existing Assets - Operational Reliability</t>
  </si>
  <si>
    <t>LMKC:TKC62H-Investigative Dig</t>
  </si>
  <si>
    <t>Program to replace failling filter vessel</t>
  </si>
  <si>
    <t>LDOW:Leaking Wells-Replace</t>
  </si>
  <si>
    <t>Replace obsolete HMIs</t>
  </si>
  <si>
    <t>SCOR:Methane Vent-Reduce</t>
  </si>
  <si>
    <t>Maintain Existing Asset</t>
  </si>
  <si>
    <t>LSEC:NPS20G-ILI Retrofit</t>
  </si>
  <si>
    <t>LSKC:Gathering P/L-Replace</t>
  </si>
  <si>
    <t>localized replacement of components at three dig sites approx 61m</t>
  </si>
  <si>
    <t>Address widespread internal corrosion at three dig sites 1, 2, 5</t>
  </si>
  <si>
    <t>LMKC:Gathering P/L-Replace</t>
  </si>
  <si>
    <t>Address widespread internal corrosion at three dig sites 3, 4,8</t>
  </si>
  <si>
    <t>LSKC:TKC48 RdCrx-ILI Retrofit</t>
  </si>
  <si>
    <t xml:space="preserve">replace Non-functioning valves at inlet to (153HV001/2) </t>
  </si>
  <si>
    <t>SCOR:60008-Fdn Blk-Replace</t>
  </si>
  <si>
    <t xml:space="preserve">Restore degrading foundation for K708 Compressor </t>
  </si>
  <si>
    <t>SCOR:100MOD Hdr Vlves-Replace</t>
  </si>
  <si>
    <t>Relocate UT meter to a more suitable location to reduce flow velocity to less than 100 ft/s</t>
  </si>
  <si>
    <t>Replacement program - does not improve deliverability or capacity</t>
  </si>
  <si>
    <t>LCHT:Pipeline-ILI Retrofits</t>
  </si>
  <si>
    <t>SCOR:60005 iBalance-Upgrade</t>
  </si>
  <si>
    <t>Replace failed electrical components</t>
  </si>
  <si>
    <t>Auto balancing systems provide improved reliability, reduced probability of crankshaft failure, more precise control of Nox emissions</t>
  </si>
  <si>
    <t>PMKC:TKC67H New Hwell</t>
  </si>
  <si>
    <t>LWLK:NPS16 Iso Valves-Replace</t>
  </si>
  <si>
    <t>Replace failing isolation valves</t>
  </si>
  <si>
    <t>address compliance issues to ensure valves are operable</t>
  </si>
  <si>
    <t>SCOR:622XX PSV Upgrades</t>
  </si>
  <si>
    <t>LWLK: Well Debris Filter</t>
  </si>
  <si>
    <t>New Filter in place of buried separator</t>
  </si>
  <si>
    <t>SCOR:100MODHdr Valves-Replace</t>
  </si>
  <si>
    <t>Replacement program - does Not improve deliverability or capacity</t>
  </si>
  <si>
    <t>NPS 16 Coveny Trans. Retrofit</t>
  </si>
  <si>
    <t>NPS 16 COV Gathering Retrofit</t>
  </si>
  <si>
    <t>SCOR:60004 iBalance-Upgrade</t>
  </si>
  <si>
    <t>PSEC NPS 20 MOP Verification</t>
  </si>
  <si>
    <t>Replace pipeline road crossing</t>
  </si>
  <si>
    <t>Address requirements identified in the Seckerton MOP Assessment Report</t>
  </si>
  <si>
    <t>NPS 16 Corunna MOP Remediation</t>
  </si>
  <si>
    <t>Replace K801 silencer (plugs rusted shut)</t>
  </si>
  <si>
    <t>Address requirements identified in the Corunna MOP Assessment Report</t>
  </si>
  <si>
    <t>SSOM:K-802 Iso Valves-Replace</t>
  </si>
  <si>
    <t>Power cylinder auto balancing techNology</t>
  </si>
  <si>
    <t>NPS16 LAD-WLK Inter Rfit</t>
  </si>
  <si>
    <t>Ladysmith, Wilkesport</t>
  </si>
  <si>
    <t>2021 Land Aq Williams Property</t>
  </si>
  <si>
    <t>Transmission ( Wilkesport - Corunna NPS 16 Transmission line runs through the property)</t>
  </si>
  <si>
    <t>2021 Land Alan Property</t>
  </si>
  <si>
    <t>Purchase of  a 35 acre property (LEGD Rate Zone)</t>
  </si>
  <si>
    <t>2021 Land - Gagnon Property</t>
  </si>
  <si>
    <t>SCOR:64105 JWC-Replace</t>
  </si>
  <si>
    <t>SCOR:62204 Dis Header OPP-Re</t>
  </si>
  <si>
    <t xml:space="preserve">Modify K704 discharge header piping such that overpressure protection (OPP) is provided to a set pressure of 1200 psig </t>
  </si>
  <si>
    <t>PMKC:TKC68H New HWell</t>
  </si>
  <si>
    <t>New well in Mid Kimball  reservoir</t>
  </si>
  <si>
    <t>PCOV:TCV7 A1 Obs Well-Drill</t>
  </si>
  <si>
    <t>New Observation well</t>
  </si>
  <si>
    <t>To monitor low-permeability zones or formations adjacent to and in communication with the storage zone.</t>
  </si>
  <si>
    <t>SCOR:62209-PSV-013-Incr Cap</t>
  </si>
  <si>
    <t>Program to address over pressure protection Deficiencies related to piping and equipment throughout the Corunna  facility as identified in the Site Wide HAZOP assessment</t>
  </si>
  <si>
    <t>SCOR:62210-PSV-013-Incr Cap</t>
  </si>
  <si>
    <t>SSOM:UT Meters-Replace</t>
  </si>
  <si>
    <t>replace Non-functioning valves 211-HV-003 &amp; 211-HV-007</t>
  </si>
  <si>
    <t>2021 LAD MSand PL Upgrade</t>
  </si>
  <si>
    <t>Replace obsolete forced lube system</t>
  </si>
  <si>
    <t>Ladysmith</t>
  </si>
  <si>
    <t>SCOR:100MOD HdrValves-Replace</t>
  </si>
  <si>
    <t>SCOR:810001 IDC-Replace</t>
  </si>
  <si>
    <t>Replace obsolete Industrial Data Center - central collection point for all SCADA data</t>
  </si>
  <si>
    <t>SCOR:60010 iBalance-Upgrade</t>
  </si>
  <si>
    <t>SCOR:60009 iBalance-Upgrade</t>
  </si>
  <si>
    <t>LMKC:TKC68H New HWell</t>
  </si>
  <si>
    <t>NPS 16 WLK Gathering Retrofit</t>
  </si>
  <si>
    <t>SSOM: V-0805 Iso Valves - Rep</t>
  </si>
  <si>
    <t>Remove K722, K724 and their associated dryers and coolers/receivers.  Replace with dryers at the starting air compressors and transform wet receivers into dry receivers.  Connect and regulate starting air to the instrument air system</t>
  </si>
  <si>
    <t>PCRW:Wells-Upgrade</t>
  </si>
  <si>
    <t>Stratigraphic well drilling for reservoir characterization</t>
  </si>
  <si>
    <t>Maintain asset by better understanding the subsurface</t>
  </si>
  <si>
    <t>SCOR: K711 MOD Hdr Valves-Rep</t>
  </si>
  <si>
    <t>Dow Moore MOP Remediation</t>
  </si>
  <si>
    <t>Integrity digs resulting from preceding ILI</t>
  </si>
  <si>
    <t>Address requirements identified in the MOP Assessment Report</t>
  </si>
  <si>
    <t>NPS 20 SK Loop P&amp;C</t>
  </si>
  <si>
    <t>2024 S&amp;T Pipelines Integrity Program</t>
  </si>
  <si>
    <t>Compliance Program</t>
  </si>
  <si>
    <t>LDOW: Meter Station Filter</t>
  </si>
  <si>
    <t>Well Flow Loop</t>
  </si>
  <si>
    <t>20023063/20023748</t>
  </si>
  <si>
    <t>NPS 20 Seckerton Gathering Retrofit</t>
  </si>
  <si>
    <t>SCOR: K711 MOD Hdr Valves-Replace</t>
  </si>
  <si>
    <t>SCOR:62211-PSV-010-Decrease Set Pressure</t>
  </si>
  <si>
    <t>Upgrade filter closures to Sentry Style closures to reduce the risk that someone could inadvertently attempt to open the filter door, while it still contained pressurized gas</t>
  </si>
  <si>
    <t>Maintain existing asset</t>
  </si>
  <si>
    <t>SSOM:K-801 Isolation Valves - Replace</t>
  </si>
  <si>
    <t>2024 Unregulated Storage</t>
  </si>
  <si>
    <t>Table 5 Details - Union Rate Zones Storage In-Service Additions ($ millions)</t>
  </si>
  <si>
    <t>Reg Split</t>
  </si>
  <si>
    <t>Unreg Split</t>
  </si>
  <si>
    <t>60.20.300</t>
  </si>
  <si>
    <t>Wellhead Upgrade Project</t>
  </si>
  <si>
    <t>Wellhead upgrades to existing wells</t>
  </si>
  <si>
    <t>Upgrade to meet operating codes</t>
  </si>
  <si>
    <t>Maintain existing allocation</t>
  </si>
  <si>
    <t>Terminus</t>
  </si>
  <si>
    <t>Waubuno Compression Lifecycle</t>
  </si>
  <si>
    <t>Prework for detailed alternatives analysis and final scoping to inform the project cost estimate and timing</t>
  </si>
  <si>
    <t xml:space="preserve">Unsure of scope until prework is done. Category 2 is most conservative category to assume for Now. </t>
  </si>
  <si>
    <t>Waubuno</t>
  </si>
  <si>
    <t>2018 Unregulated Storage</t>
  </si>
  <si>
    <t xml:space="preserve">Storage assets fully charged to unregulated. Allocation to regulated is due to allocation of costs to Goedrich transmission station (regulated), as transmission assets fall outside of the storage allocation methodology. </t>
  </si>
  <si>
    <t>60.17.304</t>
  </si>
  <si>
    <t>Terminus New I/W Well</t>
  </si>
  <si>
    <t>Drill new well and upgrade to exisitng OBS well to I/W</t>
  </si>
  <si>
    <t>to replace lost deliverability due to abandoned wells and well conversion to OBS wells</t>
  </si>
  <si>
    <t>53.15.404</t>
  </si>
  <si>
    <t>STOterminusCntrVlvRunReplX158 AA</t>
  </si>
  <si>
    <t>New Valve and pipe</t>
  </si>
  <si>
    <t>Remove flow restrictions with properly sized pipe and valve</t>
  </si>
  <si>
    <t>53.17.413</t>
  </si>
  <si>
    <t>Storage Tank Compliance</t>
  </si>
  <si>
    <t>Tank Replacementsand refurbishment , and additionally new tank controls.</t>
  </si>
  <si>
    <t>New assets and upgrades to maintain compliance to hazardous material management .</t>
  </si>
  <si>
    <t>A list of work activities has been developed for the existing tanks to meet compliance obligations. The work activities include refurbishment and addition of controls to some tanks and complete replacement of others. The remaining 72 tanks will be remediated in 2017.</t>
  </si>
  <si>
    <t>2015 Unregulated Storage</t>
  </si>
  <si>
    <t>64-20-317</t>
  </si>
  <si>
    <t>Storage and Pool Loop</t>
  </si>
  <si>
    <t>Permanent launcher/receiver facilities and to remove pipeline restrictions</t>
  </si>
  <si>
    <t>Install In-line Inspection tool launcher, remove restrictive fittings or pipe configurations.</t>
  </si>
  <si>
    <t>Allow for regular assessment and maintenance of pipeline system.</t>
  </si>
  <si>
    <t>Dawn 
156</t>
  </si>
  <si>
    <t>53.15.413</t>
  </si>
  <si>
    <t>STO STORAGE TANK COMPLIANCE  MA</t>
  </si>
  <si>
    <t>Tank Replacements and refurbishment , and additionally new tank controls.</t>
  </si>
  <si>
    <t>Compliance and Envriomental obligations</t>
  </si>
  <si>
    <t>Dawn Yard</t>
  </si>
  <si>
    <t>53.20.915</t>
  </si>
  <si>
    <t>STO Property – Vince Land Purchase</t>
  </si>
  <si>
    <t>Land - 50 Acres</t>
  </si>
  <si>
    <t>Maintain Setback and Buffer</t>
  </si>
  <si>
    <t>53.21.922</t>
  </si>
  <si>
    <t>STO Property - Turner Property Purchase 100% Regulated No split for Land</t>
  </si>
  <si>
    <t xml:space="preserve">Land - Dawn Euphemia 50 acres East side of cuthbert road 1540 </t>
  </si>
  <si>
    <t>Maintain DSA, buffer and setback</t>
  </si>
  <si>
    <t>Land purchases not directly associated with asset considered 100% regulated per NGIER</t>
  </si>
  <si>
    <t>53.21.923</t>
  </si>
  <si>
    <t>STO Property - Sanderson Property Purchase 100% Regulated No split for Land</t>
  </si>
  <si>
    <t>Land - Dawn Euphemia 78.9 Acres East Side of cuthbert adjacent to Turner</t>
  </si>
  <si>
    <t>53.22.901</t>
  </si>
  <si>
    <t>STO Property - Preece Property Purchase 100% Regulated No split for Land</t>
  </si>
  <si>
    <t>Land - 0.5 acres Bentbath Line</t>
  </si>
  <si>
    <t>Land purchases Not directly associated with asset considered 100% regulated per NGIER</t>
  </si>
  <si>
    <t>53.20.924</t>
  </si>
  <si>
    <t>STO Property - Long Property Purchase X153 Payne</t>
  </si>
  <si>
    <t xml:space="preserve">Land - 44 acres </t>
  </si>
  <si>
    <t xml:space="preserve">Maintain Setback and Buffer (Adjacent to Payne Resrvoir) </t>
  </si>
  <si>
    <t>Payne</t>
  </si>
  <si>
    <t>53.20.921</t>
  </si>
  <si>
    <t>STO Property - Evans Purchase</t>
  </si>
  <si>
    <t>Land 100 Acres Bentpath line</t>
  </si>
  <si>
    <t xml:space="preserve">Maintain Setback and Buffer ( above 59-85 Reservoir) </t>
  </si>
  <si>
    <t>Dawn 59 &amp; 85</t>
  </si>
  <si>
    <t>53.16.419</t>
  </si>
  <si>
    <t>STO EMISSIONS ACTION PLAN  x194 OKAY 100% REGULATED</t>
  </si>
  <si>
    <t>Noise Abatement Work at Dawn E 100% regulated</t>
  </si>
  <si>
    <t xml:space="preserve">ECA Compliance - The Compressor Station Emissions Plan is filed as part of the Union Gas Environmental Compliance Approval with the Ministry of Environment in order to meet the requirements of Section 20.2 Part II.1 of the Environmental Protection Act. </t>
  </si>
  <si>
    <t>Dawn E Compressor</t>
  </si>
  <si>
    <t>53.15.419</t>
  </si>
  <si>
    <t>STO EMISSIONS ACTION PLAN  MA</t>
  </si>
  <si>
    <t xml:space="preserve">Noise Abatement work </t>
  </si>
  <si>
    <t xml:space="preserve">Multiple
</t>
  </si>
  <si>
    <t>53.15.411</t>
  </si>
  <si>
    <t>STO DawnJ AFTERCOOLER UPGx187 AA</t>
  </si>
  <si>
    <t>New Aftercooler Bay</t>
  </si>
  <si>
    <t>Eliminate Summertime operations Restriction</t>
  </si>
  <si>
    <t>Dawn J</t>
  </si>
  <si>
    <t>53.14.403</t>
  </si>
  <si>
    <t>STO DAWN G GAS TURBINE OVERHAUL X196 AA</t>
  </si>
  <si>
    <t>Midlife Overhaul - 25,000 return unit to zero hours</t>
  </si>
  <si>
    <t>Maintain Operations and Reliability</t>
  </si>
  <si>
    <t>Dawn G Compressor</t>
  </si>
  <si>
    <t>53.15.418</t>
  </si>
  <si>
    <t>STO DAWN F2 SOLAR T70 UPGRADE X195 AA</t>
  </si>
  <si>
    <t xml:space="preserve">Replace existing T70 engine with newer model - HP shortfasll </t>
  </si>
  <si>
    <t>Engine Swap to realize HP shortfal in the original engines</t>
  </si>
  <si>
    <t>Dawn F Compressor</t>
  </si>
  <si>
    <t>53.15.417</t>
  </si>
  <si>
    <t>STO DAWN F1 SOLAR T70 UPGRADE X195 AA</t>
  </si>
  <si>
    <t>53.14.404</t>
  </si>
  <si>
    <t>STO DAWN D RECYCLE VALVE UPGRADE X193 AA</t>
  </si>
  <si>
    <t xml:space="preserve">New Valve </t>
  </si>
  <si>
    <t xml:space="preserve">Maintain Operations and Reliability </t>
  </si>
  <si>
    <t>Dawn D Compressor</t>
  </si>
  <si>
    <t>53.22.403</t>
  </si>
  <si>
    <t>STO Convert High Bleed devices to Low/No bleed</t>
  </si>
  <si>
    <t>methane Driven No/low bleed devices</t>
  </si>
  <si>
    <t>Methane release reduction program - No impact on deliverability or capacity</t>
  </si>
  <si>
    <t>53.22.405</t>
  </si>
  <si>
    <t>53.19.908</t>
  </si>
  <si>
    <t>STO - Dawn E Header NPS 42" Tee Replace OKAY 100% REGULATED</t>
  </si>
  <si>
    <t>Replace 42" Tee due to leak</t>
  </si>
  <si>
    <t>60.20.306</t>
  </si>
  <si>
    <t>Payne New I/W Well</t>
  </si>
  <si>
    <t>Drill new I/W well</t>
  </si>
  <si>
    <t>to replace the deliverability lost in the Payne Storage Pool due to the abandonment of one gas storage well and the relining of six gas storage wells</t>
  </si>
  <si>
    <t>53.18.415</t>
  </si>
  <si>
    <t>Oil Springs E Water Jacket/Coolers</t>
  </si>
  <si>
    <t>Replace water Jacket Cooler - Resuce operating temperature of OSE Compressor's</t>
  </si>
  <si>
    <t>Maintain operations and reliability</t>
  </si>
  <si>
    <t xml:space="preserve">Oil Springs East </t>
  </si>
  <si>
    <t>64.20.351</t>
  </si>
  <si>
    <t>NPS 20 Rosedale Pool Retrofit</t>
  </si>
  <si>
    <t>Rosedale</t>
  </si>
  <si>
    <t>64.20.350</t>
  </si>
  <si>
    <t>NPS 12 Enniskillen Pool Retrofit</t>
  </si>
  <si>
    <t>Enniskillen</t>
  </si>
  <si>
    <t>Mandaumin A1 observation well (Non-Core)</t>
  </si>
  <si>
    <t>Mandaumin</t>
  </si>
  <si>
    <t>Mandaumin A1 observation well</t>
  </si>
  <si>
    <t>53.23.503</t>
  </si>
  <si>
    <t>Maintenance Repair Program</t>
  </si>
  <si>
    <t>Program to repair unexpected failures</t>
  </si>
  <si>
    <t>53.22.514</t>
  </si>
  <si>
    <t>Leak Repair - Terminus Orifice Meter</t>
  </si>
  <si>
    <t>Replace leaking meter</t>
  </si>
  <si>
    <t>emmision regulations and code compliance</t>
  </si>
  <si>
    <t>64.20.316</t>
  </si>
  <si>
    <t>INTE: Tipperary Pool NPS 8 Retrofit</t>
  </si>
  <si>
    <t>Permanent launcher/receiver facilities or to remove pipeline restrictions</t>
  </si>
  <si>
    <t>HTLP Custody Transfer</t>
  </si>
  <si>
    <t>64.20.320</t>
  </si>
  <si>
    <t>INTE: Terminus Pool : Permanent L R</t>
  </si>
  <si>
    <t>64.20.318</t>
  </si>
  <si>
    <t>INTE: Bentpath East Pool: Permanent L R</t>
  </si>
  <si>
    <t>Bentpath East</t>
  </si>
  <si>
    <t>53.17.419</t>
  </si>
  <si>
    <t>Emissions Action Plan</t>
  </si>
  <si>
    <t>Noise Abatement-Noise dampening silencers and large diameter pipe insulation</t>
  </si>
  <si>
    <t xml:space="preserve">Maintain Environmental Complicance approval with the Ministry of Environment in order to meet the requirements of Section 20.2 Part II.1 of the Environmental Protection Act. </t>
  </si>
  <si>
    <t>The 2017 work, based on the overall 10 year plan and in consderation of the 2015 annual review, testing and updates includes the following Noise abatement work: Dawn Plant E aftercooler, Dawn Dehydration Plant Incinerator Silencing, Dawn Aux 3 Building and Cooler Silencing and insulation of large diameter pipe across the Dawn Yard.</t>
  </si>
  <si>
    <t>Maintain current operations as constructed and required.</t>
  </si>
  <si>
    <t>53.21.407</t>
  </si>
  <si>
    <t>Dow A Water Jacket Cooler Upgrade</t>
  </si>
  <si>
    <t>Replace water Jacket Cooler - Resuce operating temperature of Diow A Compressor</t>
  </si>
  <si>
    <t>Maintain Operations and reliability</t>
  </si>
  <si>
    <t>Dow A Plant</t>
  </si>
  <si>
    <t>53.21.507</t>
  </si>
  <si>
    <t>Dawn Weld Shop Expansion</t>
  </si>
  <si>
    <t>Expand current facilities to support training of welders and pressure testing requirments</t>
  </si>
  <si>
    <t>Does Not directly improve deliverability or capacity.</t>
  </si>
  <si>
    <t>53-20-907</t>
  </si>
  <si>
    <t>Dawn J Compressor Blade Damage</t>
  </si>
  <si>
    <t>Dawn J - Gas Turbine blades</t>
  </si>
  <si>
    <t>Replace damaged gas turbine blades. Unit is required for injection/withdrawal operations.</t>
  </si>
  <si>
    <t>Replace damaged gas turbine blades</t>
  </si>
  <si>
    <t>Unit is required for injection/withdrawal operations</t>
  </si>
  <si>
    <t>53.22.407</t>
  </si>
  <si>
    <t>Dawn I Plant Glycol Line Replacement</t>
  </si>
  <si>
    <t>Repalce leaking glycol lines for Plant I</t>
  </si>
  <si>
    <t>Dawn I Compressor</t>
  </si>
  <si>
    <t>53.22.311</t>
  </si>
  <si>
    <t>Dawn Dehy North Reboiler Replacement</t>
  </si>
  <si>
    <t>Replacement of Reboiler</t>
  </si>
  <si>
    <t>Maintain reliabiltiy of operation and gas quality</t>
  </si>
  <si>
    <t>Dawn Dehy Plant</t>
  </si>
  <si>
    <t>53.21.903</t>
  </si>
  <si>
    <t>Dawn Dehy Glycol cooler replacement</t>
  </si>
  <si>
    <t>Replace Dehy Cooler</t>
  </si>
  <si>
    <t xml:space="preserve">Maintain Operations Reliability </t>
  </si>
  <si>
    <t>53-22-409</t>
  </si>
  <si>
    <t>Dawn Control Valve &amp; Piping Replacement</t>
  </si>
  <si>
    <t>Control valve run</t>
  </si>
  <si>
    <t>Replace worn out control valves</t>
  </si>
  <si>
    <t>Replace Control Valves</t>
  </si>
  <si>
    <t>64.18.302</t>
  </si>
  <si>
    <t>Dawn 156 Pool Line Make Piggable</t>
  </si>
  <si>
    <t>$428K related to Dawn TCPL Measurement 10G-305 (x184) - 100% regulated storage. Remaining allocated per existing allocation.</t>
  </si>
  <si>
    <t>60.17.305</t>
  </si>
  <si>
    <t>Dawn 156 Pool Cushion Gas Purchase</t>
  </si>
  <si>
    <t>2017 Base Pressure Gas purchase for Dawn 156</t>
  </si>
  <si>
    <t>Maintain cushion gas for Dawn 156</t>
  </si>
  <si>
    <t>Base Pressure Gas</t>
  </si>
  <si>
    <t>51.15.320</t>
  </si>
  <si>
    <t>CS - Dawn Sewage Lagoon #2 Liner X193 AA</t>
  </si>
  <si>
    <t>Replace Sewage lagoon Liner</t>
  </si>
  <si>
    <t>Replace End of life asset - Site Structures and Improvements</t>
  </si>
  <si>
    <t>53.14.401</t>
  </si>
  <si>
    <t>Compression Station Upgrade</t>
  </si>
  <si>
    <t>Replace and upgrade existing Building, Overhead Crane, and Exhaust Stack.</t>
  </si>
  <si>
    <t>Replace end of life assets, maintain Reliability, address maintenance issues, reduce Noise levels with a new exhaust</t>
  </si>
  <si>
    <t>Replace Building , exhaust stack and Overhead crane</t>
  </si>
  <si>
    <t>Replace end of life Assets . Maintain reliability, address maintenance issues, reduce Noise levels with a new exhaust.</t>
  </si>
  <si>
    <t>Transmission function 100% Reg.  Panhandle Transmission System</t>
  </si>
  <si>
    <t>Panhandle</t>
  </si>
  <si>
    <t>61.16.710</t>
  </si>
  <si>
    <t>ClassLocn-NPS 24 Dawn 156 Pool Ln TECO</t>
  </si>
  <si>
    <t>repalcement of sections, segments or components of pipeline</t>
  </si>
  <si>
    <t>compliance with new class location surveys</t>
  </si>
  <si>
    <t>61.16.708</t>
  </si>
  <si>
    <t>ClassLctn-NPS24BickfordPoolLine</t>
  </si>
  <si>
    <t>Compliance with new class location surveys</t>
  </si>
  <si>
    <t>61.17.716</t>
  </si>
  <si>
    <t>Class Location - WaubuNo Pool X152</t>
  </si>
  <si>
    <t>61.17.715</t>
  </si>
  <si>
    <t>Class Location - Payne Pool X153</t>
  </si>
  <si>
    <t>Bluewater A1 Well (Non-Core)</t>
  </si>
  <si>
    <t>Bluewater</t>
  </si>
  <si>
    <t>53.22.517</t>
  </si>
  <si>
    <t>Bluewater A1 Well</t>
  </si>
  <si>
    <t>2025-2027 Storage Enhancement Project.</t>
  </si>
  <si>
    <t>Delta Pressure Pool</t>
  </si>
  <si>
    <t>Increase storage space of the pools</t>
  </si>
  <si>
    <t>New</t>
  </si>
  <si>
    <t>2024 Well Lateral Integrity Program</t>
  </si>
  <si>
    <t>Program for later allocated to 59-85 Pool Retrofits
 Permanent launcher/receiver facilities and to remove pipeline restrictions</t>
  </si>
  <si>
    <t>compliance / integrity program</t>
  </si>
  <si>
    <t>2024 Waubuno - 2 replacement wells</t>
  </si>
  <si>
    <t>One onjection/withdrawl well (replacement)</t>
  </si>
  <si>
    <t>Maintain existing asset - The new well will offset the reduction of deliverability due to the relines and abandonments does Not provide additional deliverability.</t>
  </si>
  <si>
    <t>This project abandons one well UI20 and drills one 8 5/8" well.  The new well will offset the reduction of deliverability due to the relines and abandonments.</t>
  </si>
  <si>
    <t xml:space="preserve">The deliverability of the WaubuNo pool has declined due to the relines of the injection/withdrawal wells UI20, UM20 UI22 and UI25 and the abandonment of the well UI30.  Well UI 20 is in a flood plain which is inaccessible during the spring months.   Any response to a well incident would be severely impacted by the condition of the well and access to the well.   The proposed abandonment of this will reduce deliverability.  </t>
  </si>
  <si>
    <t>60.16.303</t>
  </si>
  <si>
    <t>2016 Well Work Various Wells AA</t>
  </si>
  <si>
    <t>Existing wells upgrade</t>
  </si>
  <si>
    <t>Subtotal</t>
  </si>
  <si>
    <t>Table 6 - EGI Storage In-Service Additions Net Book Value</t>
  </si>
  <si>
    <t>2014-2024</t>
  </si>
  <si>
    <t>Cumulative Additions</t>
  </si>
  <si>
    <t>Cumulative Depreciation</t>
  </si>
  <si>
    <t>Net Book Value</t>
  </si>
  <si>
    <t>Table 7 - EGD Storage In-Service Additions Net Book Value</t>
  </si>
  <si>
    <t>Table 8 - UGL Storage In-Service Additions Net Book Value</t>
  </si>
  <si>
    <t>Old Rate</t>
  </si>
  <si>
    <t>2024 Rate</t>
  </si>
  <si>
    <t>Land Rights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</si>
</sst>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44" formatCode="_(&quot;$&quot;* #,##0.00_);_(&quot;$&quot;* \(#,##0.00\);_(&quot;$&quot;* &quot;-&quot;??_);_(@_)"/>
    <numFmt numFmtId="43" formatCode="_(* #,##0.00_);_(* \(#,##0.00\);_(* &quot;-&quot;??_);_(@_)"/>
    <numFmt numFmtId="164" formatCode="_(* #,##0.0_);_(* \(#,##0.0\);_(* &quot;-&quot;_);_(@_)"/>
    <numFmt numFmtId="165" formatCode="_(&quot;$&quot;* #,##0.0_);_(&quot;$&quot;* \(#,##0.0\);_(&quot;$&quot;* &quot;-&quot;??_);_(@_)"/>
    <numFmt numFmtId="166" formatCode="0.0"/>
    <numFmt numFmtId="167" formatCode="_(* #,##0.00_);_(* \(#,##0.00\);_(* &quot;-&quot;_);_(@_)"/>
    <numFmt numFmtId="168" formatCode="0.000"/>
    <numFmt numFmtId="169" formatCode="_(* #,##0.000_);_(* \(#,##0.000\);_(* &quot;-&quot;???_);_(@_)"/>
    <numFmt numFmtId="170" formatCode="_-&quot;$&quot;* #,##0.00_-;\-&quot;$&quot;* #,##0.00_-;_-&quot;$&quot;* &quot;-&quot;??_-;_-@_-"/>
    <numFmt numFmtId="171" formatCode="_-* #,##0.00_-;\-* #,##0.00_-;_-* &quot;-&quot;??_-;_-@_-"/>
    <numFmt numFmtId="172" formatCode="_(* #,##0.0_);_(* \(#,##0.0\);_(* &quot;-&quot;??_);_(@_)"/>
  </numFmts>
  <fonts count="8" x14ac:knownFonts="1">
    <font>
      <sz val="11"/>
      <color theme="1"/>
      <name val="Calibri"/>
      <family val="2"/>
      <scheme val="minor"/>
    </font>
    <font>
      <sz val="10"/>
      <color theme="1"/>
      <name val="Arial"/>
      <family val="2"/>
    </font>
    <font>
      <u/>
      <sz val="10"/>
      <color theme="1"/>
      <name val="Arial"/>
      <family val="2"/>
    </font>
    <font>
      <sz val="11"/>
      <color theme="1"/>
      <name val="Calibri"/>
      <family val="2"/>
      <scheme val="minor"/>
    </font>
    <font>
      <sz val="11"/>
      <color theme="0"/>
      <name val="Calibri"/>
      <family val="2"/>
      <scheme val="minor"/>
    </font>
    <font>
      <b/>
      <sz val="10"/>
      <color theme="1"/>
      <name val="Arial"/>
      <family val="2"/>
    </font>
    <font>
      <sz val="10"/>
      <color rgb="FF000000"/>
      <name val="Arial"/>
      <family val="2"/>
    </font>
    <font>
      <u/>
      <sz val="11"/>
      <color theme="1"/>
      <name val="Calibri"/>
      <family val="2"/>
      <scheme val="minor"/>
    </font>
  </fonts>
  <fills count="7">
    <fill>
      <patternFill patternType="none"/>
    </fill>
    <fill>
      <patternFill patternType="gray125"/>
    </fill>
    <fill>
      <patternFill patternType="solid">
        <fgColor theme="0"/>
        <bgColor indexed="64"/>
      </patternFill>
    </fill>
    <fill>
      <patternFill patternType="solid">
        <fgColor rgb="FF00B0F0"/>
        <bgColor indexed="64"/>
      </patternFill>
    </fill>
    <fill>
      <patternFill patternType="solid">
        <fgColor rgb="FF92D050"/>
        <bgColor indexed="64"/>
      </patternFill>
    </fill>
    <fill>
      <patternFill patternType="solid">
        <fgColor rgb="FFFFC000"/>
        <bgColor indexed="64"/>
      </patternFill>
    </fill>
    <fill>
      <patternFill patternType="solid">
        <fgColor rgb="FF7030A0"/>
        <bgColor indexed="64"/>
      </patternFill>
    </fill>
  </fills>
  <borders count="5">
    <border>
      <left/>
      <right/>
      <top/>
      <bottom/>
      <diagonal/>
    </border>
    <border>
      <left/>
      <right/>
      <top/>
      <bottom style="thin">
        <color indexed="64"/>
      </bottom>
      <diagonal/>
    </border>
    <border>
      <left/>
      <right/>
      <top style="thin">
        <color indexed="64"/>
      </top>
      <bottom style="thin">
        <color indexed="64"/>
      </bottom>
      <diagonal/>
    </border>
    <border>
      <left/>
      <right/>
      <top style="thin">
        <color indexed="64"/>
      </top>
      <bottom style="double">
        <color indexed="64"/>
      </bottom>
      <diagonal/>
    </border>
    <border>
      <left/>
      <right/>
      <top/>
      <bottom style="double">
        <color indexed="64"/>
      </bottom>
      <diagonal/>
    </border>
  </borders>
  <cellStyleXfs count="7">
    <xf numFmtId="0" fontId="0" fillId="0" borderId="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9" fontId="3" fillId="0" borderId="0" applyFont="0" applyFill="0" applyBorder="0" applyAlignment="0" applyProtection="0"/>
    <xf numFmtId="171" fontId="3" fillId="0" borderId="0" applyFont="0" applyFill="0" applyBorder="0" applyAlignment="0" applyProtection="0"/>
    <xf numFmtId="170" fontId="3" fillId="0" borderId="0" applyFont="0" applyFill="0" applyBorder="0" applyAlignment="0" applyProtection="0"/>
  </cellStyleXfs>
  <cellXfs count="75">
    <xf numFmtId="0" fontId="0" fillId="0" borderId="0" xfId="0"/>
    <xf numFmtId="0" fontId="1" fillId="0" borderId="0" xfId="0" applyFont="1"/>
    <xf numFmtId="0" fontId="1" fillId="0" borderId="0" xfId="0" applyFont="1" applyAlignment="1">
      <alignment horizontal="center"/>
    </xf>
    <xf numFmtId="0" fontId="2" fillId="0" borderId="0" xfId="0" applyFont="1"/>
    <xf numFmtId="0" fontId="1" fillId="0" borderId="0" xfId="0" applyFont="1" applyAlignment="1">
      <alignment wrapText="1"/>
    </xf>
    <xf numFmtId="0" fontId="1" fillId="0" borderId="0" xfId="0" applyFont="1" applyAlignment="1">
      <alignment horizontal="left"/>
    </xf>
    <xf numFmtId="0" fontId="2" fillId="2" borderId="0" xfId="0" applyFont="1" applyFill="1" applyAlignment="1">
      <alignment horizontal="centerContinuous"/>
    </xf>
    <xf numFmtId="0" fontId="1" fillId="2" borderId="0" xfId="0" applyFont="1" applyFill="1" applyAlignment="1">
      <alignment horizontal="left"/>
    </xf>
    <xf numFmtId="0" fontId="1" fillId="2" borderId="0" xfId="0" applyFont="1" applyFill="1"/>
    <xf numFmtId="0" fontId="1" fillId="2" borderId="0" xfId="0" applyFont="1" applyFill="1" applyAlignment="1">
      <alignment horizontal="center"/>
    </xf>
    <xf numFmtId="0" fontId="1" fillId="2" borderId="1" xfId="0" applyFont="1" applyFill="1" applyBorder="1" applyAlignment="1">
      <alignment horizontal="center" wrapText="1"/>
    </xf>
    <xf numFmtId="0" fontId="1" fillId="2" borderId="0" xfId="0" applyFont="1" applyFill="1" applyAlignment="1">
      <alignment wrapText="1"/>
    </xf>
    <xf numFmtId="0" fontId="1" fillId="2" borderId="1" xfId="0" applyFont="1" applyFill="1" applyBorder="1" applyAlignment="1">
      <alignment wrapText="1"/>
    </xf>
    <xf numFmtId="0" fontId="2" fillId="2" borderId="0" xfId="0" applyFont="1" applyFill="1"/>
    <xf numFmtId="0" fontId="1" fillId="2" borderId="1" xfId="0" applyFont="1" applyFill="1" applyBorder="1"/>
    <xf numFmtId="1" fontId="1" fillId="2" borderId="2" xfId="0" applyNumberFormat="1" applyFont="1" applyFill="1" applyBorder="1" applyAlignment="1">
      <alignment horizontal="center" wrapText="1"/>
    </xf>
    <xf numFmtId="0" fontId="1" fillId="2" borderId="2" xfId="0" applyFont="1" applyFill="1" applyBorder="1" applyAlignment="1">
      <alignment horizontal="center" wrapText="1"/>
    </xf>
    <xf numFmtId="164" fontId="1" fillId="2" borderId="0" xfId="3" applyNumberFormat="1" applyFont="1" applyFill="1"/>
    <xf numFmtId="165" fontId="1" fillId="2" borderId="0" xfId="3" applyNumberFormat="1" applyFont="1" applyFill="1"/>
    <xf numFmtId="165" fontId="1" fillId="2" borderId="3" xfId="3" applyNumberFormat="1" applyFont="1" applyFill="1" applyBorder="1"/>
    <xf numFmtId="0" fontId="4" fillId="0" borderId="0" xfId="0" applyFont="1" applyAlignment="1">
      <alignment horizontal="left"/>
    </xf>
    <xf numFmtId="0" fontId="4" fillId="0" borderId="0" xfId="0" applyFont="1"/>
    <xf numFmtId="0" fontId="2" fillId="2" borderId="0" xfId="0" applyFont="1" applyFill="1" applyAlignment="1">
      <alignment horizontal="center"/>
    </xf>
    <xf numFmtId="0" fontId="1" fillId="2" borderId="0" xfId="0" applyFont="1" applyFill="1" applyAlignment="1">
      <alignment horizontal="center" vertical="center" wrapText="1"/>
    </xf>
    <xf numFmtId="0" fontId="1" fillId="2" borderId="0" xfId="0" applyFont="1" applyFill="1" applyAlignment="1">
      <alignment horizontal="left" vertical="center"/>
    </xf>
    <xf numFmtId="0" fontId="1" fillId="0" borderId="0" xfId="0" applyFont="1" applyAlignment="1">
      <alignment vertical="center"/>
    </xf>
    <xf numFmtId="0" fontId="1" fillId="0" borderId="0" xfId="0" applyFont="1" applyAlignment="1">
      <alignment horizontal="center" wrapText="1"/>
    </xf>
    <xf numFmtId="2" fontId="1" fillId="2" borderId="2" xfId="3" applyNumberFormat="1" applyFont="1" applyFill="1" applyBorder="1" applyAlignment="1">
      <alignment horizontal="center" wrapText="1"/>
    </xf>
    <xf numFmtId="0" fontId="1" fillId="5" borderId="0" xfId="0" applyFont="1" applyFill="1"/>
    <xf numFmtId="0" fontId="0" fillId="6" borderId="0" xfId="0" applyFill="1"/>
    <xf numFmtId="0" fontId="5" fillId="0" borderId="0" xfId="0" applyFont="1"/>
    <xf numFmtId="165" fontId="1" fillId="2" borderId="0" xfId="0" applyNumberFormat="1" applyFont="1" applyFill="1"/>
    <xf numFmtId="2" fontId="0" fillId="0" borderId="0" xfId="0" applyNumberFormat="1"/>
    <xf numFmtId="166" fontId="0" fillId="0" borderId="0" xfId="0" applyNumberFormat="1"/>
    <xf numFmtId="165" fontId="1" fillId="0" borderId="0" xfId="3" applyNumberFormat="1" applyFont="1" applyFill="1"/>
    <xf numFmtId="165" fontId="0" fillId="0" borderId="0" xfId="0" applyNumberFormat="1"/>
    <xf numFmtId="9" fontId="1" fillId="2" borderId="0" xfId="4" applyFont="1" applyFill="1" applyBorder="1"/>
    <xf numFmtId="0" fontId="0" fillId="5" borderId="0" xfId="0" applyFill="1"/>
    <xf numFmtId="0" fontId="1" fillId="2" borderId="2" xfId="0" applyFont="1" applyFill="1" applyBorder="1"/>
    <xf numFmtId="0" fontId="1" fillId="2" borderId="2" xfId="0" applyFont="1" applyFill="1" applyBorder="1" applyAlignment="1">
      <alignment wrapText="1"/>
    </xf>
    <xf numFmtId="0" fontId="1" fillId="2" borderId="0" xfId="0" applyFont="1" applyFill="1" applyAlignment="1">
      <alignment horizontal="center" wrapText="1"/>
    </xf>
    <xf numFmtId="0" fontId="1" fillId="2" borderId="2" xfId="0" applyFont="1" applyFill="1" applyBorder="1" applyAlignment="1">
      <alignment horizontal="center"/>
    </xf>
    <xf numFmtId="0" fontId="2" fillId="2" borderId="0" xfId="0" applyFont="1" applyFill="1" applyAlignment="1">
      <alignment wrapText="1"/>
    </xf>
    <xf numFmtId="9" fontId="1" fillId="2" borderId="0" xfId="4" applyFont="1" applyFill="1"/>
    <xf numFmtId="0" fontId="6" fillId="2" borderId="0" xfId="0" applyFont="1" applyFill="1" applyAlignment="1">
      <alignment horizontal="center" wrapText="1"/>
    </xf>
    <xf numFmtId="0" fontId="0" fillId="2" borderId="0" xfId="0" applyFill="1"/>
    <xf numFmtId="172" fontId="5" fillId="0" borderId="4" xfId="1" applyNumberFormat="1" applyFont="1" applyBorder="1" applyAlignment="1">
      <alignment horizontal="center"/>
    </xf>
    <xf numFmtId="167" fontId="1" fillId="2" borderId="2" xfId="1" applyNumberFormat="1" applyFont="1" applyFill="1" applyBorder="1" applyAlignment="1">
      <alignment wrapText="1"/>
    </xf>
    <xf numFmtId="0" fontId="6" fillId="2" borderId="2" xfId="0" applyFont="1" applyFill="1" applyBorder="1" applyAlignment="1">
      <alignment horizontal="center" wrapText="1"/>
    </xf>
    <xf numFmtId="0" fontId="1" fillId="2" borderId="2" xfId="0" applyFont="1" applyFill="1" applyBorder="1" applyAlignment="1">
      <alignment horizontal="center" vertical="center" wrapText="1"/>
    </xf>
    <xf numFmtId="0" fontId="1" fillId="2" borderId="0" xfId="0" applyFont="1" applyFill="1" applyAlignment="1">
      <alignment vertical="center"/>
    </xf>
    <xf numFmtId="0" fontId="1" fillId="2" borderId="0" xfId="0" applyFont="1" applyFill="1" applyAlignment="1">
      <alignment horizontal="centerContinuous"/>
    </xf>
    <xf numFmtId="0" fontId="1" fillId="2" borderId="2" xfId="0" applyFont="1" applyFill="1" applyBorder="1" applyAlignment="1">
      <alignment horizontal="left" wrapText="1"/>
    </xf>
    <xf numFmtId="0" fontId="1" fillId="3" borderId="0" xfId="0" applyFont="1" applyFill="1" applyAlignment="1">
      <alignment horizontal="left"/>
    </xf>
    <xf numFmtId="0" fontId="1" fillId="4" borderId="0" xfId="0" applyFont="1" applyFill="1" applyAlignment="1">
      <alignment horizontal="left"/>
    </xf>
    <xf numFmtId="166" fontId="1" fillId="2" borderId="1" xfId="3" applyNumberFormat="1" applyFont="1" applyFill="1" applyBorder="1" applyAlignment="1">
      <alignment horizontal="center"/>
    </xf>
    <xf numFmtId="169" fontId="1" fillId="2" borderId="1" xfId="3" applyNumberFormat="1" applyFont="1" applyFill="1" applyBorder="1" applyAlignment="1">
      <alignment horizontal="center"/>
    </xf>
    <xf numFmtId="169" fontId="1" fillId="2" borderId="0" xfId="3" applyNumberFormat="1" applyFont="1" applyFill="1" applyAlignment="1">
      <alignment horizontal="center"/>
    </xf>
    <xf numFmtId="168" fontId="1" fillId="0" borderId="0" xfId="0" applyNumberFormat="1" applyFont="1"/>
    <xf numFmtId="0" fontId="1" fillId="6" borderId="2" xfId="0" applyFont="1" applyFill="1" applyBorder="1"/>
    <xf numFmtId="0" fontId="1" fillId="0" borderId="2" xfId="0" applyFont="1" applyBorder="1"/>
    <xf numFmtId="166" fontId="1" fillId="0" borderId="1" xfId="3" applyNumberFormat="1" applyFont="1" applyFill="1" applyBorder="1" applyAlignment="1">
      <alignment horizontal="center"/>
    </xf>
    <xf numFmtId="169" fontId="1" fillId="0" borderId="1" xfId="3" applyNumberFormat="1" applyFont="1" applyFill="1" applyBorder="1" applyAlignment="1">
      <alignment horizontal="center"/>
    </xf>
    <xf numFmtId="169" fontId="1" fillId="0" borderId="0" xfId="3" applyNumberFormat="1" applyFont="1" applyFill="1" applyAlignment="1">
      <alignment horizontal="center"/>
    </xf>
    <xf numFmtId="0" fontId="1" fillId="5" borderId="2" xfId="0" applyFont="1" applyFill="1" applyBorder="1"/>
    <xf numFmtId="0" fontId="1" fillId="0" borderId="1" xfId="0" applyFont="1" applyBorder="1" applyAlignment="1">
      <alignment horizontal="center" wrapText="1"/>
    </xf>
    <xf numFmtId="166" fontId="1" fillId="2" borderId="1" xfId="3" applyNumberFormat="1" applyFont="1" applyFill="1" applyBorder="1" applyAlignment="1">
      <alignment horizontal="center" wrapText="1"/>
    </xf>
    <xf numFmtId="169" fontId="1" fillId="0" borderId="1" xfId="3" applyNumberFormat="1" applyFont="1" applyFill="1" applyBorder="1" applyAlignment="1">
      <alignment horizontal="center" wrapText="1"/>
    </xf>
    <xf numFmtId="169" fontId="1" fillId="2" borderId="0" xfId="3" applyNumberFormat="1" applyFont="1" applyFill="1" applyAlignment="1">
      <alignment horizontal="center" wrapText="1"/>
    </xf>
    <xf numFmtId="169" fontId="1" fillId="0" borderId="0" xfId="3" applyNumberFormat="1" applyFont="1" applyFill="1" applyAlignment="1">
      <alignment horizontal="center" wrapText="1"/>
    </xf>
    <xf numFmtId="168" fontId="1" fillId="0" borderId="0" xfId="0" applyNumberFormat="1" applyFont="1" applyAlignment="1">
      <alignment wrapText="1"/>
    </xf>
    <xf numFmtId="166" fontId="1" fillId="0" borderId="1" xfId="3" applyNumberFormat="1" applyFont="1" applyFill="1" applyBorder="1" applyAlignment="1">
      <alignment horizontal="center" wrapText="1"/>
    </xf>
    <xf numFmtId="44" fontId="1" fillId="2" borderId="0" xfId="3" applyFont="1" applyFill="1"/>
    <xf numFmtId="0" fontId="7" fillId="0" borderId="0" xfId="0" applyFont="1"/>
    <xf numFmtId="0" fontId="1" fillId="2" borderId="0" xfId="0" applyFont="1" applyFill="1" applyAlignment="1">
      <alignment horizontal="left" vertical="top" wrapText="1"/>
    </xf>
  </cellXfs>
  <cellStyles count="7">
    <cellStyle name="Comma" xfId="1" builtinId="3"/>
    <cellStyle name="Comma 2" xfId="2" xr:uid="{DD2FFD70-D2AE-4F4F-B324-F2C80E51137D}"/>
    <cellStyle name="Comma 3" xfId="5" xr:uid="{C5494789-D250-4797-8859-F7770C999FD8}"/>
    <cellStyle name="Currency" xfId="3" builtinId="4"/>
    <cellStyle name="Currency 2" xfId="6" xr:uid="{1AEC0268-8B97-4D19-A30E-85D5E847CB57}"/>
    <cellStyle name="Normal" xfId="0" builtinId="0"/>
    <cellStyle name="Percent" xfId="4"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customProperty" Target="../customProperty1.bin"/><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26C386-DBDB-435A-BD5B-6E0D8CF669E5}">
  <sheetPr>
    <tabColor theme="4"/>
    <pageSetUpPr fitToPage="1"/>
  </sheetPr>
  <dimension ref="A1:O30"/>
  <sheetViews>
    <sheetView workbookViewId="0">
      <selection activeCell="J12" sqref="J12"/>
    </sheetView>
  </sheetViews>
  <sheetFormatPr defaultRowHeight="14.4" x14ac:dyDescent="0.3"/>
  <cols>
    <col min="1" max="1" width="9.109375" customWidth="1"/>
    <col min="2" max="2" width="62" customWidth="1"/>
    <col min="3" max="10" width="7" bestFit="1" customWidth="1"/>
    <col min="11" max="11" width="7.6640625" bestFit="1" customWidth="1"/>
    <col min="12" max="12" width="8.6640625" bestFit="1" customWidth="1"/>
    <col min="13" max="13" width="7" bestFit="1" customWidth="1"/>
    <col min="14" max="14" width="8" bestFit="1" customWidth="1"/>
  </cols>
  <sheetData>
    <row r="1" spans="1:14" x14ac:dyDescent="0.3">
      <c r="B1" s="6" t="s">
        <v>0</v>
      </c>
      <c r="C1" s="6"/>
      <c r="D1" s="6"/>
      <c r="E1" s="6"/>
      <c r="F1" s="6"/>
      <c r="G1" s="6"/>
      <c r="H1" s="6"/>
      <c r="I1" s="6"/>
      <c r="J1" s="6"/>
      <c r="K1" s="6"/>
      <c r="L1" s="6"/>
      <c r="M1" s="6"/>
      <c r="N1" s="6"/>
    </row>
    <row r="2" spans="1:14" x14ac:dyDescent="0.3">
      <c r="B2" s="6"/>
      <c r="C2" s="6"/>
      <c r="D2" s="6"/>
      <c r="E2" s="6"/>
      <c r="F2" s="6"/>
      <c r="G2" s="6"/>
      <c r="H2" s="6"/>
      <c r="I2" s="6"/>
      <c r="J2" s="6"/>
      <c r="K2" s="6"/>
      <c r="L2" s="6"/>
      <c r="M2" s="6"/>
      <c r="N2" s="6"/>
    </row>
    <row r="3" spans="1:14" x14ac:dyDescent="0.3">
      <c r="B3" s="14" t="s">
        <v>1</v>
      </c>
      <c r="C3" s="10">
        <v>2014</v>
      </c>
      <c r="D3" s="10">
        <v>2015</v>
      </c>
      <c r="E3" s="10">
        <v>2016</v>
      </c>
      <c r="F3" s="10">
        <v>2017</v>
      </c>
      <c r="G3" s="10">
        <v>2018</v>
      </c>
      <c r="H3" s="10">
        <v>2019</v>
      </c>
      <c r="I3" s="10">
        <v>2020</v>
      </c>
      <c r="J3" s="10">
        <v>2021</v>
      </c>
      <c r="K3" s="10">
        <v>2022</v>
      </c>
      <c r="L3" s="10">
        <v>2023</v>
      </c>
      <c r="M3" s="10">
        <v>2024</v>
      </c>
      <c r="N3" s="10" t="s">
        <v>2</v>
      </c>
    </row>
    <row r="4" spans="1:14" x14ac:dyDescent="0.3">
      <c r="B4" s="8"/>
      <c r="C4" s="8"/>
      <c r="D4" s="8"/>
      <c r="E4" s="8"/>
      <c r="F4" s="8"/>
      <c r="G4" s="8"/>
      <c r="H4" s="8"/>
      <c r="I4" s="8"/>
      <c r="J4" s="8"/>
      <c r="K4" s="8"/>
      <c r="L4" s="8"/>
      <c r="M4" s="8"/>
      <c r="N4" s="8"/>
    </row>
    <row r="5" spans="1:14" x14ac:dyDescent="0.3">
      <c r="B5" s="8" t="s">
        <v>3</v>
      </c>
      <c r="C5" s="8"/>
      <c r="D5" s="8"/>
      <c r="E5" s="8"/>
      <c r="F5" s="8"/>
      <c r="G5" s="8"/>
      <c r="H5" s="8"/>
      <c r="I5" s="8"/>
      <c r="J5" s="8"/>
      <c r="K5" s="8"/>
      <c r="L5" s="8"/>
      <c r="M5" s="8"/>
      <c r="N5" s="8"/>
    </row>
    <row r="6" spans="1:14" x14ac:dyDescent="0.3">
      <c r="B6" s="8" t="s">
        <v>4</v>
      </c>
      <c r="C6" s="18">
        <f>'Table 2 - EGD'!C6+'Table 3 - Union'!C6</f>
        <v>0</v>
      </c>
      <c r="D6" s="18">
        <f>'Table 2 - EGD'!D6+'Table 3 - Union'!D6</f>
        <v>13.25</v>
      </c>
      <c r="E6" s="18">
        <f>'Table 2 - EGD'!E6+'Table 3 - Union'!E6</f>
        <v>0</v>
      </c>
      <c r="F6" s="18">
        <f>'Table 2 - EGD'!F6+'Table 3 - Union'!F6</f>
        <v>0</v>
      </c>
      <c r="G6" s="18">
        <f>'Table 2 - EGD'!G6+'Table 3 - Union'!G6</f>
        <v>30.62726069</v>
      </c>
      <c r="H6" s="18">
        <f>'Table 2 - EGD'!H6+'Table 3 - Union'!H6</f>
        <v>0</v>
      </c>
      <c r="I6" s="18">
        <f>'Table 2 - EGD'!I6+'Table 3 - Union'!I6</f>
        <v>0</v>
      </c>
      <c r="J6" s="18">
        <f>'Table 2 - EGD'!J6+'Table 3 - Union'!J6</f>
        <v>7.3480179999999997</v>
      </c>
      <c r="K6" s="18">
        <f>'Table 2 - EGD'!K6+'Table 3 - Union'!K6</f>
        <v>34.258184000000007</v>
      </c>
      <c r="L6" s="18">
        <f>'Table 2 - EGD'!L6+'Table 3 - Union'!L6</f>
        <v>10.218142</v>
      </c>
      <c r="M6" s="18">
        <f>'Table 2 - EGD'!M6+'Table 3 - Union'!M6</f>
        <v>2.2636959999999999</v>
      </c>
      <c r="N6" s="18">
        <f>SUM(C6:M6)</f>
        <v>97.965300690000007</v>
      </c>
    </row>
    <row r="7" spans="1:14" x14ac:dyDescent="0.3">
      <c r="B7" s="8" t="s">
        <v>5</v>
      </c>
      <c r="C7" s="18">
        <f>'Table 2 - EGD'!C7+'Table 3 - Union'!C7</f>
        <v>0</v>
      </c>
      <c r="D7" s="18">
        <f>'Table 2 - EGD'!D7+'Table 3 - Union'!D7</f>
        <v>0</v>
      </c>
      <c r="E7" s="18">
        <f>'Table 2 - EGD'!E7+'Table 3 - Union'!E7</f>
        <v>0</v>
      </c>
      <c r="F7" s="18">
        <f>'Table 2 - EGD'!F7+'Table 3 - Union'!F7</f>
        <v>0</v>
      </c>
      <c r="G7" s="18">
        <f>'Table 2 - EGD'!G7+'Table 3 - Union'!G7</f>
        <v>1.1473081399999998</v>
      </c>
      <c r="H7" s="18">
        <f>'Table 2 - EGD'!H7+'Table 3 - Union'!H7</f>
        <v>0</v>
      </c>
      <c r="I7" s="18">
        <f>'Table 2 - EGD'!I7+'Table 3 - Union'!I7</f>
        <v>0</v>
      </c>
      <c r="J7" s="18">
        <f>'Table 2 - EGD'!J7+'Table 3 - Union'!J7</f>
        <v>0</v>
      </c>
      <c r="K7" s="18">
        <f>'Table 2 - EGD'!K7+'Table 3 - Union'!K7</f>
        <v>0</v>
      </c>
      <c r="L7" s="18">
        <f>'Table 2 - EGD'!L7+'Table 3 - Union'!L7</f>
        <v>0</v>
      </c>
      <c r="M7" s="18">
        <f>'Table 2 - EGD'!M7+'Table 3 - Union'!M7</f>
        <v>0</v>
      </c>
      <c r="N7" s="18">
        <f t="shared" ref="N7:N8" si="0">SUM(C7:M7)</f>
        <v>1.1473081399999998</v>
      </c>
    </row>
    <row r="8" spans="1:14" x14ac:dyDescent="0.3">
      <c r="B8" s="8" t="s">
        <v>6</v>
      </c>
      <c r="C8" s="18">
        <f>'Table 2 - EGD'!C8+'Table 3 - Union'!C8</f>
        <v>0</v>
      </c>
      <c r="D8" s="18">
        <f>'Table 2 - EGD'!D8+'Table 3 - Union'!D8</f>
        <v>13.25</v>
      </c>
      <c r="E8" s="18">
        <f>'Table 2 - EGD'!E8+'Table 3 - Union'!E8</f>
        <v>0</v>
      </c>
      <c r="F8" s="18">
        <f>'Table 2 - EGD'!F8+'Table 3 - Union'!F8</f>
        <v>0</v>
      </c>
      <c r="G8" s="18">
        <f>'Table 2 - EGD'!G8+'Table 3 - Union'!G8</f>
        <v>29.47995255</v>
      </c>
      <c r="H8" s="18">
        <f>'Table 2 - EGD'!H8+'Table 3 - Union'!H8</f>
        <v>0</v>
      </c>
      <c r="I8" s="18">
        <f>'Table 2 - EGD'!I8+'Table 3 - Union'!I8</f>
        <v>0</v>
      </c>
      <c r="J8" s="18">
        <f>'Table 2 - EGD'!J8+'Table 3 - Union'!J8</f>
        <v>7.3480179999999997</v>
      </c>
      <c r="K8" s="18">
        <f>'Table 2 - EGD'!K8+'Table 3 - Union'!K8</f>
        <v>34.258184000000007</v>
      </c>
      <c r="L8" s="18">
        <f>'Table 2 - EGD'!L8+'Table 3 - Union'!L8</f>
        <v>10.218142</v>
      </c>
      <c r="M8" s="18">
        <f>'Table 2 - EGD'!M8+'Table 3 - Union'!M8</f>
        <v>2.2636959999999999</v>
      </c>
      <c r="N8" s="18">
        <f t="shared" si="0"/>
        <v>96.81799255</v>
      </c>
    </row>
    <row r="9" spans="1:14" x14ac:dyDescent="0.3">
      <c r="B9" s="8"/>
      <c r="C9" s="8"/>
      <c r="D9" s="8"/>
      <c r="E9" s="8"/>
      <c r="F9" s="8"/>
      <c r="G9" s="8"/>
      <c r="H9" s="8"/>
      <c r="I9" s="8"/>
      <c r="J9" s="8"/>
      <c r="K9" s="8"/>
      <c r="L9" s="8"/>
      <c r="M9" s="8"/>
      <c r="N9" s="8"/>
    </row>
    <row r="10" spans="1:14" ht="27" x14ac:dyDescent="0.3">
      <c r="A10" s="20">
        <v>2</v>
      </c>
      <c r="B10" s="11" t="s">
        <v>7</v>
      </c>
      <c r="C10" s="17"/>
      <c r="D10" s="17"/>
      <c r="E10" s="17"/>
      <c r="F10" s="17"/>
      <c r="G10" s="17"/>
      <c r="H10" s="17"/>
      <c r="I10" s="17"/>
      <c r="J10" s="17"/>
      <c r="K10" s="17"/>
      <c r="L10" s="17"/>
      <c r="M10" s="17"/>
      <c r="N10" s="17"/>
    </row>
    <row r="11" spans="1:14" x14ac:dyDescent="0.3">
      <c r="A11" s="21"/>
      <c r="B11" s="11" t="s">
        <v>4</v>
      </c>
      <c r="C11" s="18">
        <f>'Table 2 - EGD'!C11+'Table 3 - Union'!C11</f>
        <v>8.9430778800000006</v>
      </c>
      <c r="D11" s="18">
        <f>'Table 2 - EGD'!D11+'Table 3 - Union'!D11</f>
        <v>15.009537309999999</v>
      </c>
      <c r="E11" s="18">
        <f>'Table 2 - EGD'!E11+'Table 3 - Union'!E11</f>
        <v>10.315863689999999</v>
      </c>
      <c r="F11" s="18">
        <f>'Table 2 - EGD'!F11+'Table 3 - Union'!F11</f>
        <v>25.817563310000001</v>
      </c>
      <c r="G11" s="18">
        <f>'Table 2 - EGD'!G11+'Table 3 - Union'!G11</f>
        <v>21.347042269999896</v>
      </c>
      <c r="H11" s="18">
        <f>'Table 2 - EGD'!H11+'Table 3 - Union'!H11</f>
        <v>17.221313680000002</v>
      </c>
      <c r="I11" s="18">
        <f>'Table 2 - EGD'!I11+'Table 3 - Union'!I11</f>
        <v>21.93044500893</v>
      </c>
      <c r="J11" s="18">
        <f>'Table 2 - EGD'!J11+'Table 3 - Union'!J11</f>
        <v>61.491226665829998</v>
      </c>
      <c r="K11" s="18">
        <f>'Table 2 - EGD'!K11+'Table 3 - Union'!K11</f>
        <v>61.569150694422007</v>
      </c>
      <c r="L11" s="18">
        <f>'Table 2 - EGD'!L11+'Table 3 - Union'!L11</f>
        <v>374.11659836078417</v>
      </c>
      <c r="M11" s="18">
        <f>'Table 2 - EGD'!M11+'Table 3 - Union'!M11</f>
        <v>49.159421028747389</v>
      </c>
      <c r="N11" s="18">
        <f>SUM(C11:M11)</f>
        <v>666.92123989871345</v>
      </c>
    </row>
    <row r="12" spans="1:14" x14ac:dyDescent="0.3">
      <c r="A12" s="21"/>
      <c r="B12" s="11" t="s">
        <v>8</v>
      </c>
      <c r="C12" s="18">
        <f>'Table 2 - EGD'!C12+'Table 3 - Union'!C12</f>
        <v>8.3981130400000001</v>
      </c>
      <c r="D12" s="18">
        <f>'Table 2 - EGD'!D12+'Table 3 - Union'!D12</f>
        <v>13.892146007999997</v>
      </c>
      <c r="E12" s="18">
        <f>'Table 2 - EGD'!E12+'Table 3 - Union'!E12</f>
        <v>10.01586369</v>
      </c>
      <c r="F12" s="18">
        <f>'Table 2 - EGD'!F12+'Table 3 - Union'!F12</f>
        <v>20.6342154835</v>
      </c>
      <c r="G12" s="18">
        <f>'Table 2 - EGD'!G12+'Table 3 - Union'!G12</f>
        <v>18.136298189999895</v>
      </c>
      <c r="H12" s="18">
        <f>'Table 2 - EGD'!H12+'Table 3 - Union'!H12</f>
        <v>15.6379584</v>
      </c>
      <c r="I12" s="18">
        <f>'Table 2 - EGD'!I12+'Table 3 - Union'!I12</f>
        <v>17.7585438896166</v>
      </c>
      <c r="J12" s="18">
        <f>'Table 2 - EGD'!J12+'Table 3 - Union'!J12</f>
        <v>52.181331855829995</v>
      </c>
      <c r="K12" s="18">
        <f>'Table 2 - EGD'!K12+'Table 3 - Union'!K12</f>
        <v>56.692645919022013</v>
      </c>
      <c r="L12" s="18">
        <f>'Table 2 - EGD'!L12+'Table 3 - Union'!L12</f>
        <v>366.43238410025418</v>
      </c>
      <c r="M12" s="18">
        <f>'Table 2 - EGD'!M12+'Table 3 - Union'!M12</f>
        <v>39.604903988747388</v>
      </c>
      <c r="N12" s="18">
        <f t="shared" ref="N12:N13" si="1">SUM(C12:M12)</f>
        <v>619.38440456497017</v>
      </c>
    </row>
    <row r="13" spans="1:14" x14ac:dyDescent="0.3">
      <c r="A13" s="21"/>
      <c r="B13" s="11" t="s">
        <v>6</v>
      </c>
      <c r="C13" s="18">
        <f>'Table 2 - EGD'!C13+'Table 3 - Union'!C13</f>
        <v>0.54496484000000001</v>
      </c>
      <c r="D13" s="18">
        <f>'Table 2 - EGD'!D13+'Table 3 - Union'!D13</f>
        <v>1.1173913020000001</v>
      </c>
      <c r="E13" s="18">
        <f>'Table 2 - EGD'!E13+'Table 3 - Union'!E13</f>
        <v>0.3</v>
      </c>
      <c r="F13" s="18">
        <f>'Table 2 - EGD'!F13+'Table 3 - Union'!F13</f>
        <v>5.1833478265000004</v>
      </c>
      <c r="G13" s="18">
        <f>'Table 2 - EGD'!G13+'Table 3 - Union'!G13</f>
        <v>3.2105595</v>
      </c>
      <c r="H13" s="18">
        <f>'Table 2 - EGD'!H13+'Table 3 - Union'!H13</f>
        <v>1.58</v>
      </c>
      <c r="I13" s="18">
        <f>'Table 2 - EGD'!I13+'Table 3 - Union'!I13</f>
        <v>4.1719011193134001</v>
      </c>
      <c r="J13" s="18">
        <f>'Table 2 - EGD'!J13+'Table 3 - Union'!J13</f>
        <v>9.3098948099999994</v>
      </c>
      <c r="K13" s="18">
        <f>'Table 2 - EGD'!K13+'Table 3 - Union'!K13</f>
        <v>4.8765044654</v>
      </c>
      <c r="L13" s="18">
        <f>'Table 2 - EGD'!L13+'Table 3 - Union'!L13</f>
        <v>7.6842142605299992</v>
      </c>
      <c r="M13" s="18">
        <f>'Table 2 - EGD'!M13+'Table 3 - Union'!M13</f>
        <v>9.5545170400000003</v>
      </c>
      <c r="N13" s="18">
        <f t="shared" si="1"/>
        <v>47.533295163743396</v>
      </c>
    </row>
    <row r="14" spans="1:14" x14ac:dyDescent="0.3">
      <c r="A14" s="21"/>
      <c r="B14" s="11"/>
      <c r="C14" s="18"/>
      <c r="D14" s="18"/>
      <c r="E14" s="18"/>
      <c r="F14" s="18"/>
      <c r="G14" s="18"/>
      <c r="H14" s="18"/>
      <c r="I14" s="18"/>
      <c r="J14" s="18"/>
      <c r="K14" s="18"/>
      <c r="L14" s="18"/>
      <c r="M14" s="18"/>
      <c r="N14" s="18"/>
    </row>
    <row r="15" spans="1:14" ht="27" x14ac:dyDescent="0.3">
      <c r="A15" s="21" t="s">
        <v>9</v>
      </c>
      <c r="B15" s="11" t="s">
        <v>10</v>
      </c>
      <c r="C15" s="18"/>
      <c r="D15" s="18"/>
      <c r="E15" s="18"/>
      <c r="F15" s="18"/>
      <c r="G15" s="18"/>
      <c r="H15" s="18"/>
      <c r="I15" s="18"/>
      <c r="J15" s="18"/>
      <c r="K15" s="18"/>
      <c r="L15" s="18"/>
      <c r="M15" s="18"/>
      <c r="N15" s="18"/>
    </row>
    <row r="16" spans="1:14" x14ac:dyDescent="0.3">
      <c r="A16" s="21"/>
      <c r="B16" s="11" t="s">
        <v>4</v>
      </c>
      <c r="C16" s="18">
        <f>'Table 2 - EGD'!C16+'Table 3 - Union'!C16</f>
        <v>0</v>
      </c>
      <c r="D16" s="18">
        <f>'Table 2 - EGD'!D16+'Table 3 - Union'!D16</f>
        <v>0</v>
      </c>
      <c r="E16" s="18">
        <f>'Table 2 - EGD'!E16+'Table 3 - Union'!E16</f>
        <v>0</v>
      </c>
      <c r="F16" s="18">
        <f>'Table 2 - EGD'!F16+'Table 3 - Union'!F16</f>
        <v>0</v>
      </c>
      <c r="G16" s="18">
        <f>'Table 2 - EGD'!G16+'Table 3 - Union'!G16</f>
        <v>0</v>
      </c>
      <c r="H16" s="18">
        <f>'Table 2 - EGD'!H16+'Table 3 - Union'!H16</f>
        <v>0</v>
      </c>
      <c r="I16" s="18">
        <f>'Table 2 - EGD'!I16+'Table 3 - Union'!I16</f>
        <v>0</v>
      </c>
      <c r="J16" s="18">
        <f>'Table 2 - EGD'!J16+'Table 3 - Union'!J16</f>
        <v>0</v>
      </c>
      <c r="K16" s="18">
        <f>'Table 2 - EGD'!K16+'Table 3 - Union'!K16</f>
        <v>0</v>
      </c>
      <c r="L16" s="18">
        <f>'Table 2 - EGD'!L16+'Table 3 - Union'!L16</f>
        <v>0</v>
      </c>
      <c r="M16" s="18">
        <f>'Table 2 - EGD'!M16+'Table 3 - Union'!M16</f>
        <v>0</v>
      </c>
      <c r="N16" s="18">
        <f>SUM(C16:M16)</f>
        <v>0</v>
      </c>
    </row>
    <row r="17" spans="1:15" x14ac:dyDescent="0.3">
      <c r="A17" s="21"/>
      <c r="B17" s="11" t="s">
        <v>8</v>
      </c>
      <c r="C17" s="18">
        <f>'Table 2 - EGD'!C17+'Table 3 - Union'!C17</f>
        <v>0</v>
      </c>
      <c r="D17" s="18">
        <f>'Table 2 - EGD'!D17+'Table 3 - Union'!D17</f>
        <v>0</v>
      </c>
      <c r="E17" s="18">
        <f>'Table 2 - EGD'!E17+'Table 3 - Union'!E17</f>
        <v>0</v>
      </c>
      <c r="F17" s="18">
        <f>'Table 2 - EGD'!F17+'Table 3 - Union'!F17</f>
        <v>0</v>
      </c>
      <c r="G17" s="18">
        <f>'Table 2 - EGD'!G17+'Table 3 - Union'!G17</f>
        <v>0</v>
      </c>
      <c r="H17" s="18">
        <f>'Table 2 - EGD'!H17+'Table 3 - Union'!H17</f>
        <v>0</v>
      </c>
      <c r="I17" s="18">
        <f>'Table 2 - EGD'!I17+'Table 3 - Union'!I17</f>
        <v>0</v>
      </c>
      <c r="J17" s="18">
        <f>'Table 2 - EGD'!J17+'Table 3 - Union'!J17</f>
        <v>0</v>
      </c>
      <c r="K17" s="18">
        <f>'Table 2 - EGD'!K17+'Table 3 - Union'!K17</f>
        <v>0</v>
      </c>
      <c r="L17" s="18">
        <f>'Table 2 - EGD'!L17+'Table 3 - Union'!L17</f>
        <v>0</v>
      </c>
      <c r="M17" s="18">
        <f>'Table 2 - EGD'!M17+'Table 3 - Union'!M17</f>
        <v>0</v>
      </c>
      <c r="N17" s="18">
        <f t="shared" ref="N17:N18" si="2">SUM(C17:M17)</f>
        <v>0</v>
      </c>
    </row>
    <row r="18" spans="1:15" x14ac:dyDescent="0.3">
      <c r="A18" s="21"/>
      <c r="B18" s="11" t="s">
        <v>6</v>
      </c>
      <c r="C18" s="18">
        <f>'Table 2 - EGD'!C18+'Table 3 - Union'!C18</f>
        <v>0</v>
      </c>
      <c r="D18" s="18">
        <f>'Table 2 - EGD'!D18+'Table 3 - Union'!D18</f>
        <v>0</v>
      </c>
      <c r="E18" s="18">
        <f>'Table 2 - EGD'!E18+'Table 3 - Union'!E18</f>
        <v>0</v>
      </c>
      <c r="F18" s="18">
        <f>'Table 2 - EGD'!F18+'Table 3 - Union'!F18</f>
        <v>0</v>
      </c>
      <c r="G18" s="18">
        <f>'Table 2 - EGD'!G18+'Table 3 - Union'!G18</f>
        <v>0</v>
      </c>
      <c r="H18" s="18">
        <f>'Table 2 - EGD'!H18+'Table 3 - Union'!H18</f>
        <v>0</v>
      </c>
      <c r="I18" s="18">
        <f>'Table 2 - EGD'!I18+'Table 3 - Union'!I18</f>
        <v>0</v>
      </c>
      <c r="J18" s="18">
        <f>'Table 2 - EGD'!J18+'Table 3 - Union'!J18</f>
        <v>0</v>
      </c>
      <c r="K18" s="18">
        <f>'Table 2 - EGD'!K18+'Table 3 - Union'!K18</f>
        <v>0</v>
      </c>
      <c r="L18" s="18">
        <f>'Table 2 - EGD'!L18+'Table 3 - Union'!L18</f>
        <v>0</v>
      </c>
      <c r="M18" s="18">
        <f>'Table 2 - EGD'!M18+'Table 3 - Union'!M18</f>
        <v>0</v>
      </c>
      <c r="N18" s="18">
        <f t="shared" si="2"/>
        <v>0</v>
      </c>
    </row>
    <row r="19" spans="1:15" x14ac:dyDescent="0.3">
      <c r="A19" s="21"/>
      <c r="B19" s="11"/>
      <c r="C19" s="18"/>
      <c r="D19" s="18"/>
      <c r="E19" s="18"/>
      <c r="F19" s="18"/>
      <c r="G19" s="18"/>
      <c r="H19" s="18"/>
      <c r="I19" s="18"/>
      <c r="J19" s="18"/>
      <c r="K19" s="18"/>
      <c r="L19" s="18"/>
      <c r="M19" s="18"/>
      <c r="N19" s="18"/>
    </row>
    <row r="20" spans="1:15" ht="27" x14ac:dyDescent="0.3">
      <c r="A20" s="21" t="s">
        <v>11</v>
      </c>
      <c r="B20" s="11" t="s">
        <v>12</v>
      </c>
      <c r="C20" s="18"/>
      <c r="D20" s="18"/>
      <c r="E20" s="18"/>
      <c r="F20" s="18"/>
      <c r="G20" s="18"/>
      <c r="H20" s="18"/>
      <c r="I20" s="18"/>
      <c r="J20" s="18"/>
      <c r="K20" s="18"/>
      <c r="L20" s="18"/>
      <c r="M20" s="18"/>
      <c r="N20" s="18"/>
    </row>
    <row r="21" spans="1:15" x14ac:dyDescent="0.3">
      <c r="B21" s="11" t="s">
        <v>4</v>
      </c>
      <c r="C21" s="18">
        <f>'Table 2 - EGD'!C21+'Table 3 - Union'!C21</f>
        <v>0</v>
      </c>
      <c r="D21" s="18">
        <f>'Table 2 - EGD'!D21+'Table 3 - Union'!D21</f>
        <v>0</v>
      </c>
      <c r="E21" s="18">
        <f>'Table 2 - EGD'!E21+'Table 3 - Union'!E21</f>
        <v>0</v>
      </c>
      <c r="F21" s="18">
        <f>'Table 2 - EGD'!F21+'Table 3 - Union'!F21</f>
        <v>0</v>
      </c>
      <c r="G21" s="18">
        <f>'Table 2 - EGD'!G21+'Table 3 - Union'!G21</f>
        <v>0</v>
      </c>
      <c r="H21" s="18">
        <f>'Table 2 - EGD'!H21+'Table 3 - Union'!H21</f>
        <v>0</v>
      </c>
      <c r="I21" s="18">
        <f>'Table 2 - EGD'!I21+'Table 3 - Union'!I21</f>
        <v>0</v>
      </c>
      <c r="J21" s="18">
        <f>'Table 2 - EGD'!J21+'Table 3 - Union'!J21</f>
        <v>0</v>
      </c>
      <c r="K21" s="18">
        <f>'Table 2 - EGD'!K21+'Table 3 - Union'!K21</f>
        <v>0</v>
      </c>
      <c r="L21" s="18">
        <f>'Table 2 - EGD'!L21+'Table 3 - Union'!L21</f>
        <v>0</v>
      </c>
      <c r="M21" s="18">
        <f>'Table 2 - EGD'!M21+'Table 3 - Union'!M21</f>
        <v>0.5</v>
      </c>
      <c r="N21" s="18">
        <f>SUM(C21:M21)</f>
        <v>0.5</v>
      </c>
    </row>
    <row r="22" spans="1:15" x14ac:dyDescent="0.3">
      <c r="B22" s="11" t="s">
        <v>8</v>
      </c>
      <c r="C22" s="18">
        <f>'Table 2 - EGD'!C22+'Table 3 - Union'!C22</f>
        <v>0</v>
      </c>
      <c r="D22" s="18">
        <f>'Table 2 - EGD'!D22+'Table 3 - Union'!D22</f>
        <v>0</v>
      </c>
      <c r="E22" s="18">
        <f>'Table 2 - EGD'!E22+'Table 3 - Union'!E22</f>
        <v>0</v>
      </c>
      <c r="F22" s="18">
        <f>'Table 2 - EGD'!F22+'Table 3 - Union'!F22</f>
        <v>0</v>
      </c>
      <c r="G22" s="18">
        <f>'Table 2 - EGD'!G22+'Table 3 - Union'!G22</f>
        <v>0</v>
      </c>
      <c r="H22" s="18">
        <f>'Table 2 - EGD'!H22+'Table 3 - Union'!H22</f>
        <v>0</v>
      </c>
      <c r="I22" s="18">
        <f>'Table 2 - EGD'!I22+'Table 3 - Union'!I22</f>
        <v>0</v>
      </c>
      <c r="J22" s="18">
        <f>'Table 2 - EGD'!J22+'Table 3 - Union'!J22</f>
        <v>0</v>
      </c>
      <c r="K22" s="18">
        <f>'Table 2 - EGD'!K22+'Table 3 - Union'!K22</f>
        <v>0</v>
      </c>
      <c r="L22" s="18">
        <f>'Table 2 - EGD'!L22+'Table 3 - Union'!L22</f>
        <v>0</v>
      </c>
      <c r="M22" s="18">
        <f>'Table 2 - EGD'!M22+'Table 3 - Union'!M22</f>
        <v>0</v>
      </c>
      <c r="N22" s="18">
        <f t="shared" ref="N22:N23" si="3">SUM(C22:M22)</f>
        <v>0</v>
      </c>
    </row>
    <row r="23" spans="1:15" x14ac:dyDescent="0.3">
      <c r="B23" s="11" t="s">
        <v>6</v>
      </c>
      <c r="C23" s="18">
        <f>'Table 2 - EGD'!C23+'Table 3 - Union'!C23</f>
        <v>0</v>
      </c>
      <c r="D23" s="18">
        <f>'Table 2 - EGD'!D23+'Table 3 - Union'!D23</f>
        <v>0</v>
      </c>
      <c r="E23" s="18">
        <f>'Table 2 - EGD'!E23+'Table 3 - Union'!E23</f>
        <v>0</v>
      </c>
      <c r="F23" s="18">
        <f>'Table 2 - EGD'!F23+'Table 3 - Union'!F23</f>
        <v>0</v>
      </c>
      <c r="G23" s="18">
        <f>'Table 2 - EGD'!G23+'Table 3 - Union'!G23</f>
        <v>0</v>
      </c>
      <c r="H23" s="18">
        <f>'Table 2 - EGD'!H23+'Table 3 - Union'!H23</f>
        <v>0</v>
      </c>
      <c r="I23" s="18">
        <f>'Table 2 - EGD'!I23+'Table 3 - Union'!I23</f>
        <v>0</v>
      </c>
      <c r="J23" s="18">
        <f>'Table 2 - EGD'!J23+'Table 3 - Union'!J23</f>
        <v>0</v>
      </c>
      <c r="K23" s="18">
        <f>'Table 2 - EGD'!K23+'Table 3 - Union'!K23</f>
        <v>0</v>
      </c>
      <c r="L23" s="18">
        <f>'Table 2 - EGD'!L23+'Table 3 - Union'!L23</f>
        <v>0</v>
      </c>
      <c r="M23" s="18">
        <f>'Table 2 - EGD'!M23+'Table 3 - Union'!M23</f>
        <v>0.5</v>
      </c>
      <c r="N23" s="18">
        <f t="shared" si="3"/>
        <v>0.5</v>
      </c>
    </row>
    <row r="24" spans="1:15" x14ac:dyDescent="0.3">
      <c r="B24" s="11"/>
      <c r="C24" s="18"/>
      <c r="D24" s="18"/>
      <c r="E24" s="18"/>
      <c r="F24" s="18"/>
      <c r="G24" s="18"/>
      <c r="H24" s="18"/>
      <c r="I24" s="18"/>
      <c r="J24" s="18"/>
      <c r="K24" s="18"/>
      <c r="L24" s="18"/>
      <c r="M24" s="18"/>
      <c r="N24" s="18"/>
    </row>
    <row r="25" spans="1:15" ht="15" thickBot="1" x14ac:dyDescent="0.35">
      <c r="B25" s="11" t="s">
        <v>2</v>
      </c>
      <c r="C25" s="19">
        <f>C6+C11+C16+C21</f>
        <v>8.9430778800000006</v>
      </c>
      <c r="D25" s="19">
        <f t="shared" ref="D25:N25" si="4">D6+D11+D16+D21</f>
        <v>28.259537309999999</v>
      </c>
      <c r="E25" s="19">
        <f t="shared" si="4"/>
        <v>10.315863689999999</v>
      </c>
      <c r="F25" s="19">
        <f t="shared" si="4"/>
        <v>25.817563310000001</v>
      </c>
      <c r="G25" s="19">
        <f t="shared" si="4"/>
        <v>51.974302959999896</v>
      </c>
      <c r="H25" s="19">
        <f t="shared" si="4"/>
        <v>17.221313680000002</v>
      </c>
      <c r="I25" s="19">
        <f t="shared" si="4"/>
        <v>21.93044500893</v>
      </c>
      <c r="J25" s="19">
        <f t="shared" si="4"/>
        <v>68.839244665829995</v>
      </c>
      <c r="K25" s="19">
        <f t="shared" si="4"/>
        <v>95.827334694422007</v>
      </c>
      <c r="L25" s="19">
        <f t="shared" si="4"/>
        <v>384.33474036078417</v>
      </c>
      <c r="M25" s="19">
        <f t="shared" si="4"/>
        <v>51.923117028747392</v>
      </c>
      <c r="N25" s="19">
        <f t="shared" si="4"/>
        <v>765.3865405887135</v>
      </c>
      <c r="O25" s="36"/>
    </row>
    <row r="26" spans="1:15" ht="15" thickTop="1" x14ac:dyDescent="0.3"/>
    <row r="27" spans="1:15" x14ac:dyDescent="0.3">
      <c r="N27" s="33"/>
    </row>
    <row r="29" spans="1:15" x14ac:dyDescent="0.3">
      <c r="B29" s="73" t="s">
        <v>13</v>
      </c>
    </row>
    <row r="30" spans="1:15" ht="24.75" customHeight="1" x14ac:dyDescent="0.3">
      <c r="B30" s="74" t="s">
        <v>14</v>
      </c>
      <c r="C30" s="74"/>
      <c r="D30" s="74"/>
      <c r="E30" s="74"/>
      <c r="F30" s="74"/>
      <c r="G30" s="74"/>
      <c r="H30" s="74"/>
      <c r="I30" s="74"/>
      <c r="J30" s="74"/>
      <c r="K30" s="74"/>
      <c r="L30" s="74"/>
      <c r="M30" s="74"/>
      <c r="N30" s="74"/>
    </row>
  </sheetData>
  <mergeCells count="1">
    <mergeCell ref="B30:N30"/>
  </mergeCells>
  <pageMargins left="0.7" right="0.7" top="0.75" bottom="0.75" header="0.3" footer="0.3"/>
  <pageSetup scale="73"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158B5-B380-4A9E-BECC-CDEB32ECF8BE}">
  <sheetPr>
    <tabColor theme="4"/>
    <pageSetUpPr fitToPage="1"/>
  </sheetPr>
  <dimension ref="A1:N27"/>
  <sheetViews>
    <sheetView tabSelected="1" workbookViewId="0">
      <selection activeCell="Q22" sqref="Q22"/>
    </sheetView>
  </sheetViews>
  <sheetFormatPr defaultRowHeight="14.4" x14ac:dyDescent="0.3"/>
  <cols>
    <col min="1" max="1" width="7.109375" customWidth="1"/>
    <col min="2" max="2" width="62" customWidth="1"/>
    <col min="3" max="3" width="8.33203125" customWidth="1"/>
    <col min="4" max="11" width="6.5546875" customWidth="1"/>
    <col min="12" max="12" width="8.6640625" bestFit="1" customWidth="1"/>
    <col min="13" max="13" width="7" bestFit="1" customWidth="1"/>
    <col min="14" max="14" width="8" bestFit="1" customWidth="1"/>
  </cols>
  <sheetData>
    <row r="1" spans="1:14" x14ac:dyDescent="0.3">
      <c r="B1" s="6" t="s">
        <v>15</v>
      </c>
      <c r="C1" s="6"/>
      <c r="D1" s="6"/>
      <c r="E1" s="6"/>
      <c r="F1" s="6"/>
      <c r="G1" s="6"/>
      <c r="H1" s="6"/>
      <c r="I1" s="6"/>
      <c r="J1" s="6"/>
      <c r="K1" s="6"/>
      <c r="L1" s="6"/>
      <c r="M1" s="6"/>
      <c r="N1" s="6"/>
    </row>
    <row r="2" spans="1:14" x14ac:dyDescent="0.3">
      <c r="B2" s="6"/>
      <c r="C2" s="6"/>
      <c r="D2" s="6"/>
      <c r="E2" s="6"/>
      <c r="F2" s="6"/>
      <c r="G2" s="6"/>
      <c r="H2" s="6"/>
      <c r="I2" s="6"/>
      <c r="J2" s="6"/>
      <c r="K2" s="6"/>
      <c r="L2" s="6"/>
      <c r="M2" s="6"/>
      <c r="N2" s="6"/>
    </row>
    <row r="3" spans="1:14" x14ac:dyDescent="0.3">
      <c r="B3" s="14" t="s">
        <v>1</v>
      </c>
      <c r="C3" s="10">
        <v>2014</v>
      </c>
      <c r="D3" s="10">
        <v>2015</v>
      </c>
      <c r="E3" s="10">
        <v>2016</v>
      </c>
      <c r="F3" s="10">
        <v>2017</v>
      </c>
      <c r="G3" s="10">
        <v>2018</v>
      </c>
      <c r="H3" s="10">
        <v>2019</v>
      </c>
      <c r="I3" s="10">
        <v>2020</v>
      </c>
      <c r="J3" s="10">
        <v>2021</v>
      </c>
      <c r="K3" s="10">
        <v>2022</v>
      </c>
      <c r="L3" s="10">
        <v>2023</v>
      </c>
      <c r="M3" s="10">
        <v>2024</v>
      </c>
      <c r="N3" s="10" t="s">
        <v>2</v>
      </c>
    </row>
    <row r="4" spans="1:14" x14ac:dyDescent="0.3">
      <c r="A4" s="21"/>
      <c r="B4" s="8"/>
      <c r="C4" s="8"/>
      <c r="D4" s="8"/>
      <c r="E4" s="8"/>
      <c r="F4" s="8"/>
      <c r="G4" s="8"/>
      <c r="H4" s="8"/>
      <c r="I4" s="8"/>
      <c r="J4" s="8"/>
      <c r="K4" s="8"/>
      <c r="L4" s="8"/>
      <c r="M4" s="8"/>
      <c r="N4" s="8"/>
    </row>
    <row r="5" spans="1:14" x14ac:dyDescent="0.3">
      <c r="A5" s="21">
        <v>1</v>
      </c>
      <c r="B5" s="8" t="s">
        <v>3</v>
      </c>
      <c r="D5" s="8"/>
      <c r="E5" s="8"/>
      <c r="F5" s="8"/>
      <c r="G5" s="8"/>
      <c r="H5" s="8"/>
      <c r="I5" s="8"/>
      <c r="J5" s="8"/>
      <c r="K5" s="8"/>
      <c r="L5" s="8"/>
      <c r="M5" s="8"/>
      <c r="N5" s="8"/>
    </row>
    <row r="6" spans="1:14" x14ac:dyDescent="0.3">
      <c r="A6" s="21" t="s">
        <v>16</v>
      </c>
      <c r="B6" s="8" t="s">
        <v>4</v>
      </c>
      <c r="C6" s="18">
        <f>SUMIFS('Table 4 - EGD Details'!$G$5:$G$120,'Table 4 - EGD Details'!$E$5:$E$120,C$3,'Table 4 - EGD Details'!$K$5:$K$120,$A$5)</f>
        <v>0</v>
      </c>
      <c r="D6" s="18">
        <f>SUMIFS('Table 4 - EGD Details'!$G$5:$G$120,'Table 4 - EGD Details'!$E$5:$E$120,D$3,'Table 4 - EGD Details'!$K$5:$K$120,$A$5)</f>
        <v>0</v>
      </c>
      <c r="E6" s="18">
        <f>SUMIFS('Table 4 - EGD Details'!$G$5:$G$120,'Table 4 - EGD Details'!$E$5:$E$120,E$3,'Table 4 - EGD Details'!$K$5:$K$120,$A$5)</f>
        <v>0</v>
      </c>
      <c r="F6" s="18">
        <f>SUMIFS('Table 4 - EGD Details'!$G$5:$G$120,'Table 4 - EGD Details'!$E$5:$E$120,F$3,'Table 4 - EGD Details'!$K$5:$K$120,$A$5)</f>
        <v>0</v>
      </c>
      <c r="G6" s="18">
        <f>SUMIFS('Table 4 - EGD Details'!$G$5:$G$120,'Table 4 - EGD Details'!$E$5:$E$120,G$3,'Table 4 - EGD Details'!$K$5:$K$120,$A$5)</f>
        <v>0</v>
      </c>
      <c r="H6" s="18">
        <f>SUMIFS('Table 4 - EGD Details'!$G$5:$G$120,'Table 4 - EGD Details'!$E$5:$E$120,H$3,'Table 4 - EGD Details'!$K$5:$K$120,$A$5)</f>
        <v>0</v>
      </c>
      <c r="I6" s="18">
        <f>SUMIFS('Table 4 - EGD Details'!$G$5:$G$120,'Table 4 - EGD Details'!$E$5:$E$120,I$3,'Table 4 - EGD Details'!$K$5:$K$120,$A$5)</f>
        <v>0</v>
      </c>
      <c r="J6" s="18">
        <f>SUMIFS('Table 4 - EGD Details'!$G$5:$G$120,'Table 4 - EGD Details'!$E$5:$E$120,J$3,'Table 4 - EGD Details'!$K$5:$K$120,$A$5)</f>
        <v>7.3480179999999997</v>
      </c>
      <c r="K6" s="18">
        <f>SUMIFS('Table 4 - EGD Details'!$G$5:$G$120,'Table 4 - EGD Details'!$E$5:$E$120,K$3,'Table 4 - EGD Details'!$K$5:$K$120,$A$5)</f>
        <v>2.528184</v>
      </c>
      <c r="L6" s="18">
        <f>SUMIFS('Table 4 - EGD Details'!$G$5:$G$120,'Table 4 - EGD Details'!$E$5:$E$120,L$3,'Table 4 - EGD Details'!$K$5:$K$120,$A$5)</f>
        <v>10.218142</v>
      </c>
      <c r="M6" s="18">
        <f>SUMIFS('Table 4 - EGD Details'!$G$5:$G$120,'Table 4 - EGD Details'!$E$5:$E$120,M$3,'Table 4 - EGD Details'!$K$5:$K$120,$A$5)</f>
        <v>2.2636959999999999</v>
      </c>
      <c r="N6" s="31">
        <f>SUM(C6:M6)</f>
        <v>22.358039999999999</v>
      </c>
    </row>
    <row r="7" spans="1:14" x14ac:dyDescent="0.3">
      <c r="A7" s="21" t="s">
        <v>17</v>
      </c>
      <c r="B7" s="8" t="s">
        <v>8</v>
      </c>
      <c r="C7" s="18">
        <f>SUMIFS('Table 4 - EGD Details'!$H$5:$H$120,'Table 4 - EGD Details'!$E$5:$E$120,C$3,'Table 4 - EGD Details'!$K$5:$K$120,$A$5)</f>
        <v>0</v>
      </c>
      <c r="D7" s="18">
        <f>SUMIFS('Table 4 - EGD Details'!$H$5:$H$120,'Table 4 - EGD Details'!$E$5:$E$120,D$3,'Table 4 - EGD Details'!$K$5:$K$120,$A$5)</f>
        <v>0</v>
      </c>
      <c r="E7" s="18">
        <f>SUMIFS('Table 4 - EGD Details'!$H$5:$H$120,'Table 4 - EGD Details'!$E$5:$E$120,E$3,'Table 4 - EGD Details'!$K$5:$K$120,$A$5)</f>
        <v>0</v>
      </c>
      <c r="F7" s="18">
        <f>SUMIFS('Table 4 - EGD Details'!$H$5:$H$120,'Table 4 - EGD Details'!$E$5:$E$120,F$3,'Table 4 - EGD Details'!$K$5:$K$120,$A$5)</f>
        <v>0</v>
      </c>
      <c r="G7" s="18">
        <f>SUMIFS('Table 4 - EGD Details'!$H$5:$H$120,'Table 4 - EGD Details'!$E$5:$E$120,G$3,'Table 4 - EGD Details'!$K$5:$K$120,$A$5)</f>
        <v>0</v>
      </c>
      <c r="H7" s="18">
        <f>SUMIFS('Table 4 - EGD Details'!$H$5:$H$120,'Table 4 - EGD Details'!$E$5:$E$120,H$3,'Table 4 - EGD Details'!$K$5:$K$120,$A$5)</f>
        <v>0</v>
      </c>
      <c r="I7" s="18">
        <f>SUMIFS('Table 4 - EGD Details'!$H$5:$H$120,'Table 4 - EGD Details'!$E$5:$E$120,I$3,'Table 4 - EGD Details'!$K$5:$K$120,$A$5)</f>
        <v>0</v>
      </c>
      <c r="J7" s="18">
        <f>SUMIFS('Table 4 - EGD Details'!$H$5:$H$120,'Table 4 - EGD Details'!$E$5:$E$120,J$3,'Table 4 - EGD Details'!$K$5:$K$120,$A$5)</f>
        <v>0</v>
      </c>
      <c r="K7" s="18">
        <f>SUMIFS('Table 4 - EGD Details'!$H$5:$H$120,'Table 4 - EGD Details'!$E$5:$E$120,K$3,'Table 4 - EGD Details'!$K$5:$K$120,$A$5)</f>
        <v>0</v>
      </c>
      <c r="L7" s="18">
        <f>SUMIFS('Table 4 - EGD Details'!$H$5:$H$120,'Table 4 - EGD Details'!$E$5:$E$120,L$3,'Table 4 - EGD Details'!$K$5:$K$120,$A$5)</f>
        <v>0</v>
      </c>
      <c r="M7" s="72">
        <f>SUMIFS('Table 4 - EGD Details'!$H$5:$H$120,'Table 4 - EGD Details'!$E$5:$E$120,M$3,'Table 4 - EGD Details'!$K$5:$K$120,$A$5)</f>
        <v>0</v>
      </c>
      <c r="N7" s="31">
        <f t="shared" ref="N7:N8" si="0">SUM(C7:M7)</f>
        <v>0</v>
      </c>
    </row>
    <row r="8" spans="1:14" x14ac:dyDescent="0.3">
      <c r="A8" s="21" t="s">
        <v>18</v>
      </c>
      <c r="B8" s="8" t="s">
        <v>6</v>
      </c>
      <c r="C8" s="18">
        <f>SUMIFS('Table 4 - EGD Details'!$I$5:$I$120,'Table 4 - EGD Details'!$E$5:$E$120,C$3,'Table 4 - EGD Details'!$K$5:$K$120,$A$5)</f>
        <v>0</v>
      </c>
      <c r="D8" s="18">
        <f>SUMIFS('Table 4 - EGD Details'!$I$5:$I$120,'Table 4 - EGD Details'!$E$5:$E$120,D$3,'Table 4 - EGD Details'!$K$5:$K$120,$A$5)</f>
        <v>0</v>
      </c>
      <c r="E8" s="18">
        <f>SUMIFS('Table 4 - EGD Details'!$I$5:$I$120,'Table 4 - EGD Details'!$E$5:$E$120,E$3,'Table 4 - EGD Details'!$K$5:$K$120,$A$5)</f>
        <v>0</v>
      </c>
      <c r="F8" s="18">
        <f>SUMIFS('Table 4 - EGD Details'!$I$5:$I$120,'Table 4 - EGD Details'!$E$5:$E$120,F$3,'Table 4 - EGD Details'!$K$5:$K$120,$A$5)</f>
        <v>0</v>
      </c>
      <c r="G8" s="18">
        <f>SUMIFS('Table 4 - EGD Details'!$I$5:$I$120,'Table 4 - EGD Details'!$E$5:$E$120,G$3,'Table 4 - EGD Details'!$K$5:$K$120,$A$5)</f>
        <v>0</v>
      </c>
      <c r="H8" s="18">
        <f>SUMIFS('Table 4 - EGD Details'!$I$5:$I$120,'Table 4 - EGD Details'!$E$5:$E$120,H$3,'Table 4 - EGD Details'!$K$5:$K$120,$A$5)</f>
        <v>0</v>
      </c>
      <c r="I8" s="18">
        <f>SUMIFS('Table 4 - EGD Details'!$I$5:$I$120,'Table 4 - EGD Details'!$E$5:$E$120,I$3,'Table 4 - EGD Details'!$K$5:$K$120,$A$5)</f>
        <v>0</v>
      </c>
      <c r="J8" s="18">
        <f>SUMIFS('Table 4 - EGD Details'!$I$5:$I$120,'Table 4 - EGD Details'!$E$5:$E$120,J$3,'Table 4 - EGD Details'!$K$5:$K$120,$A$5)</f>
        <v>7.3480179999999997</v>
      </c>
      <c r="K8" s="18">
        <f>SUMIFS('Table 4 - EGD Details'!$I$5:$I$120,'Table 4 - EGD Details'!$E$5:$E$120,K$3,'Table 4 - EGD Details'!$K$5:$K$120,$A$5)</f>
        <v>2.528184</v>
      </c>
      <c r="L8" s="18">
        <f>SUMIFS('Table 4 - EGD Details'!$I$5:$I$120,'Table 4 - EGD Details'!$E$5:$E$120,L$3,'Table 4 - EGD Details'!$K$5:$K$120,$A$5)</f>
        <v>10.218142</v>
      </c>
      <c r="M8" s="18">
        <f>SUMIFS('Table 4 - EGD Details'!$I$5:$I$120,'Table 4 - EGD Details'!$E$5:$E$120,M$3,'Table 4 - EGD Details'!$K$5:$K$120,$A$5)</f>
        <v>2.2636959999999999</v>
      </c>
      <c r="N8" s="31">
        <f t="shared" si="0"/>
        <v>22.358039999999999</v>
      </c>
    </row>
    <row r="9" spans="1:14" x14ac:dyDescent="0.3">
      <c r="A9" s="21"/>
      <c r="B9" s="8"/>
      <c r="C9" s="8"/>
      <c r="D9" s="8"/>
      <c r="E9" s="8"/>
      <c r="F9" s="8"/>
      <c r="G9" s="8"/>
      <c r="H9" s="8"/>
      <c r="I9" s="8"/>
      <c r="J9" s="8"/>
      <c r="K9" s="8"/>
      <c r="L9" s="8"/>
      <c r="M9" s="8"/>
      <c r="N9" s="8"/>
    </row>
    <row r="10" spans="1:14" ht="27" x14ac:dyDescent="0.3">
      <c r="A10" s="20">
        <v>2</v>
      </c>
      <c r="B10" s="11" t="s">
        <v>7</v>
      </c>
      <c r="C10" s="17"/>
      <c r="D10" s="17"/>
      <c r="E10" s="17"/>
      <c r="F10" s="17"/>
      <c r="G10" s="17"/>
      <c r="H10" s="17"/>
      <c r="I10" s="17"/>
      <c r="J10" s="17"/>
      <c r="K10" s="17"/>
      <c r="L10" s="17"/>
      <c r="M10" s="17"/>
      <c r="N10" s="17"/>
    </row>
    <row r="11" spans="1:14" x14ac:dyDescent="0.3">
      <c r="A11" s="21"/>
      <c r="B11" s="11" t="s">
        <v>4</v>
      </c>
      <c r="C11" s="18">
        <f>SUMIFS('Table 4 - EGD Details'!$G$5:$G$120,'Table 4 - EGD Details'!$E$5:$E$120,C$3,'Table 4 - EGD Details'!$K$5:$K$120,$A$10)</f>
        <v>6.3693407500000001</v>
      </c>
      <c r="D11" s="18">
        <f>SUMIFS('Table 4 - EGD Details'!$G$5:$G$120,'Table 4 - EGD Details'!$E$5:$E$120,D$3,'Table 4 - EGD Details'!$K$5:$K$120,$A$10)</f>
        <v>8.0703309599999979</v>
      </c>
      <c r="E11" s="18">
        <f>SUMIFS('Table 4 - EGD Details'!$G$5:$G$120,'Table 4 - EGD Details'!$E$5:$E$120,E$3,'Table 4 - EGD Details'!$K$5:$K$120,$A$10)</f>
        <v>8.3958636899999988</v>
      </c>
      <c r="F11" s="18">
        <f>SUMIFS('Table 4 - EGD Details'!$G$5:$G$120,'Table 4 - EGD Details'!$E$5:$E$120,F$3,'Table 4 - EGD Details'!$K$5:$K$120,$A$10)</f>
        <v>14.08836612</v>
      </c>
      <c r="G11" s="18">
        <f>SUMIFS('Table 4 - EGD Details'!$G$5:$G$120,'Table 4 - EGD Details'!$E$5:$E$120,G$3,'Table 4 - EGD Details'!$K$5:$K$120,$A$10)</f>
        <v>17.932857689999896</v>
      </c>
      <c r="H11" s="18">
        <f>SUMIFS('Table 4 - EGD Details'!$G$5:$G$120,'Table 4 - EGD Details'!$E$5:$E$120,H$3,'Table 4 - EGD Details'!$K$5:$K$120,$A$10)</f>
        <v>13.0079584</v>
      </c>
      <c r="I11" s="18">
        <f>SUMIFS('Table 4 - EGD Details'!$G$5:$G$120,'Table 4 - EGD Details'!$E$5:$E$120,I$3,'Table 4 - EGD Details'!$K$5:$K$120,$A$10)</f>
        <v>11.139160250000002</v>
      </c>
      <c r="J11" s="18">
        <f>SUMIFS('Table 4 - EGD Details'!$G$5:$G$120,'Table 4 - EGD Details'!$E$5:$E$120,J$3,'Table 4 - EGD Details'!$K$5:$K$120,$A$10)</f>
        <v>52.15860177583</v>
      </c>
      <c r="K11" s="18">
        <f>SUMIFS('Table 4 - EGD Details'!$G$5:$G$120,'Table 4 - EGD Details'!$E$5:$E$120,K$3,'Table 4 - EGD Details'!$K$5:$K$120,$A$10)</f>
        <v>53.941602674422008</v>
      </c>
      <c r="L11" s="18">
        <f>SUMIFS('Table 4 - EGD Details'!$G$5:$G$120,'Table 4 - EGD Details'!$E$5:$E$120,L$3,'Table 4 - EGD Details'!$K$5:$K$120,$A$10)</f>
        <v>360.41528417078416</v>
      </c>
      <c r="M11" s="18">
        <f>SUMIFS('Table 4 - EGD Details'!$G$5:$G$120,'Table 4 - EGD Details'!$E$5:$E$120,M$3,'Table 4 - EGD Details'!$K$5:$K$120,$A$10)</f>
        <v>39.724150452080401</v>
      </c>
      <c r="N11" s="18">
        <f>SUM(C11:M11)</f>
        <v>585.24351693311644</v>
      </c>
    </row>
    <row r="12" spans="1:14" x14ac:dyDescent="0.3">
      <c r="A12" s="21"/>
      <c r="B12" s="11" t="s">
        <v>8</v>
      </c>
      <c r="C12" s="18">
        <f>SUMIFS('Table 4 - EGD Details'!$H$5:$H$120,'Table 4 - EGD Details'!$E$5:$E$120,C$3,'Table 4 - EGD Details'!$K$5:$K$120,$A$10)</f>
        <v>6.3693407500000001</v>
      </c>
      <c r="D12" s="18">
        <f>SUMIFS('Table 4 - EGD Details'!$H$5:$H$120,'Table 4 - EGD Details'!$E$5:$E$120,D$3,'Table 4 - EGD Details'!$K$5:$K$120,$A$10)</f>
        <v>8.0703309599999979</v>
      </c>
      <c r="E12" s="18">
        <f>SUMIFS('Table 4 - EGD Details'!$H$5:$H$120,'Table 4 - EGD Details'!$E$5:$E$120,E$3,'Table 4 - EGD Details'!$K$5:$K$120,$A$10)</f>
        <v>8.3958636899999988</v>
      </c>
      <c r="F12" s="18">
        <f>SUMIFS('Table 4 - EGD Details'!$H$5:$H$120,'Table 4 - EGD Details'!$E$5:$E$120,F$3,'Table 4 - EGD Details'!$K$5:$K$120,$A$10)</f>
        <v>14.08836612</v>
      </c>
      <c r="G12" s="18">
        <f>SUMIFS('Table 4 - EGD Details'!$H$5:$H$120,'Table 4 - EGD Details'!$E$5:$E$120,G$3,'Table 4 - EGD Details'!$K$5:$K$120,$A$10)</f>
        <v>15.837058189999894</v>
      </c>
      <c r="H12" s="18">
        <f>SUMIFS('Table 4 - EGD Details'!$H$5:$H$120,'Table 4 - EGD Details'!$E$5:$E$120,H$3,'Table 4 - EGD Details'!$K$5:$K$120,$A$10)</f>
        <v>13.0079584</v>
      </c>
      <c r="I12" s="18">
        <f>SUMIFS('Table 4 - EGD Details'!$H$5:$H$120,'Table 4 - EGD Details'!$E$5:$E$120,I$3,'Table 4 - EGD Details'!$K$5:$K$120,$A$10)</f>
        <v>11.139160250000002</v>
      </c>
      <c r="J12" s="18">
        <f>SUMIFS('Table 4 - EGD Details'!$H$5:$H$120,'Table 4 - EGD Details'!$E$5:$E$120,J$3,'Table 4 - EGD Details'!$K$5:$K$120,$A$10)</f>
        <v>48.415663775829998</v>
      </c>
      <c r="K12" s="18">
        <f>SUMIFS('Table 4 - EGD Details'!$H$5:$H$120,'Table 4 - EGD Details'!$E$5:$E$120,K$3,'Table 4 - EGD Details'!$K$5:$K$120,$A$10)</f>
        <v>51.532725674422011</v>
      </c>
      <c r="L12" s="18">
        <f>SUMIFS('Table 4 - EGD Details'!$H$5:$H$120,'Table 4 - EGD Details'!$E$5:$E$120,L$3,'Table 4 - EGD Details'!$K$5:$K$120,$A$10)</f>
        <v>360.41528417078416</v>
      </c>
      <c r="M12" s="18">
        <f>SUMIFS('Table 4 - EGD Details'!$H$5:$H$120,'Table 4 - EGD Details'!$E$5:$E$120,M$3,'Table 4 - EGD Details'!$K$5:$K$120,$A$10)</f>
        <v>33.652050452080402</v>
      </c>
      <c r="N12" s="18">
        <f>SUM(C12:M12)</f>
        <v>570.92380243311641</v>
      </c>
    </row>
    <row r="13" spans="1:14" x14ac:dyDescent="0.3">
      <c r="A13" s="21"/>
      <c r="B13" s="11" t="s">
        <v>6</v>
      </c>
      <c r="C13" s="18">
        <f>SUMIFS('Table 4 - EGD Details'!$I$5:$I$120,'Table 4 - EGD Details'!$E$5:$E$120,C$3,'Table 4 - EGD Details'!$K$5:$K$120,$A$10)</f>
        <v>0</v>
      </c>
      <c r="D13" s="18">
        <f>SUMIFS('Table 4 - EGD Details'!$I$5:$I$120,'Table 4 - EGD Details'!$E$5:$E$120,D$3,'Table 4 - EGD Details'!$K$5:$K$120,$A$10)</f>
        <v>0</v>
      </c>
      <c r="E13" s="18">
        <f>SUMIFS('Table 4 - EGD Details'!$I$5:$I$120,'Table 4 - EGD Details'!$E$5:$E$120,E$3,'Table 4 - EGD Details'!$K$5:$K$120,$A$10)</f>
        <v>0</v>
      </c>
      <c r="F13" s="18">
        <f>SUMIFS('Table 4 - EGD Details'!$I$5:$I$120,'Table 4 - EGD Details'!$E$5:$E$120,F$3,'Table 4 - EGD Details'!$K$5:$K$120,$A$10)</f>
        <v>0</v>
      </c>
      <c r="G13" s="18">
        <f>SUMIFS('Table 4 - EGD Details'!$I$5:$I$120,'Table 4 - EGD Details'!$E$5:$E$120,G$3,'Table 4 - EGD Details'!$K$5:$K$120,$A$10)</f>
        <v>2.0957995</v>
      </c>
      <c r="H13" s="18">
        <f>SUMIFS('Table 4 - EGD Details'!$I$5:$I$120,'Table 4 - EGD Details'!$E$5:$E$120,H$3,'Table 4 - EGD Details'!$K$5:$K$120,$A$10)</f>
        <v>0</v>
      </c>
      <c r="I13" s="18">
        <f>SUMIFS('Table 4 - EGD Details'!$I$5:$I$120,'Table 4 - EGD Details'!$E$5:$E$120,I$3,'Table 4 - EGD Details'!$K$5:$K$120,$A$10)</f>
        <v>0</v>
      </c>
      <c r="J13" s="18">
        <f>SUMIFS('Table 4 - EGD Details'!$I$5:$I$120,'Table 4 - EGD Details'!$E$5:$E$120,J$3,'Table 4 - EGD Details'!$K$5:$K$120,$A$10)</f>
        <v>3.7429379999999997</v>
      </c>
      <c r="K13" s="18">
        <f>SUMIFS('Table 4 - EGD Details'!$I$5:$I$120,'Table 4 - EGD Details'!$E$5:$E$120,K$3,'Table 4 - EGD Details'!$K$5:$K$120,$A$10)</f>
        <v>2.4088769999999999</v>
      </c>
      <c r="L13" s="18">
        <f>SUMIFS('Table 4 - EGD Details'!$I$5:$I$120,'Table 4 - EGD Details'!$E$5:$E$120,L$3,'Table 4 - EGD Details'!$K$5:$K$120,$A$10)</f>
        <v>0</v>
      </c>
      <c r="M13" s="18">
        <f>SUMIFS('Table 4 - EGD Details'!$I$5:$I$120,'Table 4 - EGD Details'!$E$5:$E$120,M$3,'Table 4 - EGD Details'!$K$5:$K$120,$A$10)</f>
        <v>6.0721000000000007</v>
      </c>
      <c r="N13" s="18">
        <f>SUM(C13:M13)</f>
        <v>14.3197145</v>
      </c>
    </row>
    <row r="14" spans="1:14" x14ac:dyDescent="0.3">
      <c r="A14" s="21"/>
      <c r="B14" s="11"/>
      <c r="C14" s="18"/>
      <c r="D14" s="18"/>
      <c r="E14" s="18"/>
      <c r="F14" s="18"/>
      <c r="G14" s="18"/>
      <c r="H14" s="18"/>
      <c r="I14" s="18"/>
      <c r="J14" s="18"/>
      <c r="K14" s="18"/>
      <c r="L14" s="18"/>
      <c r="M14" s="18"/>
      <c r="N14" s="18"/>
    </row>
    <row r="15" spans="1:14" ht="27" x14ac:dyDescent="0.3">
      <c r="A15" s="21" t="s">
        <v>9</v>
      </c>
      <c r="B15" s="11" t="s">
        <v>10</v>
      </c>
      <c r="C15" s="18"/>
      <c r="D15" s="18"/>
      <c r="E15" s="18"/>
      <c r="F15" s="18"/>
      <c r="G15" s="18"/>
      <c r="H15" s="18"/>
      <c r="I15" s="18"/>
      <c r="J15" s="18"/>
      <c r="K15" s="18"/>
      <c r="L15" s="18"/>
      <c r="M15" s="18"/>
      <c r="N15" s="18"/>
    </row>
    <row r="16" spans="1:14" x14ac:dyDescent="0.3">
      <c r="A16" s="21"/>
      <c r="B16" s="11" t="s">
        <v>4</v>
      </c>
      <c r="C16" s="18">
        <f>SUMIFS('Table 4 - EGD Details'!$G$5:$G$120,'Table 4 - EGD Details'!$E$5:$E$120,C$3,'Table 4 - EGD Details'!$K$5:$K$120,$A$15)</f>
        <v>0</v>
      </c>
      <c r="D16" s="18">
        <f>SUMIFS('Table 4 - EGD Details'!$G$5:$G$120,'Table 4 - EGD Details'!$E$5:$E$120,D$3,'Table 4 - EGD Details'!$K$5:$K$120,$A$15)</f>
        <v>0</v>
      </c>
      <c r="E16" s="18">
        <f>SUMIFS('Table 4 - EGD Details'!$G$5:$G$120,'Table 4 - EGD Details'!$E$5:$E$120,E$3,'Table 4 - EGD Details'!$K$5:$K$120,$A$15)</f>
        <v>0</v>
      </c>
      <c r="F16" s="18">
        <f>SUMIFS('Table 4 - EGD Details'!$G$5:$G$120,'Table 4 - EGD Details'!$E$5:$E$120,F$3,'Table 4 - EGD Details'!$K$5:$K$120,$A$15)</f>
        <v>0</v>
      </c>
      <c r="G16" s="18">
        <f>SUMIFS('Table 4 - EGD Details'!$G$5:$G$120,'Table 4 - EGD Details'!$E$5:$E$120,G$3,'Table 4 - EGD Details'!$K$5:$K$120,$A$15)</f>
        <v>0</v>
      </c>
      <c r="H16" s="18">
        <f>SUMIFS('Table 4 - EGD Details'!$G$5:$G$120,'Table 4 - EGD Details'!$E$5:$E$120,H$3,'Table 4 - EGD Details'!$K$5:$K$120,$A$15)</f>
        <v>0</v>
      </c>
      <c r="I16" s="18">
        <f>SUMIFS('Table 4 - EGD Details'!$G$5:$G$120,'Table 4 - EGD Details'!$E$5:$E$120,I$3,'Table 4 - EGD Details'!$K$5:$K$120,$A$15)</f>
        <v>0</v>
      </c>
      <c r="J16" s="18">
        <f>SUMIFS('Table 4 - EGD Details'!$G$5:$G$120,'Table 4 - EGD Details'!$E$5:$E$120,J$3,'Table 4 - EGD Details'!$K$5:$K$120,$A$15)</f>
        <v>0</v>
      </c>
      <c r="K16" s="18">
        <f>SUMIFS('Table 4 - EGD Details'!$G$5:$G$120,'Table 4 - EGD Details'!$E$5:$E$120,K$3,'Table 4 - EGD Details'!$K$5:$K$120,$A$15)</f>
        <v>0</v>
      </c>
      <c r="L16" s="18">
        <f>SUMIFS('Table 4 - EGD Details'!$G$5:$G$120,'Table 4 - EGD Details'!$E$5:$E$120,L$3,'Table 4 - EGD Details'!$K$5:$K$120,$A$15)</f>
        <v>0</v>
      </c>
      <c r="M16" s="18">
        <f>SUMIFS('Table 4 - EGD Details'!$G$5:$G$120,'Table 4 - EGD Details'!$E$5:$E$120,M$3,'Table 4 - EGD Details'!$K$5:$K$120,$A$15)</f>
        <v>0</v>
      </c>
      <c r="N16" s="18">
        <f>SUM(C16:M16)</f>
        <v>0</v>
      </c>
    </row>
    <row r="17" spans="1:14" x14ac:dyDescent="0.3">
      <c r="A17" s="21"/>
      <c r="B17" s="11" t="s">
        <v>8</v>
      </c>
      <c r="C17" s="18">
        <f>SUMIFS('Table 4 - EGD Details'!$H$5:$H$120,'Table 4 - EGD Details'!$E$5:$E$120,C$3,'Table 4 - EGD Details'!$K$5:$K$120,$A$15)</f>
        <v>0</v>
      </c>
      <c r="D17" s="18">
        <f>SUMIFS('Table 4 - EGD Details'!$H$5:$H$120,'Table 4 - EGD Details'!$E$5:$E$120,D$3,'Table 4 - EGD Details'!$K$5:$K$120,$A$15)</f>
        <v>0</v>
      </c>
      <c r="E17" s="18">
        <f>SUMIFS('Table 4 - EGD Details'!$H$5:$H$120,'Table 4 - EGD Details'!$E$5:$E$120,E$3,'Table 4 - EGD Details'!$K$5:$K$120,$A$15)</f>
        <v>0</v>
      </c>
      <c r="F17" s="18">
        <f>SUMIFS('Table 4 - EGD Details'!$H$5:$H$120,'Table 4 - EGD Details'!$E$5:$E$120,F$3,'Table 4 - EGD Details'!$K$5:$K$120,$A$15)</f>
        <v>0</v>
      </c>
      <c r="G17" s="18">
        <f>SUMIFS('Table 4 - EGD Details'!$H$5:$H$120,'Table 4 - EGD Details'!$E$5:$E$120,G$3,'Table 4 - EGD Details'!$K$5:$K$120,$A$15)</f>
        <v>0</v>
      </c>
      <c r="H17" s="18">
        <f>SUMIFS('Table 4 - EGD Details'!$H$5:$H$120,'Table 4 - EGD Details'!$E$5:$E$120,H$3,'Table 4 - EGD Details'!$K$5:$K$120,$A$15)</f>
        <v>0</v>
      </c>
      <c r="I17" s="18">
        <f>SUMIFS('Table 4 - EGD Details'!$H$5:$H$120,'Table 4 - EGD Details'!$E$5:$E$120,I$3,'Table 4 - EGD Details'!$K$5:$K$120,$A$15)</f>
        <v>0</v>
      </c>
      <c r="J17" s="18">
        <f>SUMIFS('Table 4 - EGD Details'!$H$5:$H$120,'Table 4 - EGD Details'!$E$5:$E$120,J$3,'Table 4 - EGD Details'!$K$5:$K$120,$A$15)</f>
        <v>0</v>
      </c>
      <c r="K17" s="18">
        <f>SUMIFS('Table 4 - EGD Details'!$H$5:$H$120,'Table 4 - EGD Details'!$E$5:$E$120,K$3,'Table 4 - EGD Details'!$K$5:$K$120,$A$15)</f>
        <v>0</v>
      </c>
      <c r="L17" s="18">
        <f>SUMIFS('Table 4 - EGD Details'!$H$5:$H$120,'Table 4 - EGD Details'!$E$5:$E$120,L$3,'Table 4 - EGD Details'!$K$5:$K$120,$A$15)</f>
        <v>0</v>
      </c>
      <c r="M17" s="18">
        <f>SUMIFS('Table 4 - EGD Details'!$H$5:$H$120,'Table 4 - EGD Details'!$E$5:$E$120,M$3,'Table 4 - EGD Details'!$K$5:$K$120,$A$15)</f>
        <v>0</v>
      </c>
      <c r="N17" s="18">
        <f t="shared" ref="N17:N18" si="1">SUM(C17:M17)</f>
        <v>0</v>
      </c>
    </row>
    <row r="18" spans="1:14" x14ac:dyDescent="0.3">
      <c r="A18" s="21"/>
      <c r="B18" s="11" t="s">
        <v>6</v>
      </c>
      <c r="C18" s="18">
        <f>SUMIFS('Table 4 - EGD Details'!$I$5:$I$120,'Table 4 - EGD Details'!$E$5:$E$120,C$3,'Table 4 - EGD Details'!$K$5:$K$120,$A$15)</f>
        <v>0</v>
      </c>
      <c r="D18" s="18">
        <f>SUMIFS('Table 4 - EGD Details'!$I$5:$I$120,'Table 4 - EGD Details'!$E$5:$E$120,D$3,'Table 4 - EGD Details'!$K$5:$K$120,$A$15)</f>
        <v>0</v>
      </c>
      <c r="E18" s="18">
        <f>SUMIFS('Table 4 - EGD Details'!$I$5:$I$120,'Table 4 - EGD Details'!$E$5:$E$120,E$3,'Table 4 - EGD Details'!$K$5:$K$120,$A$15)</f>
        <v>0</v>
      </c>
      <c r="F18" s="18">
        <f>SUMIFS('Table 4 - EGD Details'!$I$5:$I$120,'Table 4 - EGD Details'!$E$5:$E$120,F$3,'Table 4 - EGD Details'!$K$5:$K$120,$A$15)</f>
        <v>0</v>
      </c>
      <c r="G18" s="18">
        <f>SUMIFS('Table 4 - EGD Details'!$I$5:$I$120,'Table 4 - EGD Details'!$E$5:$E$120,G$3,'Table 4 - EGD Details'!$K$5:$K$120,$A$15)</f>
        <v>0</v>
      </c>
      <c r="H18" s="18">
        <f>SUMIFS('Table 4 - EGD Details'!$I$5:$I$120,'Table 4 - EGD Details'!$E$5:$E$120,H$3,'Table 4 - EGD Details'!$K$5:$K$120,$A$15)</f>
        <v>0</v>
      </c>
      <c r="I18" s="18">
        <f>SUMIFS('Table 4 - EGD Details'!$I$5:$I$120,'Table 4 - EGD Details'!$E$5:$E$120,I$3,'Table 4 - EGD Details'!$K$5:$K$120,$A$15)</f>
        <v>0</v>
      </c>
      <c r="J18" s="18">
        <f>SUMIFS('Table 4 - EGD Details'!$I$5:$I$120,'Table 4 - EGD Details'!$E$5:$E$120,J$3,'Table 4 - EGD Details'!$K$5:$K$120,$A$15)</f>
        <v>0</v>
      </c>
      <c r="K18" s="18">
        <f>SUMIFS('Table 4 - EGD Details'!$I$5:$I$120,'Table 4 - EGD Details'!$E$5:$E$120,K$3,'Table 4 - EGD Details'!$K$5:$K$120,$A$15)</f>
        <v>0</v>
      </c>
      <c r="L18" s="18">
        <f>SUMIFS('Table 4 - EGD Details'!$I$5:$I$120,'Table 4 - EGD Details'!$E$5:$E$120,L$3,'Table 4 - EGD Details'!$K$5:$K$120,$A$15)</f>
        <v>0</v>
      </c>
      <c r="M18" s="18">
        <f>SUMIFS('Table 4 - EGD Details'!$I$5:$I$120,'Table 4 - EGD Details'!$E$5:$E$120,M$3,'Table 4 - EGD Details'!$K$5:$K$120,$A$15)</f>
        <v>0</v>
      </c>
      <c r="N18" s="18">
        <f t="shared" si="1"/>
        <v>0</v>
      </c>
    </row>
    <row r="19" spans="1:14" x14ac:dyDescent="0.3">
      <c r="A19" s="21"/>
      <c r="B19" s="11"/>
      <c r="C19" s="18"/>
      <c r="D19" s="18"/>
      <c r="E19" s="18"/>
      <c r="F19" s="18"/>
      <c r="G19" s="18"/>
      <c r="H19" s="18"/>
      <c r="I19" s="18"/>
      <c r="J19" s="18"/>
      <c r="K19" s="18"/>
      <c r="L19" s="18"/>
      <c r="M19" s="18"/>
      <c r="N19" s="18"/>
    </row>
    <row r="20" spans="1:14" ht="27" x14ac:dyDescent="0.3">
      <c r="A20" s="21" t="s">
        <v>11</v>
      </c>
      <c r="B20" s="11" t="s">
        <v>12</v>
      </c>
      <c r="C20" s="18"/>
      <c r="D20" s="18"/>
      <c r="E20" s="18"/>
      <c r="F20" s="18"/>
      <c r="G20" s="18"/>
      <c r="H20" s="18"/>
      <c r="I20" s="18"/>
      <c r="J20" s="18"/>
      <c r="K20" s="18"/>
      <c r="L20" s="18"/>
      <c r="M20" s="18"/>
      <c r="N20" s="18"/>
    </row>
    <row r="21" spans="1:14" x14ac:dyDescent="0.3">
      <c r="B21" s="11" t="s">
        <v>4</v>
      </c>
      <c r="C21" s="18">
        <f>SUMIFS('Table 4 - EGD Details'!$G$5:$G$120,'Table 4 - EGD Details'!$E$5:$E$120,C$3,'Table 4 - EGD Details'!$K$5:$K$120,$A$20)</f>
        <v>0</v>
      </c>
      <c r="D21" s="18">
        <f>SUMIFS('Table 4 - EGD Details'!$G$5:$G$34,'Table 4 - EGD Details'!$E$5:$E$34,D$3,'Table 4 - EGD Details'!$K$5:$K$34,$A$20)/1000000+SUMIFS('Table 5 - Union Details'!$F$5:$F$11,'Table 5 - Union Details'!$D$5:$D$11,D$3,'Table 5 - Union Details'!$J$5:$J$11,$A$20)/1000000</f>
        <v>0</v>
      </c>
      <c r="E21" s="18">
        <f>SUMIFS('Table 4 - EGD Details'!$G$5:$G$34,'Table 4 - EGD Details'!$E$5:$E$34,E$3,'Table 4 - EGD Details'!$K$5:$K$34,$A$20)/1000000+SUMIFS('Table 5 - Union Details'!$F$5:$F$11,'Table 5 - Union Details'!$D$5:$D$11,E$3,'Table 5 - Union Details'!$J$5:$J$11,$A$20)/1000000</f>
        <v>0</v>
      </c>
      <c r="F21" s="18">
        <f>SUMIFS('Table 4 - EGD Details'!$G$5:$G$34,'Table 4 - EGD Details'!$E$5:$E$34,F$3,'Table 4 - EGD Details'!$K$5:$K$34,$A$20)/1000000+SUMIFS('Table 5 - Union Details'!$F$5:$F$11,'Table 5 - Union Details'!$D$5:$D$11,F$3,'Table 5 - Union Details'!$J$5:$J$11,$A$20)/1000000</f>
        <v>0</v>
      </c>
      <c r="G21" s="18">
        <f>SUMIFS('Table 4 - EGD Details'!$G$5:$G$34,'Table 4 - EGD Details'!$E$5:$E$34,G$3,'Table 4 - EGD Details'!$K$5:$K$34,$A$20)/1000000+SUMIFS('Table 5 - Union Details'!$F$5:$F$11,'Table 5 - Union Details'!$D$5:$D$11,G$3,'Table 5 - Union Details'!$J$5:$J$11,$A$20)/1000000</f>
        <v>0</v>
      </c>
      <c r="H21" s="18">
        <f>SUMIFS('Table 4 - EGD Details'!$G$5:$G$34,'Table 4 - EGD Details'!$E$5:$E$34,H$3,'Table 4 - EGD Details'!$K$5:$K$34,$A$20)/1000000+SUMIFS('Table 5 - Union Details'!$F$5:$F$11,'Table 5 - Union Details'!$D$5:$D$11,H$3,'Table 5 - Union Details'!$J$5:$J$11,$A$20)/1000000</f>
        <v>0</v>
      </c>
      <c r="I21" s="18">
        <f>SUMIFS('Table 4 - EGD Details'!$G$5:$G$34,'Table 4 - EGD Details'!$E$5:$E$34,I$3,'Table 4 - EGD Details'!$K$5:$K$34,$A$20)/1000000+SUMIFS('Table 5 - Union Details'!$F$5:$F$11,'Table 5 - Union Details'!$D$5:$D$11,I$3,'Table 5 - Union Details'!$J$5:$J$11,$A$20)/1000000</f>
        <v>0</v>
      </c>
      <c r="J21" s="18">
        <f>SUMIFS('Table 4 - EGD Details'!$G$5:$G$34,'Table 4 - EGD Details'!$E$5:$E$34,J$3,'Table 4 - EGD Details'!$K$5:$K$34,$A$20)/1000000+SUMIFS('Table 5 - Union Details'!$F$5:$F$11,'Table 5 - Union Details'!$D$5:$D$11,J$3,'Table 5 - Union Details'!$J$5:$J$11,$A$20)/1000000</f>
        <v>0</v>
      </c>
      <c r="K21" s="18">
        <f>SUMIFS('Table 4 - EGD Details'!$G$5:$G$34,'Table 4 - EGD Details'!$E$5:$E$34,K$3,'Table 4 - EGD Details'!$K$5:$K$34,$A$20)/1000000+SUMIFS('Table 5 - Union Details'!$F$5:$F$11,'Table 5 - Union Details'!$D$5:$D$11,K$3,'Table 5 - Union Details'!$J$5:$J$11,$A$20)/1000000</f>
        <v>0</v>
      </c>
      <c r="L21" s="18">
        <f>SUMIFS('Table 4 - EGD Details'!$G$5:$G$34,'Table 4 - EGD Details'!$E$5:$E$34,L$3,'Table 4 - EGD Details'!$K$5:$K$34,$A$20)/1000000+SUMIFS('Table 5 - Union Details'!$F$5:$F$11,'Table 5 - Union Details'!$D$5:$D$11,L$3,'Table 5 - Union Details'!$J$5:$J$11,$A$20)/1000000</f>
        <v>0</v>
      </c>
      <c r="M21" s="18">
        <f>SUMIFS('Table 4 - EGD Details'!$G$5:$G$34,'Table 4 - EGD Details'!$E$5:$E$34,M$3,'Table 4 - EGD Details'!$K$5:$K$34,$A$20)/1000000+SUMIFS('Table 5 - Union Details'!$F$5:$F$11,'Table 5 - Union Details'!$D$5:$D$11,M$3,'Table 5 - Union Details'!$J$5:$J$11,$A$20)/1000000</f>
        <v>0</v>
      </c>
      <c r="N21" s="18">
        <f>SUM(C21:M21)</f>
        <v>0</v>
      </c>
    </row>
    <row r="22" spans="1:14" x14ac:dyDescent="0.3">
      <c r="B22" s="11" t="s">
        <v>8</v>
      </c>
      <c r="C22" s="18">
        <f>SUMIFS('Table 4 - EGD Details'!$H$5:$H$120,'Table 4 - EGD Details'!$E$5:$E$120,C$3,'Table 4 - EGD Details'!$K$5:$K$120,$A$20)</f>
        <v>0</v>
      </c>
      <c r="D22" s="18">
        <f>SUMIFS('Table 4 - EGD Details'!$H$5:$H$34,'Table 4 - EGD Details'!$E$5:$E$34,D$3,'Table 4 - EGD Details'!$K$5:$K$34,$A$20)/1000000+SUMIFS('Table 5 - Union Details'!$G$5:$G$11,'Table 5 - Union Details'!$D$5:$D$11,D$3,'Table 5 - Union Details'!$J$5:$J$11,$A$20)/1000000</f>
        <v>0</v>
      </c>
      <c r="E22" s="18">
        <f>SUMIFS('Table 4 - EGD Details'!$H$5:$H$34,'Table 4 - EGD Details'!$E$5:$E$34,E$3,'Table 4 - EGD Details'!$K$5:$K$34,$A$20)/1000000+SUMIFS('Table 5 - Union Details'!$G$5:$G$11,'Table 5 - Union Details'!$D$5:$D$11,E$3,'Table 5 - Union Details'!$J$5:$J$11,$A$20)/1000000</f>
        <v>0</v>
      </c>
      <c r="F22" s="18">
        <f>SUMIFS('Table 4 - EGD Details'!$H$5:$H$34,'Table 4 - EGD Details'!$E$5:$E$34,F$3,'Table 4 - EGD Details'!$K$5:$K$34,$A$20)/1000000+SUMIFS('Table 5 - Union Details'!$G$5:$G$11,'Table 5 - Union Details'!$D$5:$D$11,F$3,'Table 5 - Union Details'!$J$5:$J$11,$A$20)/1000000</f>
        <v>0</v>
      </c>
      <c r="G22" s="18">
        <f>SUMIFS('Table 4 - EGD Details'!$H$5:$H$34,'Table 4 - EGD Details'!$E$5:$E$34,G$3,'Table 4 - EGD Details'!$K$5:$K$34,$A$20)/1000000+SUMIFS('Table 5 - Union Details'!$G$5:$G$11,'Table 5 - Union Details'!$D$5:$D$11,G$3,'Table 5 - Union Details'!$J$5:$J$11,$A$20)/1000000</f>
        <v>0</v>
      </c>
      <c r="H22" s="18">
        <f>SUMIFS('Table 4 - EGD Details'!$H$5:$H$34,'Table 4 - EGD Details'!$E$5:$E$34,H$3,'Table 4 - EGD Details'!$K$5:$K$34,$A$20)/1000000+SUMIFS('Table 5 - Union Details'!$G$5:$G$11,'Table 5 - Union Details'!$D$5:$D$11,H$3,'Table 5 - Union Details'!$J$5:$J$11,$A$20)/1000000</f>
        <v>0</v>
      </c>
      <c r="I22" s="18">
        <f>SUMIFS('Table 4 - EGD Details'!$H$5:$H$34,'Table 4 - EGD Details'!$E$5:$E$34,I$3,'Table 4 - EGD Details'!$K$5:$K$34,$A$20)/1000000+SUMIFS('Table 5 - Union Details'!$G$5:$G$11,'Table 5 - Union Details'!$D$5:$D$11,I$3,'Table 5 - Union Details'!$J$5:$J$11,$A$20)/1000000</f>
        <v>0</v>
      </c>
      <c r="J22" s="18">
        <f>SUMIFS('Table 4 - EGD Details'!$H$5:$H$34,'Table 4 - EGD Details'!$E$5:$E$34,J$3,'Table 4 - EGD Details'!$K$5:$K$34,$A$20)/1000000+SUMIFS('Table 5 - Union Details'!$G$5:$G$11,'Table 5 - Union Details'!$D$5:$D$11,J$3,'Table 5 - Union Details'!$J$5:$J$11,$A$20)/1000000</f>
        <v>0</v>
      </c>
      <c r="K22" s="18">
        <f>SUMIFS('Table 4 - EGD Details'!$H$5:$H$34,'Table 4 - EGD Details'!$E$5:$E$34,K$3,'Table 4 - EGD Details'!$K$5:$K$34,$A$20)/1000000+SUMIFS('Table 5 - Union Details'!$G$5:$G$11,'Table 5 - Union Details'!$D$5:$D$11,K$3,'Table 5 - Union Details'!$J$5:$J$11,$A$20)/1000000</f>
        <v>0</v>
      </c>
      <c r="L22" s="18">
        <f>SUMIFS('Table 4 - EGD Details'!$H$5:$H$34,'Table 4 - EGD Details'!$E$5:$E$34,L$3,'Table 4 - EGD Details'!$K$5:$K$34,$A$20)/1000000+SUMIFS('Table 5 - Union Details'!$G$5:$G$11,'Table 5 - Union Details'!$D$5:$D$11,L$3,'Table 5 - Union Details'!$J$5:$J$11,$A$20)/1000000</f>
        <v>0</v>
      </c>
      <c r="M22" s="18">
        <f>SUMIFS('Table 4 - EGD Details'!$H$5:$H$34,'Table 4 - EGD Details'!$E$5:$E$34,M$3,'Table 4 - EGD Details'!$K$5:$K$34,$A$20)/1000000+SUMIFS('Table 5 - Union Details'!$G$5:$G$11,'Table 5 - Union Details'!$D$5:$D$11,M$3,'Table 5 - Union Details'!$J$5:$J$11,$A$20)/1000000</f>
        <v>0</v>
      </c>
      <c r="N22" s="18">
        <f t="shared" ref="N22:N23" si="2">SUM(C22:M22)</f>
        <v>0</v>
      </c>
    </row>
    <row r="23" spans="1:14" x14ac:dyDescent="0.3">
      <c r="B23" s="11" t="s">
        <v>6</v>
      </c>
      <c r="C23" s="18">
        <f>SUMIFS('Table 4 - EGD Details'!$I$5:$I$120,'Table 4 - EGD Details'!$E$5:$E$120,C$3,'Table 4 - EGD Details'!$K$5:$K$120,$A$20)</f>
        <v>0</v>
      </c>
      <c r="D23" s="18">
        <f>SUMIFS('Table 4 - EGD Details'!$I$5:$I$34,'Table 4 - EGD Details'!$E$5:$E$34,D$3,'Table 4 - EGD Details'!$K$5:$K$34,$A$20)/1000000+SUMIFS('Table 5 - Union Details'!$H$5:$H$11,'Table 5 - Union Details'!$D$5:$D$11,D$3,'Table 5 - Union Details'!$J$5:$J$11,$A$20)/1000000</f>
        <v>0</v>
      </c>
      <c r="E23" s="18">
        <f>SUMIFS('Table 4 - EGD Details'!$I$5:$I$34,'Table 4 - EGD Details'!$E$5:$E$34,E$3,'Table 4 - EGD Details'!$K$5:$K$34,$A$20)/1000000+SUMIFS('Table 5 - Union Details'!$H$5:$H$11,'Table 5 - Union Details'!$D$5:$D$11,E$3,'Table 5 - Union Details'!$J$5:$J$11,$A$20)/1000000</f>
        <v>0</v>
      </c>
      <c r="F23" s="18">
        <f>SUMIFS('Table 4 - EGD Details'!$I$5:$I$34,'Table 4 - EGD Details'!$E$5:$E$34,F$3,'Table 4 - EGD Details'!$K$5:$K$34,$A$20)/1000000+SUMIFS('Table 5 - Union Details'!$H$5:$H$11,'Table 5 - Union Details'!$D$5:$D$11,F$3,'Table 5 - Union Details'!$J$5:$J$11,$A$20)/1000000</f>
        <v>0</v>
      </c>
      <c r="G23" s="18">
        <f>SUMIFS('Table 4 - EGD Details'!$I$5:$I$34,'Table 4 - EGD Details'!$E$5:$E$34,G$3,'Table 4 - EGD Details'!$K$5:$K$34,$A$20)/1000000+SUMIFS('Table 5 - Union Details'!$H$5:$H$11,'Table 5 - Union Details'!$D$5:$D$11,G$3,'Table 5 - Union Details'!$J$5:$J$11,$A$20)/1000000</f>
        <v>0</v>
      </c>
      <c r="H23" s="18">
        <f>SUMIFS('Table 4 - EGD Details'!$I$5:$I$34,'Table 4 - EGD Details'!$E$5:$E$34,H$3,'Table 4 - EGD Details'!$K$5:$K$34,$A$20)/1000000+SUMIFS('Table 5 - Union Details'!$H$5:$H$11,'Table 5 - Union Details'!$D$5:$D$11,H$3,'Table 5 - Union Details'!$J$5:$J$11,$A$20)/1000000</f>
        <v>0</v>
      </c>
      <c r="I23" s="18">
        <f>SUMIFS('Table 4 - EGD Details'!$I$5:$I$34,'Table 4 - EGD Details'!$E$5:$E$34,I$3,'Table 4 - EGD Details'!$K$5:$K$34,$A$20)/1000000+SUMIFS('Table 5 - Union Details'!$H$5:$H$11,'Table 5 - Union Details'!$D$5:$D$11,I$3,'Table 5 - Union Details'!$J$5:$J$11,$A$20)/1000000</f>
        <v>0</v>
      </c>
      <c r="J23" s="18">
        <f>SUMIFS('Table 4 - EGD Details'!$I$5:$I$34,'Table 4 - EGD Details'!$E$5:$E$34,J$3,'Table 4 - EGD Details'!$K$5:$K$34,$A$20)/1000000+SUMIFS('Table 5 - Union Details'!$H$5:$H$11,'Table 5 - Union Details'!$D$5:$D$11,J$3,'Table 5 - Union Details'!$J$5:$J$11,$A$20)/1000000</f>
        <v>0</v>
      </c>
      <c r="K23" s="18">
        <f>SUMIFS('Table 4 - EGD Details'!$I$5:$I$34,'Table 4 - EGD Details'!$E$5:$E$34,K$3,'Table 4 - EGD Details'!$K$5:$K$34,$A$20)/1000000+SUMIFS('Table 5 - Union Details'!$H$5:$H$11,'Table 5 - Union Details'!$D$5:$D$11,K$3,'Table 5 - Union Details'!$J$5:$J$11,$A$20)/1000000</f>
        <v>0</v>
      </c>
      <c r="L23" s="18">
        <f>SUMIFS('Table 4 - EGD Details'!$I$5:$I$34,'Table 4 - EGD Details'!$E$5:$E$34,L$3,'Table 4 - EGD Details'!$K$5:$K$34,$A$20)/1000000+SUMIFS('Table 5 - Union Details'!$H$5:$H$11,'Table 5 - Union Details'!$D$5:$D$11,L$3,'Table 5 - Union Details'!$J$5:$J$11,$A$20)/1000000</f>
        <v>0</v>
      </c>
      <c r="M23" s="18">
        <f>SUMIFS('Table 4 - EGD Details'!$I$5:$I$34,'Table 4 - EGD Details'!$E$5:$E$34,M$3,'Table 4 - EGD Details'!$K$5:$K$34,$A$20)/1000000+SUMIFS('Table 5 - Union Details'!$H$5:$H$11,'Table 5 - Union Details'!$D$5:$D$11,M$3,'Table 5 - Union Details'!$J$5:$J$11,$A$20)/1000000</f>
        <v>0</v>
      </c>
      <c r="N23" s="18">
        <f t="shared" si="2"/>
        <v>0</v>
      </c>
    </row>
    <row r="24" spans="1:14" x14ac:dyDescent="0.3">
      <c r="B24" s="11"/>
      <c r="C24" s="18"/>
      <c r="D24" s="18"/>
      <c r="E24" s="18"/>
      <c r="F24" s="18"/>
      <c r="G24" s="18"/>
      <c r="H24" s="18"/>
      <c r="I24" s="18"/>
      <c r="J24" s="18"/>
      <c r="K24" s="18"/>
      <c r="L24" s="18"/>
      <c r="M24" s="18"/>
      <c r="N24" s="18"/>
    </row>
    <row r="25" spans="1:14" ht="15" thickBot="1" x14ac:dyDescent="0.35">
      <c r="B25" s="11" t="s">
        <v>2</v>
      </c>
      <c r="C25" s="19">
        <f>C6+C11+C16+C21</f>
        <v>6.3693407500000001</v>
      </c>
      <c r="D25" s="19">
        <f t="shared" ref="D25:N25" si="3">D6+D11+D16+D21</f>
        <v>8.0703309599999979</v>
      </c>
      <c r="E25" s="19">
        <f t="shared" si="3"/>
        <v>8.3958636899999988</v>
      </c>
      <c r="F25" s="19">
        <f t="shared" si="3"/>
        <v>14.08836612</v>
      </c>
      <c r="G25" s="19">
        <f t="shared" si="3"/>
        <v>17.932857689999896</v>
      </c>
      <c r="H25" s="19">
        <f t="shared" si="3"/>
        <v>13.0079584</v>
      </c>
      <c r="I25" s="19">
        <f t="shared" si="3"/>
        <v>11.139160250000002</v>
      </c>
      <c r="J25" s="19">
        <f t="shared" si="3"/>
        <v>59.506619775830004</v>
      </c>
      <c r="K25" s="19">
        <f t="shared" si="3"/>
        <v>56.469786674422011</v>
      </c>
      <c r="L25" s="19">
        <f t="shared" si="3"/>
        <v>370.63342617078416</v>
      </c>
      <c r="M25" s="19">
        <f t="shared" si="3"/>
        <v>41.987846452080404</v>
      </c>
      <c r="N25" s="19">
        <f t="shared" si="3"/>
        <v>607.6015569331164</v>
      </c>
    </row>
    <row r="26" spans="1:14" ht="15" thickTop="1" x14ac:dyDescent="0.3"/>
    <row r="27" spans="1:14" x14ac:dyDescent="0.3">
      <c r="N27" s="33"/>
    </row>
  </sheetData>
  <pageMargins left="0.7" right="0.7" top="0.75" bottom="0.75" header="0.3" footer="0.3"/>
  <pageSetup scale="7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593BB3-7BF1-4970-A413-B359428FE01C}">
  <sheetPr>
    <tabColor theme="4"/>
    <pageSetUpPr fitToPage="1"/>
  </sheetPr>
  <dimension ref="A1:N30"/>
  <sheetViews>
    <sheetView view="pageLayout" zoomScaleNormal="100" workbookViewId="0">
      <selection activeCell="B34" sqref="B34"/>
    </sheetView>
  </sheetViews>
  <sheetFormatPr defaultRowHeight="14.4" x14ac:dyDescent="0.3"/>
  <cols>
    <col min="1" max="1" width="9.109375" customWidth="1"/>
    <col min="2" max="2" width="62" customWidth="1"/>
    <col min="3" max="3" width="8.33203125" customWidth="1"/>
    <col min="4" max="11" width="6.5546875" customWidth="1"/>
    <col min="12" max="12" width="8.6640625" bestFit="1" customWidth="1"/>
    <col min="13" max="13" width="7" bestFit="1" customWidth="1"/>
    <col min="14" max="14" width="8" bestFit="1" customWidth="1"/>
  </cols>
  <sheetData>
    <row r="1" spans="1:14" x14ac:dyDescent="0.3">
      <c r="B1" s="6" t="s">
        <v>19</v>
      </c>
      <c r="C1" s="6"/>
      <c r="D1" s="6"/>
      <c r="E1" s="6"/>
      <c r="F1" s="6"/>
      <c r="G1" s="6"/>
      <c r="H1" s="6"/>
      <c r="I1" s="6"/>
      <c r="J1" s="6"/>
      <c r="K1" s="6"/>
      <c r="L1" s="6"/>
      <c r="M1" s="6"/>
      <c r="N1" s="6"/>
    </row>
    <row r="2" spans="1:14" x14ac:dyDescent="0.3">
      <c r="B2" s="6"/>
      <c r="C2" s="6"/>
      <c r="D2" s="6"/>
      <c r="E2" s="6"/>
      <c r="F2" s="6"/>
      <c r="G2" s="6"/>
      <c r="H2" s="6"/>
      <c r="I2" s="6"/>
      <c r="J2" s="6"/>
      <c r="K2" s="6"/>
      <c r="L2" s="6"/>
      <c r="M2" s="6"/>
      <c r="N2" s="6"/>
    </row>
    <row r="3" spans="1:14" x14ac:dyDescent="0.3">
      <c r="B3" s="14" t="s">
        <v>1</v>
      </c>
      <c r="C3" s="10">
        <v>2014</v>
      </c>
      <c r="D3" s="10">
        <v>2015</v>
      </c>
      <c r="E3" s="10">
        <v>2016</v>
      </c>
      <c r="F3" s="10">
        <v>2017</v>
      </c>
      <c r="G3" s="10">
        <v>2018</v>
      </c>
      <c r="H3" s="10">
        <v>2019</v>
      </c>
      <c r="I3" s="10">
        <v>2020</v>
      </c>
      <c r="J3" s="10">
        <v>2021</v>
      </c>
      <c r="K3" s="10">
        <v>2022</v>
      </c>
      <c r="L3" s="10">
        <v>2023</v>
      </c>
      <c r="M3" s="10">
        <v>2024</v>
      </c>
      <c r="N3" s="10" t="s">
        <v>2</v>
      </c>
    </row>
    <row r="4" spans="1:14" x14ac:dyDescent="0.3">
      <c r="B4" s="8"/>
      <c r="C4" s="8"/>
      <c r="D4" s="8"/>
      <c r="E4" s="8"/>
      <c r="F4" s="8"/>
      <c r="G4" s="8"/>
      <c r="H4" s="8"/>
      <c r="I4" s="8"/>
      <c r="J4" s="8"/>
      <c r="K4" s="8"/>
      <c r="L4" s="8"/>
      <c r="M4" s="8"/>
      <c r="N4" s="8"/>
    </row>
    <row r="5" spans="1:14" x14ac:dyDescent="0.3">
      <c r="A5" s="21">
        <v>1</v>
      </c>
      <c r="B5" s="8" t="s">
        <v>3</v>
      </c>
      <c r="D5" s="8"/>
      <c r="E5" s="8"/>
      <c r="F5" s="8"/>
      <c r="G5" s="8"/>
      <c r="H5" s="8"/>
      <c r="I5" s="8"/>
      <c r="J5" s="8"/>
      <c r="K5" s="8"/>
      <c r="L5" s="8"/>
      <c r="M5" s="8"/>
      <c r="N5" s="8"/>
    </row>
    <row r="6" spans="1:14" x14ac:dyDescent="0.3">
      <c r="A6" s="21" t="s">
        <v>16</v>
      </c>
      <c r="B6" s="8" t="s">
        <v>4</v>
      </c>
      <c r="C6" s="18">
        <f>SUMIFS('Table 5 - Union Details'!$F$5:$F$67,'Table 5 - Union Details'!$D$5:$D$67,C$3,'Table 5 - Union Details'!$J$5:$J$67,$A$5)</f>
        <v>0</v>
      </c>
      <c r="D6" s="18">
        <f>SUMIFS('Table 5 - Union Details'!$F$5:$F$67,'Table 5 - Union Details'!$D$5:$D$67,D$3,'Table 5 - Union Details'!$J$5:$J$67,$A$5)</f>
        <v>13.25</v>
      </c>
      <c r="E6" s="18">
        <f>SUMIFS('Table 5 - Union Details'!$F$5:$F$67,'Table 5 - Union Details'!$D$5:$D$67,E$3,'Table 5 - Union Details'!$J$5:$J$67,$A$5)</f>
        <v>0</v>
      </c>
      <c r="F6" s="18">
        <f>SUMIFS('Table 5 - Union Details'!$F$5:$F$67,'Table 5 - Union Details'!$D$5:$D$67,F$3,'Table 5 - Union Details'!$J$5:$J$67,$A$5)</f>
        <v>0</v>
      </c>
      <c r="G6" s="18">
        <f>SUMIFS('Table 5 - Union Details'!$F$5:$F$67,'Table 5 - Union Details'!$D$5:$D$67,G$3,'Table 5 - Union Details'!$J$5:$J$67,$A$5)</f>
        <v>30.62726069</v>
      </c>
      <c r="H6" s="18">
        <f>SUMIFS('Table 5 - Union Details'!$F$5:$F$67,'Table 5 - Union Details'!$D$5:$D$67,H$3,'Table 5 - Union Details'!$J$5:$J$67,$A$5)</f>
        <v>0</v>
      </c>
      <c r="I6" s="18">
        <f>SUMIFS('Table 5 - Union Details'!$F$5:$F$67,'Table 5 - Union Details'!$D$5:$D$67,I$3,'Table 5 - Union Details'!$J$5:$J$67,$A$5)</f>
        <v>0</v>
      </c>
      <c r="J6" s="18">
        <f>SUMIFS('Table 5 - Union Details'!$F$5:$F$67,'Table 5 - Union Details'!$D$5:$D$67,J$3,'Table 5 - Union Details'!$J$5:$J$67,$A$5)</f>
        <v>0</v>
      </c>
      <c r="K6" s="18">
        <f>SUMIFS('Table 5 - Union Details'!$F$5:$F$67,'Table 5 - Union Details'!$D$5:$D$67,K$3,'Table 5 - Union Details'!$J$5:$J$67,$A$5)</f>
        <v>31.730000000000004</v>
      </c>
      <c r="L6" s="18">
        <f>SUMIFS('Table 5 - Union Details'!$F$5:$F$67,'Table 5 - Union Details'!$D$5:$D$67,L$3,'Table 5 - Union Details'!$J$5:$J$67,$A$5)</f>
        <v>0</v>
      </c>
      <c r="M6" s="18">
        <f>SUMIFS('Table 5 - Union Details'!$F$5:$F$67,'Table 5 - Union Details'!$D$5:$D$67,M$3,'Table 5 - Union Details'!$J$5:$J$67,$A$5)</f>
        <v>0</v>
      </c>
      <c r="N6" s="31">
        <f>SUM(C6:M6)</f>
        <v>75.607260690000004</v>
      </c>
    </row>
    <row r="7" spans="1:14" x14ac:dyDescent="0.3">
      <c r="A7" s="21" t="s">
        <v>17</v>
      </c>
      <c r="B7" s="8" t="s">
        <v>5</v>
      </c>
      <c r="C7" s="18">
        <f>SUMIFS('Table 5 - Union Details'!$G$5:$G$67,'Table 5 - Union Details'!$D$5:$D$67,C$3,'Table 5 - Union Details'!$J$5:$J$67,$A$5)</f>
        <v>0</v>
      </c>
      <c r="D7" s="18">
        <f>SUMIFS('Table 5 - Union Details'!$G$5:$G$67,'Table 5 - Union Details'!$D$5:$D$67,D$3,'Table 5 - Union Details'!$J$5:$J$67,$A$5)</f>
        <v>0</v>
      </c>
      <c r="E7" s="18">
        <f>SUMIFS('Table 5 - Union Details'!$G$5:$G$67,'Table 5 - Union Details'!$D$5:$D$67,E$3,'Table 5 - Union Details'!$J$5:$J$67,$A$5)</f>
        <v>0</v>
      </c>
      <c r="F7" s="18">
        <f>SUMIFS('Table 5 - Union Details'!$G$5:$G$67,'Table 5 - Union Details'!$D$5:$D$67,F$3,'Table 5 - Union Details'!$J$5:$J$67,$A$5)</f>
        <v>0</v>
      </c>
      <c r="G7" s="18">
        <f>SUMIFS('Table 5 - Union Details'!$G$5:$G$67,'Table 5 - Union Details'!$D$5:$D$67,G$3,'Table 5 - Union Details'!$J$5:$J$67,$A$5)</f>
        <v>1.1473081399999998</v>
      </c>
      <c r="H7" s="18">
        <f>SUMIFS('Table 5 - Union Details'!$G$5:$G$67,'Table 5 - Union Details'!$D$5:$D$67,H$3,'Table 5 - Union Details'!$J$5:$J$67,$A$5)</f>
        <v>0</v>
      </c>
      <c r="I7" s="18">
        <f>SUMIFS('Table 5 - Union Details'!$G$5:$G$67,'Table 5 - Union Details'!$D$5:$D$67,I$3,'Table 5 - Union Details'!$J$5:$J$67,$A$5)</f>
        <v>0</v>
      </c>
      <c r="J7" s="18">
        <f>SUMIFS('Table 5 - Union Details'!$G$5:$G$67,'Table 5 - Union Details'!$D$5:$D$67,J$3,'Table 5 - Union Details'!$J$5:$J$67,$A$5)</f>
        <v>0</v>
      </c>
      <c r="K7" s="18">
        <f>SUMIFS('Table 5 - Union Details'!$G$5:$G$67,'Table 5 - Union Details'!$D$5:$D$67,K$3,'Table 5 - Union Details'!$J$5:$J$67,$A$5)</f>
        <v>0</v>
      </c>
      <c r="L7" s="18">
        <f>SUMIFS('Table 5 - Union Details'!$G$5:$G$67,'Table 5 - Union Details'!$D$5:$D$67,L$3,'Table 5 - Union Details'!$J$5:$J$67,$A$5)</f>
        <v>0</v>
      </c>
      <c r="M7" s="18">
        <f>SUMIFS('Table 5 - Union Details'!$G$5:$G$67,'Table 5 - Union Details'!$D$5:$D$67,M$3,'Table 5 - Union Details'!$J$5:$J$67,$A$5)</f>
        <v>0</v>
      </c>
      <c r="N7" s="31">
        <f t="shared" ref="N7:N8" si="0">SUM(C7:M7)</f>
        <v>1.1473081399999998</v>
      </c>
    </row>
    <row r="8" spans="1:14" x14ac:dyDescent="0.3">
      <c r="A8" s="21" t="s">
        <v>18</v>
      </c>
      <c r="B8" s="8" t="s">
        <v>6</v>
      </c>
      <c r="C8" s="18">
        <f>SUMIFS('Table 5 - Union Details'!$H$5:$H$67,'Table 5 - Union Details'!$D$5:$D$67,C$3,'Table 5 - Union Details'!$J$5:$J$67,$A$5)</f>
        <v>0</v>
      </c>
      <c r="D8" s="18">
        <f>SUMIFS('Table 5 - Union Details'!$H$5:$H$67,'Table 5 - Union Details'!$D$5:$D$67,D$3,'Table 5 - Union Details'!$J$5:$J$67,$A$5)</f>
        <v>13.25</v>
      </c>
      <c r="E8" s="18">
        <f>SUMIFS('Table 5 - Union Details'!$H$5:$H$67,'Table 5 - Union Details'!$D$5:$D$67,E$3,'Table 5 - Union Details'!$J$5:$J$67,$A$5)</f>
        <v>0</v>
      </c>
      <c r="F8" s="18">
        <f>SUMIFS('Table 5 - Union Details'!$H$5:$H$67,'Table 5 - Union Details'!$D$5:$D$67,F$3,'Table 5 - Union Details'!$J$5:$J$67,$A$5)</f>
        <v>0</v>
      </c>
      <c r="G8" s="18">
        <f>SUMIFS('Table 5 - Union Details'!$H$5:$H$67,'Table 5 - Union Details'!$D$5:$D$67,G$3,'Table 5 - Union Details'!$J$5:$J$67,$A$5)</f>
        <v>29.47995255</v>
      </c>
      <c r="H8" s="18">
        <f>SUMIFS('Table 5 - Union Details'!$H$5:$H$67,'Table 5 - Union Details'!$D$5:$D$67,H$3,'Table 5 - Union Details'!$J$5:$J$67,$A$5)</f>
        <v>0</v>
      </c>
      <c r="I8" s="18">
        <f>SUMIFS('Table 5 - Union Details'!$H$5:$H$67,'Table 5 - Union Details'!$D$5:$D$67,I$3,'Table 5 - Union Details'!$J$5:$J$67,$A$5)</f>
        <v>0</v>
      </c>
      <c r="J8" s="18">
        <f>SUMIFS('Table 5 - Union Details'!$H$5:$H$67,'Table 5 - Union Details'!$D$5:$D$67,J$3,'Table 5 - Union Details'!$J$5:$J$67,$A$5)</f>
        <v>0</v>
      </c>
      <c r="K8" s="18">
        <f>SUMIFS('Table 5 - Union Details'!$H$5:$H$67,'Table 5 - Union Details'!$D$5:$D$67,K$3,'Table 5 - Union Details'!$J$5:$J$67,$A$5)</f>
        <v>31.730000000000004</v>
      </c>
      <c r="L8" s="18">
        <f>SUMIFS('Table 5 - Union Details'!$H$5:$H$67,'Table 5 - Union Details'!$D$5:$D$67,L$3,'Table 5 - Union Details'!$J$5:$J$67,$A$5)</f>
        <v>0</v>
      </c>
      <c r="M8" s="18">
        <f>SUMIFS('Table 5 - Union Details'!$H$5:$H$67,'Table 5 - Union Details'!$D$5:$D$67,M$3,'Table 5 - Union Details'!$J$5:$J$67,$A$5)</f>
        <v>0</v>
      </c>
      <c r="N8" s="31">
        <f t="shared" si="0"/>
        <v>74.459952549999997</v>
      </c>
    </row>
    <row r="9" spans="1:14" x14ac:dyDescent="0.3">
      <c r="A9" s="21"/>
      <c r="B9" s="8"/>
      <c r="C9" s="8"/>
      <c r="D9" s="8"/>
      <c r="E9" s="8"/>
      <c r="F9" s="8"/>
      <c r="G9" s="8"/>
      <c r="H9" s="8"/>
      <c r="I9" s="8"/>
      <c r="J9" s="8"/>
      <c r="K9" s="8"/>
      <c r="L9" s="8"/>
      <c r="M9" s="8"/>
      <c r="N9" s="8"/>
    </row>
    <row r="10" spans="1:14" ht="27" x14ac:dyDescent="0.3">
      <c r="A10" s="20">
        <v>2</v>
      </c>
      <c r="B10" s="11" t="s">
        <v>7</v>
      </c>
      <c r="C10" s="17"/>
      <c r="D10" s="17"/>
      <c r="E10" s="17"/>
      <c r="F10" s="17"/>
      <c r="G10" s="17"/>
      <c r="H10" s="17"/>
      <c r="I10" s="17"/>
      <c r="J10" s="17"/>
      <c r="K10" s="17"/>
      <c r="L10" s="17"/>
      <c r="M10" s="17"/>
      <c r="N10" s="17"/>
    </row>
    <row r="11" spans="1:14" x14ac:dyDescent="0.3">
      <c r="A11" s="21"/>
      <c r="B11" s="11" t="s">
        <v>4</v>
      </c>
      <c r="C11" s="18">
        <f>SUMIFS('Table 5 - Union Details'!$F$5:$F$67,'Table 5 - Union Details'!$D$5:$D$67,C$3,'Table 5 - Union Details'!$J$5:$J$67,$A$10)</f>
        <v>2.57373713</v>
      </c>
      <c r="D11" s="18">
        <f>SUMIFS('Table 5 - Union Details'!$F$5:$F$67,'Table 5 - Union Details'!$D$5:$D$67,D$3,'Table 5 - Union Details'!$J$5:$J$67,$A$10)</f>
        <v>6.939206350000001</v>
      </c>
      <c r="E11" s="18">
        <f>SUMIFS('Table 5 - Union Details'!$F$5:$F$67,'Table 5 - Union Details'!$D$5:$D$67,E$3,'Table 5 - Union Details'!$J$5:$J$67,$A$10)</f>
        <v>1.92</v>
      </c>
      <c r="F11" s="18">
        <f>SUMIFS('Table 5 - Union Details'!$F$5:$F$67,'Table 5 - Union Details'!$D$5:$D$67,F$3,'Table 5 - Union Details'!$J$5:$J$67,$A$10)</f>
        <v>11.729197190000001</v>
      </c>
      <c r="G11" s="18">
        <f>SUMIFS('Table 5 - Union Details'!$F$5:$F$67,'Table 5 - Union Details'!$D$5:$D$67,G$3,'Table 5 - Union Details'!$J$5:$J$67,$A$10)</f>
        <v>3.4141845800000001</v>
      </c>
      <c r="H11" s="18">
        <f>SUMIFS('Table 5 - Union Details'!$F$5:$F$67,'Table 5 - Union Details'!$D$5:$D$67,H$3,'Table 5 - Union Details'!$J$5:$J$67,$A$10)</f>
        <v>4.21335528</v>
      </c>
      <c r="I11" s="18">
        <f>SUMIFS('Table 5 - Union Details'!$F$5:$F$67,'Table 5 - Union Details'!$D$5:$D$67,I$3,'Table 5 - Union Details'!$J$5:$J$67,$A$10)</f>
        <v>10.791284758930001</v>
      </c>
      <c r="J11" s="18">
        <f>SUMIFS('Table 5 - Union Details'!$F$5:$F$67,'Table 5 - Union Details'!$D$5:$D$67,J$3,'Table 5 - Union Details'!$J$5:$J$67,$A$10)</f>
        <v>9.33262489</v>
      </c>
      <c r="K11" s="18">
        <f>SUMIFS('Table 5 - Union Details'!$F$5:$F$67,'Table 5 - Union Details'!$D$5:$D$67,K$3,'Table 5 - Union Details'!$J$5:$J$67,$A$10)</f>
        <v>7.6275480199999999</v>
      </c>
      <c r="L11" s="18">
        <f>SUMIFS('Table 5 - Union Details'!$F$5:$F$67,'Table 5 - Union Details'!$D$5:$D$67,L$3,'Table 5 - Union Details'!$J$5:$J$67,$A$10)</f>
        <v>13.70131419</v>
      </c>
      <c r="M11" s="18">
        <f>SUMIFS('Table 5 - Union Details'!$F$5:$F$67,'Table 5 - Union Details'!$D$5:$D$67,M$3,'Table 5 - Union Details'!$J$5:$J$67,$A$10)</f>
        <v>9.4352705766669853</v>
      </c>
      <c r="N11" s="18">
        <f>SUM(C11:M11)</f>
        <v>81.677722965596985</v>
      </c>
    </row>
    <row r="12" spans="1:14" x14ac:dyDescent="0.3">
      <c r="A12" s="21"/>
      <c r="B12" s="11" t="s">
        <v>8</v>
      </c>
      <c r="C12" s="18">
        <f>SUMIFS('Table 5 - Union Details'!$G$5:$G$67,'Table 5 - Union Details'!$D$5:$D$67,C$3,'Table 5 - Union Details'!$J$5:$J$67,$A$10)</f>
        <v>2.02877229</v>
      </c>
      <c r="D12" s="18">
        <f>SUMIFS('Table 5 - Union Details'!$G$5:$G$67,'Table 5 - Union Details'!$D$5:$D$67,D$3,'Table 5 - Union Details'!$J$5:$J$67,$A$10)</f>
        <v>5.8218150479999995</v>
      </c>
      <c r="E12" s="18">
        <f>SUMIFS('Table 5 - Union Details'!$G$5:$G$67,'Table 5 - Union Details'!$D$5:$D$67,E$3,'Table 5 - Union Details'!$J$5:$J$67,$A$10)</f>
        <v>1.62</v>
      </c>
      <c r="F12" s="18">
        <f>SUMIFS('Table 5 - Union Details'!$G$5:$G$67,'Table 5 - Union Details'!$D$5:$D$67,F$3,'Table 5 - Union Details'!$J$5:$J$67,$A$10)</f>
        <v>6.5458493635000004</v>
      </c>
      <c r="G12" s="18">
        <f>SUMIFS('Table 5 - Union Details'!$G$5:$G$67,'Table 5 - Union Details'!$D$5:$D$67,G$3,'Table 5 - Union Details'!$J$5:$J$67,$A$10)</f>
        <v>2.2992399999999997</v>
      </c>
      <c r="H12" s="18">
        <f>SUMIFS('Table 5 - Union Details'!$G$5:$G$67,'Table 5 - Union Details'!$D$5:$D$67,H$3,'Table 5 - Union Details'!$J$5:$J$67,$A$10)</f>
        <v>2.6300000000000003</v>
      </c>
      <c r="I12" s="18">
        <f>SUMIFS('Table 5 - Union Details'!$G$5:$G$67,'Table 5 - Union Details'!$D$5:$D$67,I$3,'Table 5 - Union Details'!$J$5:$J$67,$A$10)</f>
        <v>6.6193836396165997</v>
      </c>
      <c r="J12" s="18">
        <f>SUMIFS('Table 5 - Union Details'!$G$5:$G$67,'Table 5 - Union Details'!$D$5:$D$67,J$3,'Table 5 - Union Details'!$J$5:$J$67,$A$10)</f>
        <v>3.7656680800000002</v>
      </c>
      <c r="K12" s="18">
        <f>SUMIFS('Table 5 - Union Details'!$G$5:$G$67,'Table 5 - Union Details'!$D$5:$D$67,K$3,'Table 5 - Union Details'!$J$5:$J$67,$A$10)</f>
        <v>5.1599202445999994</v>
      </c>
      <c r="L12" s="18">
        <f>SUMIFS('Table 5 - Union Details'!$G$5:$G$67,'Table 5 - Union Details'!$D$5:$D$67,L$3,'Table 5 - Union Details'!$J$5:$J$67,$A$10)</f>
        <v>6.0170999294700005</v>
      </c>
      <c r="M12" s="18">
        <f>SUMIFS('Table 5 - Union Details'!$G$5:$G$67,'Table 5 - Union Details'!$D$5:$D$67,M$3,'Table 5 - Union Details'!$J$5:$J$67,$A$10)</f>
        <v>5.9528535366669857</v>
      </c>
      <c r="N12" s="18">
        <f>SUM(C12:M12)</f>
        <v>48.460602131853584</v>
      </c>
    </row>
    <row r="13" spans="1:14" x14ac:dyDescent="0.3">
      <c r="A13" s="21"/>
      <c r="B13" s="11" t="s">
        <v>6</v>
      </c>
      <c r="C13" s="18">
        <f>SUMIFS('Table 5 - Union Details'!$H$5:$H$67,'Table 5 - Union Details'!$D$5:$D$67,C$3,'Table 5 - Union Details'!$J$5:$J$67,$A$10)</f>
        <v>0.54496484000000001</v>
      </c>
      <c r="D13" s="18">
        <f>SUMIFS('Table 5 - Union Details'!$H$5:$H$67,'Table 5 - Union Details'!$D$5:$D$67,D$3,'Table 5 - Union Details'!$J$5:$J$67,$A$10)</f>
        <v>1.1173913020000001</v>
      </c>
      <c r="E13" s="18">
        <f>SUMIFS('Table 5 - Union Details'!$H$5:$H$67,'Table 5 - Union Details'!$D$5:$D$67,E$3,'Table 5 - Union Details'!$J$5:$J$67,$A$10)</f>
        <v>0.3</v>
      </c>
      <c r="F13" s="18">
        <f>SUMIFS('Table 5 - Union Details'!$H$5:$H$67,'Table 5 - Union Details'!$D$5:$D$67,F$3,'Table 5 - Union Details'!$J$5:$J$67,$A$10)</f>
        <v>5.1833478265000004</v>
      </c>
      <c r="G13" s="18">
        <f>SUMIFS('Table 5 - Union Details'!$H$5:$H$67,'Table 5 - Union Details'!$D$5:$D$67,G$3,'Table 5 - Union Details'!$J$5:$J$67,$A$10)</f>
        <v>1.11476</v>
      </c>
      <c r="H13" s="18">
        <f>SUMIFS('Table 5 - Union Details'!$H$5:$H$67,'Table 5 - Union Details'!$D$5:$D$67,H$3,'Table 5 - Union Details'!$J$5:$J$67,$A$10)</f>
        <v>1.58</v>
      </c>
      <c r="I13" s="18">
        <f>SUMIFS('Table 5 - Union Details'!$H$5:$H$67,'Table 5 - Union Details'!$D$5:$D$67,I$3,'Table 5 - Union Details'!$J$5:$J$67,$A$10)</f>
        <v>4.1719011193134001</v>
      </c>
      <c r="J13" s="18">
        <f>SUMIFS('Table 5 - Union Details'!$H$5:$H$67,'Table 5 - Union Details'!$D$5:$D$67,J$3,'Table 5 - Union Details'!$J$5:$J$67,$A$10)</f>
        <v>5.5669568099999998</v>
      </c>
      <c r="K13" s="18">
        <f>SUMIFS('Table 5 - Union Details'!$H$5:$H$67,'Table 5 - Union Details'!$D$5:$D$67,K$3,'Table 5 - Union Details'!$J$5:$J$67,$A$10)</f>
        <v>2.4676274654000001</v>
      </c>
      <c r="L13" s="18">
        <f>SUMIFS('Table 5 - Union Details'!$H$5:$H$67,'Table 5 - Union Details'!$D$5:$D$67,L$3,'Table 5 - Union Details'!$J$5:$J$67,$A$10)</f>
        <v>7.6842142605299992</v>
      </c>
      <c r="M13" s="18">
        <f>SUMIFS('Table 5 - Union Details'!$H$5:$H$67,'Table 5 - Union Details'!$D$5:$D$67,M$3,'Table 5 - Union Details'!$J$5:$J$67,$A$10)</f>
        <v>3.4824170400000001</v>
      </c>
      <c r="N13" s="18">
        <f>SUM(C13:M13)</f>
        <v>33.2135806637434</v>
      </c>
    </row>
    <row r="14" spans="1:14" x14ac:dyDescent="0.3">
      <c r="A14" s="21"/>
      <c r="B14" s="11"/>
      <c r="C14" s="18"/>
      <c r="D14" s="18"/>
      <c r="E14" s="18"/>
      <c r="F14" s="18"/>
      <c r="G14" s="18"/>
      <c r="H14" s="18"/>
      <c r="I14" s="18"/>
      <c r="J14" s="18"/>
      <c r="K14" s="18"/>
      <c r="L14" s="18"/>
      <c r="M14" s="18"/>
      <c r="N14" s="18"/>
    </row>
    <row r="15" spans="1:14" ht="27" x14ac:dyDescent="0.3">
      <c r="A15" s="21" t="s">
        <v>9</v>
      </c>
      <c r="B15" s="11" t="s">
        <v>10</v>
      </c>
      <c r="C15" s="18"/>
      <c r="D15" s="18"/>
      <c r="E15" s="18"/>
      <c r="F15" s="18"/>
      <c r="G15" s="18"/>
      <c r="H15" s="18"/>
      <c r="I15" s="18"/>
      <c r="J15" s="18"/>
      <c r="K15" s="18"/>
      <c r="L15" s="18"/>
      <c r="M15" s="18"/>
      <c r="N15" s="18"/>
    </row>
    <row r="16" spans="1:14" x14ac:dyDescent="0.3">
      <c r="A16" s="21"/>
      <c r="B16" s="11" t="s">
        <v>4</v>
      </c>
      <c r="C16" s="18">
        <f>SUMIFS('Table 5 - Union Details'!$F$5:$F$67,'Table 5 - Union Details'!$D$5:$D$67,C$3,'Table 5 - Union Details'!$J$5:$J$67,$A$15)</f>
        <v>0</v>
      </c>
      <c r="D16" s="18">
        <f>SUMIFS('Table 5 - Union Details'!$F$5:$F$67,'Table 5 - Union Details'!$D$5:$D$67,D$3,'Table 5 - Union Details'!$J$5:$J$67,$A$15)</f>
        <v>0</v>
      </c>
      <c r="E16" s="18">
        <f>SUMIFS('Table 5 - Union Details'!$F$5:$F$67,'Table 5 - Union Details'!$D$5:$D$67,E$3,'Table 5 - Union Details'!$J$5:$J$67,$A$15)</f>
        <v>0</v>
      </c>
      <c r="F16" s="18">
        <f>SUMIFS('Table 5 - Union Details'!$F$5:$F$67,'Table 5 - Union Details'!$D$5:$D$67,F$3,'Table 5 - Union Details'!$J$5:$J$67,$A$15)</f>
        <v>0</v>
      </c>
      <c r="G16" s="18">
        <f>SUMIFS('Table 5 - Union Details'!$F$5:$F$67,'Table 5 - Union Details'!$D$5:$D$67,G$3,'Table 5 - Union Details'!$J$5:$J$67,$A$15)</f>
        <v>0</v>
      </c>
      <c r="H16" s="18">
        <f>SUMIFS('Table 5 - Union Details'!$F$5:$F$67,'Table 5 - Union Details'!$D$5:$D$67,H$3,'Table 5 - Union Details'!$J$5:$J$67,$A$15)</f>
        <v>0</v>
      </c>
      <c r="I16" s="18">
        <f>SUMIFS('Table 5 - Union Details'!$F$5:$F$67,'Table 5 - Union Details'!$D$5:$D$67,I$3,'Table 5 - Union Details'!$J$5:$J$67,$A$15)</f>
        <v>0</v>
      </c>
      <c r="J16" s="18">
        <f>SUMIFS('Table 5 - Union Details'!$F$5:$F$67,'Table 5 - Union Details'!$D$5:$D$67,J$3,'Table 5 - Union Details'!$J$5:$J$67,$A$15)</f>
        <v>0</v>
      </c>
      <c r="K16" s="18">
        <f>SUMIFS('Table 5 - Union Details'!$F$5:$F$67,'Table 5 - Union Details'!$D$5:$D$67,K$3,'Table 5 - Union Details'!$J$5:$J$67,$A$15)</f>
        <v>0</v>
      </c>
      <c r="L16" s="18">
        <f>SUMIFS('Table 5 - Union Details'!$F$5:$F$67,'Table 5 - Union Details'!$D$5:$D$67,L$3,'Table 5 - Union Details'!$J$5:$J$67,$A$15)</f>
        <v>0</v>
      </c>
      <c r="M16" s="18">
        <f>SUMIFS('Table 5 - Union Details'!$F$5:$F$67,'Table 5 - Union Details'!$D$5:$D$67,M$3,'Table 5 - Union Details'!$J$5:$J$67,$A$15)</f>
        <v>0</v>
      </c>
      <c r="N16" s="18">
        <f>SUM(C16:M16)</f>
        <v>0</v>
      </c>
    </row>
    <row r="17" spans="1:14" x14ac:dyDescent="0.3">
      <c r="A17" s="21"/>
      <c r="B17" s="11" t="s">
        <v>8</v>
      </c>
      <c r="C17" s="18">
        <f>SUMIFS('Table 5 - Union Details'!$G$5:$G$67,'Table 5 - Union Details'!$D$5:$D$67,C$3,'Table 5 - Union Details'!$J$5:$J$67,$A$15)</f>
        <v>0</v>
      </c>
      <c r="D17" s="18">
        <f>SUMIFS('Table 5 - Union Details'!$G$5:$G$67,'Table 5 - Union Details'!$D$5:$D$67,D$3,'Table 5 - Union Details'!$J$5:$J$67,$A$15)</f>
        <v>0</v>
      </c>
      <c r="E17" s="18">
        <f>SUMIFS('Table 5 - Union Details'!$G$5:$G$67,'Table 5 - Union Details'!$D$5:$D$67,E$3,'Table 5 - Union Details'!$J$5:$J$67,$A$15)</f>
        <v>0</v>
      </c>
      <c r="F17" s="18">
        <f>SUMIFS('Table 5 - Union Details'!$G$5:$G$67,'Table 5 - Union Details'!$D$5:$D$67,F$3,'Table 5 - Union Details'!$J$5:$J$67,$A$15)</f>
        <v>0</v>
      </c>
      <c r="G17" s="18">
        <f>SUMIFS('Table 5 - Union Details'!$G$5:$G$67,'Table 5 - Union Details'!$D$5:$D$67,G$3,'Table 5 - Union Details'!$J$5:$J$67,$A$15)</f>
        <v>0</v>
      </c>
      <c r="H17" s="18">
        <f>SUMIFS('Table 5 - Union Details'!$G$5:$G$67,'Table 5 - Union Details'!$D$5:$D$67,H$3,'Table 5 - Union Details'!$J$5:$J$67,$A$15)</f>
        <v>0</v>
      </c>
      <c r="I17" s="18">
        <f>SUMIFS('Table 5 - Union Details'!$G$5:$G$67,'Table 5 - Union Details'!$D$5:$D$67,I$3,'Table 5 - Union Details'!$J$5:$J$67,$A$15)</f>
        <v>0</v>
      </c>
      <c r="J17" s="18">
        <f>SUMIFS('Table 5 - Union Details'!$G$5:$G$67,'Table 5 - Union Details'!$D$5:$D$67,J$3,'Table 5 - Union Details'!$J$5:$J$67,$A$15)</f>
        <v>0</v>
      </c>
      <c r="K17" s="18">
        <f>SUMIFS('Table 5 - Union Details'!$G$5:$G$67,'Table 5 - Union Details'!$D$5:$D$67,K$3,'Table 5 - Union Details'!$J$5:$J$67,$A$15)</f>
        <v>0</v>
      </c>
      <c r="L17" s="18">
        <f>SUMIFS('Table 5 - Union Details'!$G$5:$G$67,'Table 5 - Union Details'!$D$5:$D$67,L$3,'Table 5 - Union Details'!$J$5:$J$67,$A$15)</f>
        <v>0</v>
      </c>
      <c r="M17" s="18">
        <f>SUMIFS('Table 5 - Union Details'!$G$5:$G$67,'Table 5 - Union Details'!$D$5:$D$67,M$3,'Table 5 - Union Details'!$J$5:$J$67,$A$15)</f>
        <v>0</v>
      </c>
      <c r="N17" s="18">
        <f t="shared" ref="N17:N18" si="1">SUM(C17:M17)</f>
        <v>0</v>
      </c>
    </row>
    <row r="18" spans="1:14" x14ac:dyDescent="0.3">
      <c r="A18" s="21"/>
      <c r="B18" s="11" t="s">
        <v>6</v>
      </c>
      <c r="C18" s="18">
        <f>SUMIFS('Table 5 - Union Details'!$H$5:$H$67,'Table 5 - Union Details'!$D$5:$D$67,C$3,'Table 5 - Union Details'!$J$5:$J$67,$A$15)</f>
        <v>0</v>
      </c>
      <c r="D18" s="18">
        <f>SUMIFS('Table 5 - Union Details'!$H$5:$H$67,'Table 5 - Union Details'!$D$5:$D$67,D$3,'Table 5 - Union Details'!$J$5:$J$67,$A$15)</f>
        <v>0</v>
      </c>
      <c r="E18" s="18">
        <f>SUMIFS('Table 5 - Union Details'!$H$5:$H$67,'Table 5 - Union Details'!$D$5:$D$67,E$3,'Table 5 - Union Details'!$J$5:$J$67,$A$15)</f>
        <v>0</v>
      </c>
      <c r="F18" s="18">
        <f>SUMIFS('Table 5 - Union Details'!$H$5:$H$67,'Table 5 - Union Details'!$D$5:$D$67,F$3,'Table 5 - Union Details'!$J$5:$J$67,$A$15)</f>
        <v>0</v>
      </c>
      <c r="G18" s="18">
        <f>SUMIFS('Table 5 - Union Details'!$H$5:$H$67,'Table 5 - Union Details'!$D$5:$D$67,G$3,'Table 5 - Union Details'!$J$5:$J$67,$A$15)</f>
        <v>0</v>
      </c>
      <c r="H18" s="18">
        <f>SUMIFS('Table 5 - Union Details'!$H$5:$H$67,'Table 5 - Union Details'!$D$5:$D$67,H$3,'Table 5 - Union Details'!$J$5:$J$67,$A$15)</f>
        <v>0</v>
      </c>
      <c r="I18" s="18">
        <f>SUMIFS('Table 5 - Union Details'!$H$5:$H$67,'Table 5 - Union Details'!$D$5:$D$67,I$3,'Table 5 - Union Details'!$J$5:$J$67,$A$15)</f>
        <v>0</v>
      </c>
      <c r="J18" s="18">
        <f>SUMIFS('Table 5 - Union Details'!$H$5:$H$67,'Table 5 - Union Details'!$D$5:$D$67,J$3,'Table 5 - Union Details'!$J$5:$J$67,$A$15)</f>
        <v>0</v>
      </c>
      <c r="K18" s="18">
        <f>SUMIFS('Table 5 - Union Details'!$H$5:$H$67,'Table 5 - Union Details'!$D$5:$D$67,K$3,'Table 5 - Union Details'!$J$5:$J$67,$A$15)</f>
        <v>0</v>
      </c>
      <c r="L18" s="18">
        <f>SUMIFS('Table 5 - Union Details'!$H$5:$H$67,'Table 5 - Union Details'!$D$5:$D$67,L$3,'Table 5 - Union Details'!$J$5:$J$67,$A$15)</f>
        <v>0</v>
      </c>
      <c r="M18" s="18">
        <f>SUMIFS('Table 5 - Union Details'!$H$5:$H$67,'Table 5 - Union Details'!$D$5:$D$67,M$3,'Table 5 - Union Details'!$J$5:$J$67,$A$15)</f>
        <v>0</v>
      </c>
      <c r="N18" s="18">
        <f t="shared" si="1"/>
        <v>0</v>
      </c>
    </row>
    <row r="19" spans="1:14" x14ac:dyDescent="0.3">
      <c r="A19" s="21"/>
      <c r="B19" s="11"/>
      <c r="C19" s="18"/>
      <c r="D19" s="18"/>
      <c r="E19" s="18"/>
      <c r="F19" s="18"/>
      <c r="G19" s="18"/>
      <c r="H19" s="18"/>
      <c r="I19" s="18"/>
      <c r="J19" s="18"/>
      <c r="K19" s="18"/>
      <c r="L19" s="18"/>
      <c r="M19" s="18"/>
      <c r="N19" s="18"/>
    </row>
    <row r="20" spans="1:14" ht="27" x14ac:dyDescent="0.3">
      <c r="A20" s="21" t="s">
        <v>11</v>
      </c>
      <c r="B20" s="11" t="s">
        <v>12</v>
      </c>
      <c r="C20" s="18"/>
      <c r="D20" s="18"/>
      <c r="E20" s="18"/>
      <c r="F20" s="18"/>
      <c r="G20" s="18"/>
      <c r="H20" s="18"/>
      <c r="I20" s="18"/>
      <c r="J20" s="18"/>
      <c r="K20" s="18"/>
      <c r="L20" s="18"/>
      <c r="M20" s="18"/>
      <c r="N20" s="18"/>
    </row>
    <row r="21" spans="1:14" x14ac:dyDescent="0.3">
      <c r="B21" s="11" t="s">
        <v>4</v>
      </c>
      <c r="C21" s="18">
        <f>SUMIFS('Table 5 - Union Details'!$F$5:$F$67,'Table 5 - Union Details'!$D$5:$D$67,C$3,'Table 5 - Union Details'!$J$5:$J$67,$A$20)</f>
        <v>0</v>
      </c>
      <c r="D21" s="18">
        <f>SUMIFS('Table 5 - Union Details'!$F$5:$F$67,'Table 5 - Union Details'!$D$5:$D$67,D$3,'Table 5 - Union Details'!$J$5:$J$67,$A$20)</f>
        <v>0</v>
      </c>
      <c r="E21" s="18">
        <f>SUMIFS('Table 5 - Union Details'!$F$5:$F$67,'Table 5 - Union Details'!$D$5:$D$67,E$3,'Table 5 - Union Details'!$J$5:$J$67,$A$20)</f>
        <v>0</v>
      </c>
      <c r="F21" s="18">
        <f>SUMIFS('Table 5 - Union Details'!$F$5:$F$67,'Table 5 - Union Details'!$D$5:$D$67,F$3,'Table 5 - Union Details'!$J$5:$J$67,$A$20)</f>
        <v>0</v>
      </c>
      <c r="G21" s="18">
        <f>SUMIFS('Table 5 - Union Details'!$F$5:$F$67,'Table 5 - Union Details'!$D$5:$D$67,G$3,'Table 5 - Union Details'!$J$5:$J$67,$A$20)</f>
        <v>0</v>
      </c>
      <c r="H21" s="18">
        <f>SUMIFS('Table 5 - Union Details'!$F$5:$F$67,'Table 5 - Union Details'!$D$5:$D$67,H$3,'Table 5 - Union Details'!$J$5:$J$67,$A$20)</f>
        <v>0</v>
      </c>
      <c r="I21" s="18">
        <f>SUMIFS('Table 5 - Union Details'!$F$5:$F$67,'Table 5 - Union Details'!$D$5:$D$67,I$3,'Table 5 - Union Details'!$J$5:$J$67,$A$20)</f>
        <v>0</v>
      </c>
      <c r="J21" s="18">
        <f>SUMIFS('Table 5 - Union Details'!$F$5:$F$67,'Table 5 - Union Details'!$D$5:$D$67,J$3,'Table 5 - Union Details'!$J$5:$J$67,$A$20)</f>
        <v>0</v>
      </c>
      <c r="K21" s="18">
        <f>SUMIFS('Table 5 - Union Details'!$F$5:$F$67,'Table 5 - Union Details'!$D$5:$D$67,K$3,'Table 5 - Union Details'!$J$5:$J$67,$A$20)</f>
        <v>0</v>
      </c>
      <c r="L21" s="18">
        <f>SUMIFS('Table 5 - Union Details'!$F$5:$F$67,'Table 5 - Union Details'!$D$5:$D$67,L$3,'Table 5 - Union Details'!$J$5:$J$67,$A$20)</f>
        <v>0</v>
      </c>
      <c r="M21" s="18">
        <f>SUMIFS('Table 5 - Union Details'!$F$5:$F$67,'Table 5 - Union Details'!$D$5:$D$67,M$3,'Table 5 - Union Details'!$J$5:$J$67,$A$20)</f>
        <v>0.5</v>
      </c>
      <c r="N21" s="18">
        <f>SUM(C21:M21)</f>
        <v>0.5</v>
      </c>
    </row>
    <row r="22" spans="1:14" x14ac:dyDescent="0.3">
      <c r="B22" s="11" t="s">
        <v>8</v>
      </c>
      <c r="C22" s="18">
        <f>SUMIFS('Table 5 - Union Details'!$G$5:$G$67,'Table 5 - Union Details'!$D$5:$D$67,C$3,'Table 5 - Union Details'!$J$5:$J$67,$A$20)</f>
        <v>0</v>
      </c>
      <c r="D22" s="18">
        <f>SUMIFS('Table 5 - Union Details'!$G$5:$G$67,'Table 5 - Union Details'!$D$5:$D$67,D$3,'Table 5 - Union Details'!$J$5:$J$67,$A$20)</f>
        <v>0</v>
      </c>
      <c r="E22" s="18">
        <f>SUMIFS('Table 5 - Union Details'!$G$5:$G$67,'Table 5 - Union Details'!$D$5:$D$67,E$3,'Table 5 - Union Details'!$J$5:$J$67,$A$20)</f>
        <v>0</v>
      </c>
      <c r="F22" s="18">
        <f>SUMIFS('Table 5 - Union Details'!$G$5:$G$67,'Table 5 - Union Details'!$D$5:$D$67,F$3,'Table 5 - Union Details'!$J$5:$J$67,$A$20)</f>
        <v>0</v>
      </c>
      <c r="G22" s="18">
        <f>SUMIFS('Table 5 - Union Details'!$G$5:$G$67,'Table 5 - Union Details'!$D$5:$D$67,G$3,'Table 5 - Union Details'!$J$5:$J$67,$A$20)</f>
        <v>0</v>
      </c>
      <c r="H22" s="18">
        <f>SUMIFS('Table 5 - Union Details'!$G$5:$G$67,'Table 5 - Union Details'!$D$5:$D$67,H$3,'Table 5 - Union Details'!$J$5:$J$67,$A$20)</f>
        <v>0</v>
      </c>
      <c r="I22" s="18">
        <f>SUMIFS('Table 5 - Union Details'!$G$5:$G$67,'Table 5 - Union Details'!$D$5:$D$67,I$3,'Table 5 - Union Details'!$J$5:$J$67,$A$20)</f>
        <v>0</v>
      </c>
      <c r="J22" s="18">
        <f>SUMIFS('Table 5 - Union Details'!$G$5:$G$67,'Table 5 - Union Details'!$D$5:$D$67,J$3,'Table 5 - Union Details'!$J$5:$J$67,$A$20)</f>
        <v>0</v>
      </c>
      <c r="K22" s="18">
        <f>SUMIFS('Table 5 - Union Details'!$G$5:$G$67,'Table 5 - Union Details'!$D$5:$D$67,K$3,'Table 5 - Union Details'!$J$5:$J$67,$A$20)</f>
        <v>0</v>
      </c>
      <c r="L22" s="18">
        <f>SUMIFS('Table 5 - Union Details'!$G$5:$G$67,'Table 5 - Union Details'!$D$5:$D$67,L$3,'Table 5 - Union Details'!$J$5:$J$67,$A$20)</f>
        <v>0</v>
      </c>
      <c r="M22" s="18">
        <f>SUMIFS('Table 5 - Union Details'!$G$5:$G$67,'Table 5 - Union Details'!$D$5:$D$67,M$3,'Table 5 - Union Details'!$J$5:$J$67,$A$20)</f>
        <v>0</v>
      </c>
      <c r="N22" s="18">
        <f t="shared" ref="N22:N23" si="2">SUM(C22:M22)</f>
        <v>0</v>
      </c>
    </row>
    <row r="23" spans="1:14" x14ac:dyDescent="0.3">
      <c r="B23" s="11" t="s">
        <v>6</v>
      </c>
      <c r="C23" s="18">
        <f>SUMIFS('Table 5 - Union Details'!$H$5:$H$67,'Table 5 - Union Details'!$D$5:$D$67,C$3,'Table 5 - Union Details'!$J$5:$J$67,$A$20)</f>
        <v>0</v>
      </c>
      <c r="D23" s="18">
        <f>SUMIFS('Table 5 - Union Details'!$H$5:$H$67,'Table 5 - Union Details'!$D$5:$D$67,D$3,'Table 5 - Union Details'!$J$5:$J$67,$A$20)</f>
        <v>0</v>
      </c>
      <c r="E23" s="18">
        <f>SUMIFS('Table 5 - Union Details'!$H$5:$H$67,'Table 5 - Union Details'!$D$5:$D$67,E$3,'Table 5 - Union Details'!$J$5:$J$67,$A$20)</f>
        <v>0</v>
      </c>
      <c r="F23" s="18">
        <f>SUMIFS('Table 5 - Union Details'!$H$5:$H$67,'Table 5 - Union Details'!$D$5:$D$67,F$3,'Table 5 - Union Details'!$J$5:$J$67,$A$20)</f>
        <v>0</v>
      </c>
      <c r="G23" s="18">
        <f>SUMIFS('Table 5 - Union Details'!$H$5:$H$67,'Table 5 - Union Details'!$D$5:$D$67,G$3,'Table 5 - Union Details'!$J$5:$J$67,$A$20)</f>
        <v>0</v>
      </c>
      <c r="H23" s="18">
        <f>SUMIFS('Table 5 - Union Details'!$H$5:$H$67,'Table 5 - Union Details'!$D$5:$D$67,H$3,'Table 5 - Union Details'!$J$5:$J$67,$A$20)</f>
        <v>0</v>
      </c>
      <c r="I23" s="18">
        <f>SUMIFS('Table 5 - Union Details'!$H$5:$H$67,'Table 5 - Union Details'!$D$5:$D$67,I$3,'Table 5 - Union Details'!$J$5:$J$67,$A$20)</f>
        <v>0</v>
      </c>
      <c r="J23" s="18">
        <f>SUMIFS('Table 5 - Union Details'!$H$5:$H$67,'Table 5 - Union Details'!$D$5:$D$67,J$3,'Table 5 - Union Details'!$J$5:$J$67,$A$20)</f>
        <v>0</v>
      </c>
      <c r="K23" s="18">
        <f>SUMIFS('Table 5 - Union Details'!$H$5:$H$67,'Table 5 - Union Details'!$D$5:$D$67,K$3,'Table 5 - Union Details'!$J$5:$J$67,$A$20)</f>
        <v>0</v>
      </c>
      <c r="L23" s="18">
        <f>SUMIFS('Table 5 - Union Details'!$H$5:$H$67,'Table 5 - Union Details'!$D$5:$D$67,L$3,'Table 5 - Union Details'!$J$5:$J$67,$A$20)</f>
        <v>0</v>
      </c>
      <c r="M23" s="18">
        <f>SUMIFS('Table 5 - Union Details'!$H$5:$H$67,'Table 5 - Union Details'!$D$5:$D$67,M$3,'Table 5 - Union Details'!$J$5:$J$67,$A$20)</f>
        <v>0.5</v>
      </c>
      <c r="N23" s="18">
        <f t="shared" si="2"/>
        <v>0.5</v>
      </c>
    </row>
    <row r="24" spans="1:14" x14ac:dyDescent="0.3">
      <c r="B24" s="11"/>
      <c r="C24" s="18"/>
      <c r="D24" s="18"/>
      <c r="E24" s="18"/>
      <c r="F24" s="18"/>
      <c r="G24" s="18"/>
      <c r="H24" s="18"/>
      <c r="I24" s="18"/>
      <c r="J24" s="18"/>
      <c r="K24" s="18"/>
      <c r="L24" s="18"/>
      <c r="M24" s="18"/>
      <c r="N24" s="18"/>
    </row>
    <row r="25" spans="1:14" ht="15" thickBot="1" x14ac:dyDescent="0.35">
      <c r="B25" s="11" t="s">
        <v>2</v>
      </c>
      <c r="C25" s="19">
        <f>C6+C11+C16+C21</f>
        <v>2.57373713</v>
      </c>
      <c r="D25" s="19">
        <f t="shared" ref="D25:N25" si="3">D6+D11+D16+D21</f>
        <v>20.189206349999999</v>
      </c>
      <c r="E25" s="19">
        <f t="shared" si="3"/>
        <v>1.92</v>
      </c>
      <c r="F25" s="19">
        <f t="shared" si="3"/>
        <v>11.729197190000001</v>
      </c>
      <c r="G25" s="19">
        <f t="shared" si="3"/>
        <v>34.041445269999997</v>
      </c>
      <c r="H25" s="19">
        <f t="shared" si="3"/>
        <v>4.21335528</v>
      </c>
      <c r="I25" s="19">
        <f t="shared" si="3"/>
        <v>10.791284758930001</v>
      </c>
      <c r="J25" s="19">
        <f t="shared" si="3"/>
        <v>9.33262489</v>
      </c>
      <c r="K25" s="19">
        <f t="shared" si="3"/>
        <v>39.357548020000003</v>
      </c>
      <c r="L25" s="19">
        <f t="shared" si="3"/>
        <v>13.70131419</v>
      </c>
      <c r="M25" s="19">
        <f t="shared" si="3"/>
        <v>9.9352705766669853</v>
      </c>
      <c r="N25" s="19">
        <f t="shared" si="3"/>
        <v>157.78498365559699</v>
      </c>
    </row>
    <row r="26" spans="1:14" ht="15" thickTop="1" x14ac:dyDescent="0.3"/>
    <row r="27" spans="1:14" x14ac:dyDescent="0.3">
      <c r="C27" s="34"/>
      <c r="D27" s="34"/>
      <c r="E27" s="34"/>
      <c r="F27" s="34"/>
      <c r="G27" s="34"/>
      <c r="H27" s="34"/>
      <c r="I27" s="34"/>
      <c r="J27" s="34"/>
      <c r="K27" s="34"/>
      <c r="L27" s="34"/>
      <c r="M27" s="34"/>
      <c r="N27" s="35"/>
    </row>
    <row r="28" spans="1:14" x14ac:dyDescent="0.3">
      <c r="N28" s="33"/>
    </row>
    <row r="29" spans="1:14" x14ac:dyDescent="0.3">
      <c r="B29" s="73" t="s">
        <v>13</v>
      </c>
    </row>
    <row r="30" spans="1:14" ht="24.75" customHeight="1" x14ac:dyDescent="0.3">
      <c r="B30" s="74" t="s">
        <v>14</v>
      </c>
      <c r="C30" s="74"/>
      <c r="D30" s="74"/>
      <c r="E30" s="74"/>
      <c r="F30" s="74"/>
      <c r="G30" s="74"/>
      <c r="H30" s="74"/>
      <c r="I30" s="74"/>
      <c r="J30" s="74"/>
      <c r="K30" s="74"/>
      <c r="L30" s="74"/>
      <c r="M30" s="74"/>
      <c r="N30" s="74"/>
    </row>
  </sheetData>
  <mergeCells count="1">
    <mergeCell ref="B30:N30"/>
  </mergeCells>
  <pageMargins left="0.7" right="0.7" top="0.75" bottom="0.75" header="0.3" footer="0.3"/>
  <pageSetup scale="78"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DE39AD-B3AE-4C32-A6BE-28DB16D6D31A}">
  <sheetPr>
    <pageSetUpPr fitToPage="1"/>
  </sheetPr>
  <dimension ref="A1:BJ124"/>
  <sheetViews>
    <sheetView view="pageLayout" zoomScaleNormal="100" zoomScaleSheetLayoutView="90" workbookViewId="0">
      <selection activeCell="H18" sqref="H18:H24"/>
    </sheetView>
  </sheetViews>
  <sheetFormatPr defaultColWidth="9.109375" defaultRowHeight="13.2" x14ac:dyDescent="0.25"/>
  <cols>
    <col min="1" max="1" width="2.5546875" style="1" customWidth="1"/>
    <col min="2" max="2" width="19.5546875" style="1" customWidth="1"/>
    <col min="3" max="3" width="4.6640625" style="1" customWidth="1"/>
    <col min="4" max="4" width="1.44140625" style="1" customWidth="1"/>
    <col min="5" max="5" width="10.44140625" style="1" customWidth="1"/>
    <col min="6" max="6" width="28.88671875" style="1" customWidth="1"/>
    <col min="7" max="7" width="14.109375" style="2" customWidth="1"/>
    <col min="8" max="8" width="14" style="2" customWidth="1"/>
    <col min="9" max="9" width="12.6640625" style="2" customWidth="1"/>
    <col min="10" max="10" width="55.6640625" style="1" customWidth="1"/>
    <col min="11" max="11" width="12.6640625" style="1" customWidth="1"/>
    <col min="12" max="13" width="55.6640625" style="1" customWidth="1"/>
    <col min="14" max="14" width="9.109375" style="1" customWidth="1"/>
    <col min="15" max="19" width="15.6640625" style="1" customWidth="1"/>
    <col min="20" max="20" width="56.5546875" style="1" customWidth="1"/>
    <col min="21" max="21" width="18.44140625" style="1" customWidth="1"/>
    <col min="22" max="22" width="25.33203125" style="1" customWidth="1"/>
    <col min="23" max="23" width="18" style="1" customWidth="1"/>
    <col min="24" max="62" width="9.109375" style="1" hidden="1" customWidth="1"/>
    <col min="63" max="16384" width="9.109375" style="1"/>
  </cols>
  <sheetData>
    <row r="1" spans="1:62" s="5" customFormat="1" x14ac:dyDescent="0.25">
      <c r="A1" s="7"/>
      <c r="B1" s="7"/>
      <c r="C1" s="6"/>
      <c r="D1" s="6"/>
      <c r="E1" s="6"/>
      <c r="F1" s="6"/>
      <c r="G1" s="22"/>
      <c r="H1" s="22"/>
      <c r="I1" s="22"/>
      <c r="J1" s="6"/>
      <c r="K1" s="6"/>
      <c r="L1" s="6"/>
      <c r="M1" s="6"/>
      <c r="N1" s="7"/>
      <c r="O1" s="7"/>
      <c r="P1" s="7"/>
      <c r="Q1" s="7"/>
      <c r="R1" s="7"/>
      <c r="S1" s="7"/>
      <c r="T1" s="7"/>
      <c r="U1" s="7"/>
      <c r="V1" s="7"/>
      <c r="W1" s="7"/>
    </row>
    <row r="2" spans="1:62" s="5" customFormat="1" x14ac:dyDescent="0.25">
      <c r="A2" s="7"/>
      <c r="B2" s="7"/>
      <c r="C2" s="6"/>
      <c r="D2" s="6"/>
      <c r="E2" s="6" t="s">
        <v>20</v>
      </c>
      <c r="F2" s="6"/>
      <c r="G2" s="22"/>
      <c r="H2" s="22"/>
      <c r="I2" s="22"/>
      <c r="J2" s="6"/>
      <c r="K2" s="6"/>
      <c r="L2" s="6"/>
      <c r="M2" s="6"/>
      <c r="N2" s="7"/>
      <c r="O2" s="7"/>
      <c r="P2" s="7"/>
      <c r="Q2" s="7"/>
      <c r="R2" s="7"/>
      <c r="S2" s="7"/>
      <c r="T2" s="7"/>
      <c r="V2" s="7"/>
      <c r="W2" s="7"/>
    </row>
    <row r="3" spans="1:62" s="5" customFormat="1" x14ac:dyDescent="0.25">
      <c r="A3" s="7"/>
      <c r="B3" s="7"/>
      <c r="C3" s="8"/>
      <c r="D3" s="8"/>
      <c r="E3" s="8"/>
      <c r="F3" s="8"/>
      <c r="G3" s="9"/>
      <c r="H3" s="9"/>
      <c r="I3" s="9"/>
      <c r="J3" s="8"/>
      <c r="K3" s="8"/>
      <c r="L3" s="8"/>
      <c r="M3" s="8"/>
      <c r="N3" s="7"/>
      <c r="O3" s="7"/>
      <c r="P3" s="7"/>
      <c r="Q3" s="7"/>
      <c r="R3" s="7"/>
      <c r="S3" s="7"/>
      <c r="T3" s="7"/>
      <c r="V3" s="7"/>
      <c r="W3" s="7"/>
      <c r="AO3" s="53" t="s">
        <v>21</v>
      </c>
      <c r="AP3" s="53"/>
      <c r="AQ3" s="53"/>
      <c r="AR3" s="53"/>
      <c r="AS3" s="53"/>
      <c r="AT3" s="53"/>
      <c r="AU3" s="53"/>
      <c r="AV3" s="53"/>
      <c r="AW3" s="53"/>
      <c r="AX3" s="53"/>
      <c r="AY3" s="53"/>
      <c r="AZ3" s="54" t="s">
        <v>22</v>
      </c>
      <c r="BA3" s="54"/>
      <c r="BB3" s="54"/>
      <c r="BC3" s="54"/>
      <c r="BD3" s="54"/>
      <c r="BE3" s="54"/>
      <c r="BF3" s="54"/>
      <c r="BG3" s="54"/>
      <c r="BH3" s="54"/>
      <c r="BI3" s="54"/>
      <c r="BJ3" s="54"/>
    </row>
    <row r="4" spans="1:62" s="3" customFormat="1" ht="52.8" x14ac:dyDescent="0.25">
      <c r="A4" s="13"/>
      <c r="B4" s="13" t="s">
        <v>23</v>
      </c>
      <c r="C4" s="40" t="s">
        <v>24</v>
      </c>
      <c r="D4" s="11"/>
      <c r="E4" s="11" t="s">
        <v>25</v>
      </c>
      <c r="F4" s="11" t="s">
        <v>26</v>
      </c>
      <c r="G4" s="40" t="s">
        <v>16</v>
      </c>
      <c r="H4" s="26" t="s">
        <v>17</v>
      </c>
      <c r="I4" s="26" t="s">
        <v>18</v>
      </c>
      <c r="J4" s="26" t="s">
        <v>27</v>
      </c>
      <c r="K4" s="26" t="s">
        <v>28</v>
      </c>
      <c r="L4" s="26" t="s">
        <v>29</v>
      </c>
      <c r="M4" s="40" t="s">
        <v>30</v>
      </c>
      <c r="N4" s="40" t="s">
        <v>31</v>
      </c>
      <c r="O4" s="40" t="s">
        <v>32</v>
      </c>
      <c r="P4" s="40" t="s">
        <v>33</v>
      </c>
      <c r="Q4" s="40" t="s">
        <v>34</v>
      </c>
      <c r="R4" s="40" t="s">
        <v>35</v>
      </c>
      <c r="S4" s="40" t="s">
        <v>36</v>
      </c>
      <c r="T4" s="26" t="s">
        <v>37</v>
      </c>
      <c r="U4" s="26" t="s">
        <v>38</v>
      </c>
      <c r="V4" s="26" t="s">
        <v>39</v>
      </c>
      <c r="W4" s="26" t="s">
        <v>40</v>
      </c>
      <c r="X4" s="12" t="s">
        <v>41</v>
      </c>
      <c r="Y4" s="10" t="s">
        <v>42</v>
      </c>
      <c r="Z4" s="10" t="s">
        <v>43</v>
      </c>
      <c r="AA4" s="40" t="s">
        <v>44</v>
      </c>
      <c r="AB4" s="10" t="s">
        <v>45</v>
      </c>
      <c r="AC4" s="3">
        <v>2014</v>
      </c>
      <c r="AD4" s="3">
        <v>2015</v>
      </c>
      <c r="AE4" s="3">
        <v>2016</v>
      </c>
      <c r="AF4" s="3">
        <v>2017</v>
      </c>
      <c r="AG4" s="3">
        <v>2018</v>
      </c>
      <c r="AH4" s="3">
        <v>2019</v>
      </c>
      <c r="AI4" s="3">
        <v>2020</v>
      </c>
      <c r="AJ4" s="3">
        <v>2021</v>
      </c>
      <c r="AK4" s="3">
        <v>2022</v>
      </c>
      <c r="AL4" s="3">
        <v>2023</v>
      </c>
      <c r="AM4" s="3">
        <v>2024</v>
      </c>
      <c r="AN4" s="3" t="s">
        <v>46</v>
      </c>
      <c r="AO4" s="3">
        <v>2014</v>
      </c>
      <c r="AP4" s="3">
        <v>2015</v>
      </c>
      <c r="AQ4" s="3">
        <v>2016</v>
      </c>
      <c r="AR4" s="3">
        <v>2017</v>
      </c>
      <c r="AS4" s="3">
        <v>2018</v>
      </c>
      <c r="AT4" s="3">
        <v>2019</v>
      </c>
      <c r="AU4" s="3">
        <v>2020</v>
      </c>
      <c r="AV4" s="3">
        <v>2021</v>
      </c>
      <c r="AW4" s="3">
        <v>2022</v>
      </c>
      <c r="AX4" s="3">
        <v>2023</v>
      </c>
      <c r="AY4" s="3">
        <v>2024</v>
      </c>
      <c r="AZ4" s="3">
        <v>2014</v>
      </c>
      <c r="BA4" s="3">
        <v>2015</v>
      </c>
      <c r="BB4" s="3">
        <v>2016</v>
      </c>
      <c r="BC4" s="3">
        <v>2017</v>
      </c>
      <c r="BD4" s="3">
        <v>2018</v>
      </c>
      <c r="BE4" s="3">
        <v>2019</v>
      </c>
      <c r="BF4" s="3">
        <v>2020</v>
      </c>
      <c r="BG4" s="3">
        <v>2021</v>
      </c>
      <c r="BH4" s="3">
        <v>2022</v>
      </c>
      <c r="BI4" s="3">
        <v>2023</v>
      </c>
      <c r="BJ4" s="3">
        <v>2024</v>
      </c>
    </row>
    <row r="5" spans="1:62" s="4" customFormat="1" ht="30" customHeight="1" x14ac:dyDescent="0.25">
      <c r="A5" s="11"/>
      <c r="B5" s="16" t="s">
        <v>47</v>
      </c>
      <c r="C5" s="38">
        <v>1</v>
      </c>
      <c r="D5" s="38"/>
      <c r="E5" s="41">
        <v>2014</v>
      </c>
      <c r="F5" s="39" t="s">
        <v>48</v>
      </c>
      <c r="G5" s="27">
        <f>SUM(H5:I5)</f>
        <v>2.04531895</v>
      </c>
      <c r="H5" s="27">
        <v>2.04531895</v>
      </c>
      <c r="I5" s="27">
        <v>0</v>
      </c>
      <c r="J5" s="39" t="s">
        <v>49</v>
      </c>
      <c r="K5" s="15">
        <v>2</v>
      </c>
      <c r="L5" s="39" t="s">
        <v>50</v>
      </c>
      <c r="M5" s="39" t="s">
        <v>51</v>
      </c>
      <c r="N5" s="39" t="s">
        <v>52</v>
      </c>
      <c r="O5" s="16" t="s">
        <v>53</v>
      </c>
      <c r="P5" s="16" t="s">
        <v>53</v>
      </c>
      <c r="Q5" s="16" t="s">
        <v>54</v>
      </c>
      <c r="R5" s="16" t="s">
        <v>53</v>
      </c>
      <c r="S5" s="16" t="s">
        <v>53</v>
      </c>
      <c r="T5" s="16" t="s">
        <v>55</v>
      </c>
      <c r="U5" s="16" t="s">
        <v>56</v>
      </c>
      <c r="V5" s="16" t="s">
        <v>57</v>
      </c>
      <c r="W5" s="16" t="s">
        <v>58</v>
      </c>
      <c r="X5" s="14" t="s">
        <v>56</v>
      </c>
      <c r="Y5" s="55">
        <f>IFERROR(VLOOKUP($X5,'Depr rate'!$A$2:$C$10,2,FALSE),0)</f>
        <v>456</v>
      </c>
      <c r="Z5" s="56">
        <f>IF(Y5=0,0,$G5*(VLOOKUP($Y5,'Depr rate'!$B$2:$C$10,2,FALSE)/100))</f>
        <v>5.3178292700000004E-2</v>
      </c>
      <c r="AA5" s="57">
        <f t="shared" ref="AA5:AA44" si="0">Z5*0.5</f>
        <v>2.6589146350000002E-2</v>
      </c>
      <c r="AB5" s="57">
        <f>IF(Y5=0,0,$G5*(VLOOKUP($Y5,'Depr rate'!$B$2:$D$10,3,FALSE)/100))</f>
        <v>4.9087654799999998E-2</v>
      </c>
      <c r="AC5" s="1">
        <f t="shared" ref="AC5:AL14" si="1">IF($E5&gt;AC$4,0,IF(AC$4=$E5,$AA5,$Z5*(AC$4-$E5)+$AA5))</f>
        <v>2.6589146350000002E-2</v>
      </c>
      <c r="AD5" s="1">
        <f t="shared" si="1"/>
        <v>7.976743905E-2</v>
      </c>
      <c r="AE5" s="1">
        <f t="shared" si="1"/>
        <v>0.13294573175000002</v>
      </c>
      <c r="AF5" s="1">
        <f t="shared" si="1"/>
        <v>0.18612402445000001</v>
      </c>
      <c r="AG5" s="1">
        <f t="shared" si="1"/>
        <v>0.23930231715000003</v>
      </c>
      <c r="AH5" s="1">
        <f t="shared" si="1"/>
        <v>0.29248060985000002</v>
      </c>
      <c r="AI5" s="1">
        <f t="shared" si="1"/>
        <v>0.34565890254999998</v>
      </c>
      <c r="AJ5" s="1">
        <f t="shared" si="1"/>
        <v>0.39883719525</v>
      </c>
      <c r="AK5" s="1">
        <f t="shared" si="1"/>
        <v>0.45201548795000002</v>
      </c>
      <c r="AL5" s="1">
        <f t="shared" si="1"/>
        <v>0.50519378065000009</v>
      </c>
      <c r="AM5" s="58">
        <f t="shared" ref="AM5:AM35" si="2">IF(E5=2024,AB5*0.5,AL5+AB5)</f>
        <v>0.55428143545000008</v>
      </c>
      <c r="AN5" s="4">
        <f>H5/G5</f>
        <v>1</v>
      </c>
      <c r="AO5" s="8">
        <f>AC5*$AN5</f>
        <v>2.6589146350000002E-2</v>
      </c>
      <c r="AP5" s="8">
        <f t="shared" ref="AP5:AY5" si="3">AD5*$AN5</f>
        <v>7.976743905E-2</v>
      </c>
      <c r="AQ5" s="8">
        <f t="shared" si="3"/>
        <v>0.13294573175000002</v>
      </c>
      <c r="AR5" s="8">
        <f t="shared" si="3"/>
        <v>0.18612402445000001</v>
      </c>
      <c r="AS5" s="8">
        <f t="shared" si="3"/>
        <v>0.23930231715000003</v>
      </c>
      <c r="AT5" s="8">
        <f t="shared" si="3"/>
        <v>0.29248060985000002</v>
      </c>
      <c r="AU5" s="8">
        <f t="shared" si="3"/>
        <v>0.34565890254999998</v>
      </c>
      <c r="AV5" s="8">
        <f t="shared" si="3"/>
        <v>0.39883719525</v>
      </c>
      <c r="AW5" s="8">
        <f t="shared" si="3"/>
        <v>0.45201548795000002</v>
      </c>
      <c r="AX5" s="8">
        <f t="shared" si="3"/>
        <v>0.50519378065000009</v>
      </c>
      <c r="AY5" s="8">
        <f t="shared" si="3"/>
        <v>0.55428143545000008</v>
      </c>
      <c r="AZ5" s="8">
        <f>AC5*(1-$AN5)</f>
        <v>0</v>
      </c>
      <c r="BA5" s="8">
        <f t="shared" ref="BA5:BJ5" si="4">AD5*(1-$AN5)</f>
        <v>0</v>
      </c>
      <c r="BB5" s="8">
        <f t="shared" si="4"/>
        <v>0</v>
      </c>
      <c r="BC5" s="8">
        <f t="shared" si="4"/>
        <v>0</v>
      </c>
      <c r="BD5" s="8">
        <f t="shared" si="4"/>
        <v>0</v>
      </c>
      <c r="BE5" s="8">
        <f t="shared" si="4"/>
        <v>0</v>
      </c>
      <c r="BF5" s="8">
        <f t="shared" si="4"/>
        <v>0</v>
      </c>
      <c r="BG5" s="8">
        <f t="shared" si="4"/>
        <v>0</v>
      </c>
      <c r="BH5" s="8">
        <f t="shared" si="4"/>
        <v>0</v>
      </c>
      <c r="BI5" s="8">
        <f t="shared" si="4"/>
        <v>0</v>
      </c>
      <c r="BJ5" s="8">
        <f t="shared" si="4"/>
        <v>0</v>
      </c>
    </row>
    <row r="6" spans="1:62" ht="30" customHeight="1" x14ac:dyDescent="0.25">
      <c r="A6" s="8"/>
      <c r="B6" s="16" t="s">
        <v>59</v>
      </c>
      <c r="C6" s="38">
        <v>2</v>
      </c>
      <c r="D6" s="38"/>
      <c r="E6" s="41">
        <v>2015</v>
      </c>
      <c r="F6" s="39" t="s">
        <v>60</v>
      </c>
      <c r="G6" s="27">
        <f t="shared" ref="G6:G34" si="5">SUM(H6:I6)</f>
        <v>2.5056739599999998</v>
      </c>
      <c r="H6" s="27">
        <v>2.5056739599999998</v>
      </c>
      <c r="I6" s="27">
        <v>0</v>
      </c>
      <c r="J6" s="39" t="s">
        <v>61</v>
      </c>
      <c r="K6" s="15">
        <v>2</v>
      </c>
      <c r="L6" s="39" t="s">
        <v>62</v>
      </c>
      <c r="M6" s="39" t="s">
        <v>63</v>
      </c>
      <c r="N6" s="39" t="s">
        <v>64</v>
      </c>
      <c r="O6" s="16" t="s">
        <v>53</v>
      </c>
      <c r="P6" s="16" t="s">
        <v>53</v>
      </c>
      <c r="Q6" s="16" t="s">
        <v>53</v>
      </c>
      <c r="R6" s="16" t="s">
        <v>53</v>
      </c>
      <c r="S6" s="16" t="s">
        <v>53</v>
      </c>
      <c r="T6" s="16" t="s">
        <v>55</v>
      </c>
      <c r="U6" s="16" t="s">
        <v>65</v>
      </c>
      <c r="V6" s="16" t="s">
        <v>66</v>
      </c>
      <c r="W6" s="16" t="s">
        <v>54</v>
      </c>
      <c r="X6" s="38" t="s">
        <v>65</v>
      </c>
      <c r="Y6" s="55">
        <f>IFERROR(VLOOKUP($X6,'Depr rate'!$A$2:$C$10,2,FALSE),0)</f>
        <v>453</v>
      </c>
      <c r="Z6" s="56">
        <f>IF(Y6=0,0,$G6*(VLOOKUP($Y6,'Depr rate'!$B$2:$C$10,2,FALSE)/100))</f>
        <v>3.8086244191999997E-2</v>
      </c>
      <c r="AA6" s="57">
        <f t="shared" si="0"/>
        <v>1.9043122095999999E-2</v>
      </c>
      <c r="AB6" s="57">
        <f>IF(Y6=0,0,$G6*(VLOOKUP($Y6,'Depr rate'!$B$2:$D$10,3,FALSE)/100))</f>
        <v>0.10097866058799999</v>
      </c>
      <c r="AC6" s="1">
        <f t="shared" si="1"/>
        <v>0</v>
      </c>
      <c r="AD6" s="1">
        <f t="shared" si="1"/>
        <v>1.9043122095999999E-2</v>
      </c>
      <c r="AE6" s="1">
        <f t="shared" si="1"/>
        <v>5.7129366288E-2</v>
      </c>
      <c r="AF6" s="1">
        <f t="shared" si="1"/>
        <v>9.521561047999999E-2</v>
      </c>
      <c r="AG6" s="1">
        <f t="shared" si="1"/>
        <v>0.13330185467200001</v>
      </c>
      <c r="AH6" s="1">
        <f t="shared" si="1"/>
        <v>0.171388098864</v>
      </c>
      <c r="AI6" s="1">
        <f t="shared" si="1"/>
        <v>0.20947434305599999</v>
      </c>
      <c r="AJ6" s="1">
        <f t="shared" si="1"/>
        <v>0.24756058724800001</v>
      </c>
      <c r="AK6" s="1">
        <f t="shared" si="1"/>
        <v>0.28564683143999997</v>
      </c>
      <c r="AL6" s="1">
        <f t="shared" si="1"/>
        <v>0.32373307563199999</v>
      </c>
      <c r="AM6" s="58">
        <f t="shared" si="2"/>
        <v>0.42471173621999997</v>
      </c>
      <c r="AN6" s="4">
        <f t="shared" ref="AN6:AN69" si="6">H6/G6</f>
        <v>1</v>
      </c>
      <c r="AO6" s="8">
        <f t="shared" ref="AO6:AO69" si="7">AC6*$AN6</f>
        <v>0</v>
      </c>
      <c r="AP6" s="8">
        <f t="shared" ref="AP6:AP69" si="8">AD6*$AN6</f>
        <v>1.9043122095999999E-2</v>
      </c>
      <c r="AQ6" s="8">
        <f t="shared" ref="AQ6:AQ69" si="9">AE6*$AN6</f>
        <v>5.7129366288E-2</v>
      </c>
      <c r="AR6" s="8">
        <f t="shared" ref="AR6:AR69" si="10">AF6*$AN6</f>
        <v>9.521561047999999E-2</v>
      </c>
      <c r="AS6" s="8">
        <f t="shared" ref="AS6:AS69" si="11">AG6*$AN6</f>
        <v>0.13330185467200001</v>
      </c>
      <c r="AT6" s="8">
        <f t="shared" ref="AT6:AT69" si="12">AH6*$AN6</f>
        <v>0.171388098864</v>
      </c>
      <c r="AU6" s="8">
        <f t="shared" ref="AU6:AU69" si="13">AI6*$AN6</f>
        <v>0.20947434305599999</v>
      </c>
      <c r="AV6" s="8">
        <f t="shared" ref="AV6:AV69" si="14">AJ6*$AN6</f>
        <v>0.24756058724800001</v>
      </c>
      <c r="AW6" s="8">
        <f t="shared" ref="AW6:AW69" si="15">AK6*$AN6</f>
        <v>0.28564683143999997</v>
      </c>
      <c r="AX6" s="8">
        <f t="shared" ref="AX6:AX69" si="16">AL6*$AN6</f>
        <v>0.32373307563199999</v>
      </c>
      <c r="AY6" s="8">
        <f t="shared" ref="AY6:AY69" si="17">AM6*$AN6</f>
        <v>0.42471173621999997</v>
      </c>
      <c r="AZ6" s="8">
        <f t="shared" ref="AZ6:AZ69" si="18">AC6*(1-$AN6)</f>
        <v>0</v>
      </c>
      <c r="BA6" s="8">
        <f t="shared" ref="BA6:BA69" si="19">AD6*(1-$AN6)</f>
        <v>0</v>
      </c>
      <c r="BB6" s="8">
        <f t="shared" ref="BB6:BB69" si="20">AE6*(1-$AN6)</f>
        <v>0</v>
      </c>
      <c r="BC6" s="8">
        <f t="shared" ref="BC6:BC69" si="21">AF6*(1-$AN6)</f>
        <v>0</v>
      </c>
      <c r="BD6" s="8">
        <f t="shared" ref="BD6:BD69" si="22">AG6*(1-$AN6)</f>
        <v>0</v>
      </c>
      <c r="BE6" s="8">
        <f t="shared" ref="BE6:BE69" si="23">AH6*(1-$AN6)</f>
        <v>0</v>
      </c>
      <c r="BF6" s="8">
        <f t="shared" ref="BF6:BF69" si="24">AI6*(1-$AN6)</f>
        <v>0</v>
      </c>
      <c r="BG6" s="8">
        <f t="shared" ref="BG6:BG69" si="25">AJ6*(1-$AN6)</f>
        <v>0</v>
      </c>
      <c r="BH6" s="8">
        <f t="shared" ref="BH6:BH69" si="26">AK6*(1-$AN6)</f>
        <v>0</v>
      </c>
      <c r="BI6" s="8">
        <f t="shared" ref="BI6:BI69" si="27">AL6*(1-$AN6)</f>
        <v>0</v>
      </c>
      <c r="BJ6" s="8">
        <f t="shared" ref="BJ6:BJ69" si="28">AM6*(1-$AN6)</f>
        <v>0</v>
      </c>
    </row>
    <row r="7" spans="1:62" ht="30" customHeight="1" x14ac:dyDescent="0.25">
      <c r="A7" s="8"/>
      <c r="B7" s="16" t="s">
        <v>67</v>
      </c>
      <c r="C7" s="38">
        <v>3</v>
      </c>
      <c r="D7" s="38"/>
      <c r="E7" s="41">
        <v>2015</v>
      </c>
      <c r="F7" s="39" t="s">
        <v>68</v>
      </c>
      <c r="G7" s="27">
        <f t="shared" si="5"/>
        <v>2.5747812599999995</v>
      </c>
      <c r="H7" s="27">
        <v>2.5747812599999995</v>
      </c>
      <c r="I7" s="27">
        <v>0</v>
      </c>
      <c r="J7" s="39" t="s">
        <v>61</v>
      </c>
      <c r="K7" s="15">
        <v>2</v>
      </c>
      <c r="L7" s="39" t="s">
        <v>62</v>
      </c>
      <c r="M7" s="39" t="s">
        <v>63</v>
      </c>
      <c r="N7" s="39" t="s">
        <v>64</v>
      </c>
      <c r="O7" s="16" t="s">
        <v>53</v>
      </c>
      <c r="P7" s="16" t="s">
        <v>53</v>
      </c>
      <c r="Q7" s="16" t="s">
        <v>53</v>
      </c>
      <c r="R7" s="16" t="s">
        <v>53</v>
      </c>
      <c r="S7" s="16" t="s">
        <v>53</v>
      </c>
      <c r="T7" s="16" t="s">
        <v>55</v>
      </c>
      <c r="U7" s="16" t="s">
        <v>65</v>
      </c>
      <c r="V7" s="16" t="s">
        <v>66</v>
      </c>
      <c r="W7" s="16" t="s">
        <v>54</v>
      </c>
      <c r="X7" s="38" t="s">
        <v>65</v>
      </c>
      <c r="Y7" s="55">
        <f>IFERROR(VLOOKUP($X7,'Depr rate'!$A$2:$C$10,2,FALSE),0)</f>
        <v>453</v>
      </c>
      <c r="Z7" s="56">
        <f>IF(Y7=0,0,$G7*(VLOOKUP($Y7,'Depr rate'!$B$2:$C$10,2,FALSE)/100))</f>
        <v>3.9136675151999992E-2</v>
      </c>
      <c r="AA7" s="57">
        <f t="shared" si="0"/>
        <v>1.9568337575999996E-2</v>
      </c>
      <c r="AB7" s="57">
        <f>IF(Y7=0,0,$G7*(VLOOKUP($Y7,'Depr rate'!$B$2:$D$10,3,FALSE)/100))</f>
        <v>0.10376368477799999</v>
      </c>
      <c r="AC7" s="1">
        <f t="shared" si="1"/>
        <v>0</v>
      </c>
      <c r="AD7" s="1">
        <f t="shared" si="1"/>
        <v>1.9568337575999996E-2</v>
      </c>
      <c r="AE7" s="1">
        <f t="shared" si="1"/>
        <v>5.8705012727999988E-2</v>
      </c>
      <c r="AF7" s="1">
        <f t="shared" si="1"/>
        <v>9.7841687879999972E-2</v>
      </c>
      <c r="AG7" s="1">
        <f t="shared" si="1"/>
        <v>0.13697836303199998</v>
      </c>
      <c r="AH7" s="1">
        <f t="shared" si="1"/>
        <v>0.17611503818399996</v>
      </c>
      <c r="AI7" s="1">
        <f t="shared" si="1"/>
        <v>0.21525171333599993</v>
      </c>
      <c r="AJ7" s="1">
        <f t="shared" si="1"/>
        <v>0.25438838848799994</v>
      </c>
      <c r="AK7" s="1">
        <f t="shared" si="1"/>
        <v>0.29352506363999997</v>
      </c>
      <c r="AL7" s="1">
        <f t="shared" si="1"/>
        <v>0.33266173879199995</v>
      </c>
      <c r="AM7" s="58">
        <f t="shared" si="2"/>
        <v>0.43642542356999992</v>
      </c>
      <c r="AN7" s="4">
        <f t="shared" si="6"/>
        <v>1</v>
      </c>
      <c r="AO7" s="8">
        <f t="shared" si="7"/>
        <v>0</v>
      </c>
      <c r="AP7" s="8">
        <f t="shared" si="8"/>
        <v>1.9568337575999996E-2</v>
      </c>
      <c r="AQ7" s="8">
        <f t="shared" si="9"/>
        <v>5.8705012727999988E-2</v>
      </c>
      <c r="AR7" s="8">
        <f t="shared" si="10"/>
        <v>9.7841687879999972E-2</v>
      </c>
      <c r="AS7" s="8">
        <f t="shared" si="11"/>
        <v>0.13697836303199998</v>
      </c>
      <c r="AT7" s="8">
        <f t="shared" si="12"/>
        <v>0.17611503818399996</v>
      </c>
      <c r="AU7" s="8">
        <f t="shared" si="13"/>
        <v>0.21525171333599993</v>
      </c>
      <c r="AV7" s="8">
        <f t="shared" si="14"/>
        <v>0.25438838848799994</v>
      </c>
      <c r="AW7" s="8">
        <f t="shared" si="15"/>
        <v>0.29352506363999997</v>
      </c>
      <c r="AX7" s="8">
        <f t="shared" si="16"/>
        <v>0.33266173879199995</v>
      </c>
      <c r="AY7" s="8">
        <f t="shared" si="17"/>
        <v>0.43642542356999992</v>
      </c>
      <c r="AZ7" s="8">
        <f t="shared" si="18"/>
        <v>0</v>
      </c>
      <c r="BA7" s="8">
        <f t="shared" si="19"/>
        <v>0</v>
      </c>
      <c r="BB7" s="8">
        <f t="shared" si="20"/>
        <v>0</v>
      </c>
      <c r="BC7" s="8">
        <f t="shared" si="21"/>
        <v>0</v>
      </c>
      <c r="BD7" s="8">
        <f t="shared" si="22"/>
        <v>0</v>
      </c>
      <c r="BE7" s="8">
        <f t="shared" si="23"/>
        <v>0</v>
      </c>
      <c r="BF7" s="8">
        <f t="shared" si="24"/>
        <v>0</v>
      </c>
      <c r="BG7" s="8">
        <f t="shared" si="25"/>
        <v>0</v>
      </c>
      <c r="BH7" s="8">
        <f t="shared" si="26"/>
        <v>0</v>
      </c>
      <c r="BI7" s="8">
        <f t="shared" si="27"/>
        <v>0</v>
      </c>
      <c r="BJ7" s="8">
        <f t="shared" si="28"/>
        <v>0</v>
      </c>
    </row>
    <row r="8" spans="1:62" ht="30" customHeight="1" x14ac:dyDescent="0.3">
      <c r="A8" s="8"/>
      <c r="B8" s="16" t="s">
        <v>69</v>
      </c>
      <c r="C8" s="38">
        <v>4</v>
      </c>
      <c r="D8" s="38"/>
      <c r="E8" s="41">
        <v>2016</v>
      </c>
      <c r="F8" s="39" t="s">
        <v>70</v>
      </c>
      <c r="G8" s="27">
        <f t="shared" si="5"/>
        <v>2.8264786399999995</v>
      </c>
      <c r="H8" s="27">
        <v>2.8264786399999995</v>
      </c>
      <c r="I8" s="27">
        <v>0</v>
      </c>
      <c r="J8" s="39" t="s">
        <v>71</v>
      </c>
      <c r="K8" s="15">
        <v>2</v>
      </c>
      <c r="L8" s="39" t="s">
        <v>72</v>
      </c>
      <c r="M8" s="39" t="s">
        <v>73</v>
      </c>
      <c r="N8" s="39" t="s">
        <v>74</v>
      </c>
      <c r="O8" s="16" t="s">
        <v>53</v>
      </c>
      <c r="P8" s="16" t="s">
        <v>53</v>
      </c>
      <c r="Q8" s="16" t="s">
        <v>53</v>
      </c>
      <c r="R8" s="16" t="s">
        <v>53</v>
      </c>
      <c r="S8" s="16" t="s">
        <v>53</v>
      </c>
      <c r="T8" s="16" t="s">
        <v>55</v>
      </c>
      <c r="U8" s="16" t="s">
        <v>75</v>
      </c>
      <c r="V8" s="16" t="s">
        <v>58</v>
      </c>
      <c r="W8" s="16" t="s">
        <v>76</v>
      </c>
      <c r="X8" s="29" t="s">
        <v>75</v>
      </c>
      <c r="Y8" s="55">
        <f>IFERROR(VLOOKUP($X8,'Depr rate'!$A$2:$C$10,2,FALSE),0)</f>
        <v>452</v>
      </c>
      <c r="Z8" s="56">
        <f>IF(Y8=0,0,$G8*(VLOOKUP($Y8,'Depr rate'!$B$2:$C$10,2,FALSE)/100))</f>
        <v>5.2007206975999989E-2</v>
      </c>
      <c r="AA8" s="57">
        <f t="shared" si="0"/>
        <v>2.6003603487999995E-2</v>
      </c>
      <c r="AB8" s="57">
        <f>IF(Y8=0,0,$G8*(VLOOKUP($Y8,'Depr rate'!$B$2:$D$10,3,FALSE)/100))</f>
        <v>7.546697968799998E-2</v>
      </c>
      <c r="AC8" s="1">
        <f t="shared" si="1"/>
        <v>0</v>
      </c>
      <c r="AD8" s="1">
        <f t="shared" si="1"/>
        <v>0</v>
      </c>
      <c r="AE8" s="1">
        <f t="shared" si="1"/>
        <v>2.6003603487999995E-2</v>
      </c>
      <c r="AF8" s="1">
        <f t="shared" si="1"/>
        <v>7.8010810463999991E-2</v>
      </c>
      <c r="AG8" s="1">
        <f t="shared" si="1"/>
        <v>0.13001801743999997</v>
      </c>
      <c r="AH8" s="1">
        <f t="shared" si="1"/>
        <v>0.18202522441599997</v>
      </c>
      <c r="AI8" s="1">
        <f t="shared" si="1"/>
        <v>0.23403243139199995</v>
      </c>
      <c r="AJ8" s="1">
        <f t="shared" si="1"/>
        <v>0.28603963836799995</v>
      </c>
      <c r="AK8" s="1">
        <f t="shared" si="1"/>
        <v>0.33804684534399998</v>
      </c>
      <c r="AL8" s="1">
        <f t="shared" si="1"/>
        <v>0.39005405231999996</v>
      </c>
      <c r="AM8" s="58">
        <f t="shared" si="2"/>
        <v>0.46552103200799994</v>
      </c>
      <c r="AN8" s="4">
        <f t="shared" si="6"/>
        <v>1</v>
      </c>
      <c r="AO8" s="8">
        <f t="shared" si="7"/>
        <v>0</v>
      </c>
      <c r="AP8" s="8">
        <f t="shared" si="8"/>
        <v>0</v>
      </c>
      <c r="AQ8" s="8">
        <f t="shared" si="9"/>
        <v>2.6003603487999995E-2</v>
      </c>
      <c r="AR8" s="8">
        <f t="shared" si="10"/>
        <v>7.8010810463999991E-2</v>
      </c>
      <c r="AS8" s="8">
        <f t="shared" si="11"/>
        <v>0.13001801743999997</v>
      </c>
      <c r="AT8" s="8">
        <f t="shared" si="12"/>
        <v>0.18202522441599997</v>
      </c>
      <c r="AU8" s="8">
        <f t="shared" si="13"/>
        <v>0.23403243139199995</v>
      </c>
      <c r="AV8" s="8">
        <f t="shared" si="14"/>
        <v>0.28603963836799995</v>
      </c>
      <c r="AW8" s="8">
        <f t="shared" si="15"/>
        <v>0.33804684534399998</v>
      </c>
      <c r="AX8" s="8">
        <f t="shared" si="16"/>
        <v>0.39005405231999996</v>
      </c>
      <c r="AY8" s="8">
        <f t="shared" si="17"/>
        <v>0.46552103200799994</v>
      </c>
      <c r="AZ8" s="8">
        <f t="shared" si="18"/>
        <v>0</v>
      </c>
      <c r="BA8" s="8">
        <f t="shared" si="19"/>
        <v>0</v>
      </c>
      <c r="BB8" s="8">
        <f t="shared" si="20"/>
        <v>0</v>
      </c>
      <c r="BC8" s="8">
        <f t="shared" si="21"/>
        <v>0</v>
      </c>
      <c r="BD8" s="8">
        <f t="shared" si="22"/>
        <v>0</v>
      </c>
      <c r="BE8" s="8">
        <f t="shared" si="23"/>
        <v>0</v>
      </c>
      <c r="BF8" s="8">
        <f t="shared" si="24"/>
        <v>0</v>
      </c>
      <c r="BG8" s="8">
        <f t="shared" si="25"/>
        <v>0</v>
      </c>
      <c r="BH8" s="8">
        <f t="shared" si="26"/>
        <v>0</v>
      </c>
      <c r="BI8" s="8">
        <f t="shared" si="27"/>
        <v>0</v>
      </c>
      <c r="BJ8" s="8">
        <f t="shared" si="28"/>
        <v>0</v>
      </c>
    </row>
    <row r="9" spans="1:62" ht="30" customHeight="1" x14ac:dyDescent="0.25">
      <c r="A9" s="8"/>
      <c r="B9" s="16" t="s">
        <v>77</v>
      </c>
      <c r="C9" s="38">
        <v>5</v>
      </c>
      <c r="D9" s="38"/>
      <c r="E9" s="41">
        <v>2017</v>
      </c>
      <c r="F9" s="39" t="s">
        <v>78</v>
      </c>
      <c r="G9" s="27">
        <f t="shared" si="5"/>
        <v>2.7385404900000005</v>
      </c>
      <c r="H9" s="27">
        <v>2.7385404900000005</v>
      </c>
      <c r="I9" s="27">
        <v>0</v>
      </c>
      <c r="J9" s="39" t="s">
        <v>79</v>
      </c>
      <c r="K9" s="15">
        <v>2</v>
      </c>
      <c r="L9" s="39" t="s">
        <v>80</v>
      </c>
      <c r="M9" s="39" t="s">
        <v>81</v>
      </c>
      <c r="N9" s="39" t="s">
        <v>80</v>
      </c>
      <c r="O9" s="16" t="s">
        <v>53</v>
      </c>
      <c r="P9" s="16" t="s">
        <v>53</v>
      </c>
      <c r="Q9" s="16" t="s">
        <v>53</v>
      </c>
      <c r="R9" s="16" t="s">
        <v>53</v>
      </c>
      <c r="S9" s="16" t="s">
        <v>53</v>
      </c>
      <c r="T9" s="16" t="s">
        <v>55</v>
      </c>
      <c r="U9" s="16" t="s">
        <v>56</v>
      </c>
      <c r="V9" s="16" t="s">
        <v>57</v>
      </c>
      <c r="W9" s="16" t="s">
        <v>58</v>
      </c>
      <c r="X9" s="38" t="s">
        <v>56</v>
      </c>
      <c r="Y9" s="55">
        <f>IFERROR(VLOOKUP($X9,'Depr rate'!$A$2:$C$10,2,FALSE),0)</f>
        <v>456</v>
      </c>
      <c r="Z9" s="56">
        <f>IF(Y9=0,0,$G9*(VLOOKUP($Y9,'Depr rate'!$B$2:$C$10,2,FALSE)/100))</f>
        <v>7.1202052740000021E-2</v>
      </c>
      <c r="AA9" s="57">
        <f t="shared" si="0"/>
        <v>3.5601026370000011E-2</v>
      </c>
      <c r="AB9" s="57">
        <f>IF(Y9=0,0,$G9*(VLOOKUP($Y9,'Depr rate'!$B$2:$D$10,3,FALSE)/100))</f>
        <v>6.5724971760000014E-2</v>
      </c>
      <c r="AC9" s="1">
        <f t="shared" si="1"/>
        <v>0</v>
      </c>
      <c r="AD9" s="1">
        <f t="shared" si="1"/>
        <v>0</v>
      </c>
      <c r="AE9" s="1">
        <f t="shared" si="1"/>
        <v>0</v>
      </c>
      <c r="AF9" s="1">
        <f t="shared" si="1"/>
        <v>3.5601026370000011E-2</v>
      </c>
      <c r="AG9" s="1">
        <f t="shared" si="1"/>
        <v>0.10680307911000003</v>
      </c>
      <c r="AH9" s="1">
        <f t="shared" si="1"/>
        <v>0.17800513185000005</v>
      </c>
      <c r="AI9" s="1">
        <f t="shared" si="1"/>
        <v>0.24920718459000007</v>
      </c>
      <c r="AJ9" s="1">
        <f t="shared" si="1"/>
        <v>0.3204092373300001</v>
      </c>
      <c r="AK9" s="1">
        <f t="shared" si="1"/>
        <v>0.39161129007000012</v>
      </c>
      <c r="AL9" s="1">
        <f t="shared" si="1"/>
        <v>0.46281334281000014</v>
      </c>
      <c r="AM9" s="58">
        <f t="shared" si="2"/>
        <v>0.52853831457000011</v>
      </c>
      <c r="AN9" s="4">
        <f t="shared" si="6"/>
        <v>1</v>
      </c>
      <c r="AO9" s="8">
        <f t="shared" si="7"/>
        <v>0</v>
      </c>
      <c r="AP9" s="8">
        <f t="shared" si="8"/>
        <v>0</v>
      </c>
      <c r="AQ9" s="8">
        <f t="shared" si="9"/>
        <v>0</v>
      </c>
      <c r="AR9" s="8">
        <f t="shared" si="10"/>
        <v>3.5601026370000011E-2</v>
      </c>
      <c r="AS9" s="8">
        <f t="shared" si="11"/>
        <v>0.10680307911000003</v>
      </c>
      <c r="AT9" s="8">
        <f t="shared" si="12"/>
        <v>0.17800513185000005</v>
      </c>
      <c r="AU9" s="8">
        <f t="shared" si="13"/>
        <v>0.24920718459000007</v>
      </c>
      <c r="AV9" s="8">
        <f t="shared" si="14"/>
        <v>0.3204092373300001</v>
      </c>
      <c r="AW9" s="8">
        <f t="shared" si="15"/>
        <v>0.39161129007000012</v>
      </c>
      <c r="AX9" s="8">
        <f t="shared" si="16"/>
        <v>0.46281334281000014</v>
      </c>
      <c r="AY9" s="8">
        <f t="shared" si="17"/>
        <v>0.52853831457000011</v>
      </c>
      <c r="AZ9" s="8">
        <f t="shared" si="18"/>
        <v>0</v>
      </c>
      <c r="BA9" s="8">
        <f t="shared" si="19"/>
        <v>0</v>
      </c>
      <c r="BB9" s="8">
        <f t="shared" si="20"/>
        <v>0</v>
      </c>
      <c r="BC9" s="8">
        <f t="shared" si="21"/>
        <v>0</v>
      </c>
      <c r="BD9" s="8">
        <f t="shared" si="22"/>
        <v>0</v>
      </c>
      <c r="BE9" s="8">
        <f t="shared" si="23"/>
        <v>0</v>
      </c>
      <c r="BF9" s="8">
        <f t="shared" si="24"/>
        <v>0</v>
      </c>
      <c r="BG9" s="8">
        <f t="shared" si="25"/>
        <v>0</v>
      </c>
      <c r="BH9" s="8">
        <f t="shared" si="26"/>
        <v>0</v>
      </c>
      <c r="BI9" s="8">
        <f t="shared" si="27"/>
        <v>0</v>
      </c>
      <c r="BJ9" s="8">
        <f t="shared" si="28"/>
        <v>0</v>
      </c>
    </row>
    <row r="10" spans="1:62" ht="30" customHeight="1" x14ac:dyDescent="0.25">
      <c r="A10" s="8"/>
      <c r="B10" s="16" t="s">
        <v>82</v>
      </c>
      <c r="C10" s="38">
        <v>6</v>
      </c>
      <c r="D10" s="38"/>
      <c r="E10" s="41">
        <v>2017</v>
      </c>
      <c r="F10" s="39" t="s">
        <v>83</v>
      </c>
      <c r="G10" s="27">
        <f t="shared" si="5"/>
        <v>3.9239084500000003</v>
      </c>
      <c r="H10" s="27">
        <v>3.9239084500000003</v>
      </c>
      <c r="I10" s="27">
        <v>0</v>
      </c>
      <c r="J10" s="39" t="s">
        <v>84</v>
      </c>
      <c r="K10" s="15">
        <v>2</v>
      </c>
      <c r="L10" s="39" t="s">
        <v>85</v>
      </c>
      <c r="M10" s="39" t="s">
        <v>86</v>
      </c>
      <c r="N10" s="39" t="s">
        <v>87</v>
      </c>
      <c r="O10" s="16" t="s">
        <v>53</v>
      </c>
      <c r="P10" s="16" t="s">
        <v>53</v>
      </c>
      <c r="Q10" s="16" t="s">
        <v>53</v>
      </c>
      <c r="R10" s="16" t="s">
        <v>53</v>
      </c>
      <c r="S10" s="16" t="s">
        <v>53</v>
      </c>
      <c r="T10" s="16" t="s">
        <v>55</v>
      </c>
      <c r="U10" s="16" t="s">
        <v>65</v>
      </c>
      <c r="V10" s="16" t="s">
        <v>88</v>
      </c>
      <c r="W10" s="16" t="s">
        <v>54</v>
      </c>
      <c r="X10" s="38" t="s">
        <v>65</v>
      </c>
      <c r="Y10" s="55">
        <f>IFERROR(VLOOKUP($X10,'Depr rate'!$A$2:$C$10,2,FALSE),0)</f>
        <v>453</v>
      </c>
      <c r="Z10" s="56">
        <f>IF(Y10=0,0,$G10*(VLOOKUP($Y10,'Depr rate'!$B$2:$C$10,2,FALSE)/100))</f>
        <v>5.9643408440000004E-2</v>
      </c>
      <c r="AA10" s="57">
        <f t="shared" si="0"/>
        <v>2.9821704220000002E-2</v>
      </c>
      <c r="AB10" s="57">
        <f>IF(Y10=0,0,$G10*(VLOOKUP($Y10,'Depr rate'!$B$2:$D$10,3,FALSE)/100))</f>
        <v>0.15813351053500002</v>
      </c>
      <c r="AC10" s="1">
        <f t="shared" si="1"/>
        <v>0</v>
      </c>
      <c r="AD10" s="1">
        <f t="shared" si="1"/>
        <v>0</v>
      </c>
      <c r="AE10" s="1">
        <f t="shared" si="1"/>
        <v>0</v>
      </c>
      <c r="AF10" s="1">
        <f t="shared" si="1"/>
        <v>2.9821704220000002E-2</v>
      </c>
      <c r="AG10" s="1">
        <f t="shared" si="1"/>
        <v>8.9465112660000012E-2</v>
      </c>
      <c r="AH10" s="1">
        <f t="shared" si="1"/>
        <v>0.1491085211</v>
      </c>
      <c r="AI10" s="1">
        <f t="shared" si="1"/>
        <v>0.20875192954000002</v>
      </c>
      <c r="AJ10" s="1">
        <f t="shared" si="1"/>
        <v>0.26839533798000004</v>
      </c>
      <c r="AK10" s="1">
        <f t="shared" si="1"/>
        <v>0.32803874642000003</v>
      </c>
      <c r="AL10" s="1">
        <f t="shared" si="1"/>
        <v>0.38768215486000007</v>
      </c>
      <c r="AM10" s="58">
        <f t="shared" si="2"/>
        <v>0.54581566539500015</v>
      </c>
      <c r="AN10" s="4">
        <f t="shared" si="6"/>
        <v>1</v>
      </c>
      <c r="AO10" s="8">
        <f t="shared" si="7"/>
        <v>0</v>
      </c>
      <c r="AP10" s="8">
        <f t="shared" si="8"/>
        <v>0</v>
      </c>
      <c r="AQ10" s="8">
        <f t="shared" si="9"/>
        <v>0</v>
      </c>
      <c r="AR10" s="8">
        <f t="shared" si="10"/>
        <v>2.9821704220000002E-2</v>
      </c>
      <c r="AS10" s="8">
        <f t="shared" si="11"/>
        <v>8.9465112660000012E-2</v>
      </c>
      <c r="AT10" s="8">
        <f t="shared" si="12"/>
        <v>0.1491085211</v>
      </c>
      <c r="AU10" s="8">
        <f t="shared" si="13"/>
        <v>0.20875192954000002</v>
      </c>
      <c r="AV10" s="8">
        <f t="shared" si="14"/>
        <v>0.26839533798000004</v>
      </c>
      <c r="AW10" s="8">
        <f t="shared" si="15"/>
        <v>0.32803874642000003</v>
      </c>
      <c r="AX10" s="8">
        <f t="shared" si="16"/>
        <v>0.38768215486000007</v>
      </c>
      <c r="AY10" s="8">
        <f t="shared" si="17"/>
        <v>0.54581566539500015</v>
      </c>
      <c r="AZ10" s="8">
        <f t="shared" si="18"/>
        <v>0</v>
      </c>
      <c r="BA10" s="8">
        <f t="shared" si="19"/>
        <v>0</v>
      </c>
      <c r="BB10" s="8">
        <f t="shared" si="20"/>
        <v>0</v>
      </c>
      <c r="BC10" s="8">
        <f t="shared" si="21"/>
        <v>0</v>
      </c>
      <c r="BD10" s="8">
        <f t="shared" si="22"/>
        <v>0</v>
      </c>
      <c r="BE10" s="8">
        <f t="shared" si="23"/>
        <v>0</v>
      </c>
      <c r="BF10" s="8">
        <f t="shared" si="24"/>
        <v>0</v>
      </c>
      <c r="BG10" s="8">
        <f t="shared" si="25"/>
        <v>0</v>
      </c>
      <c r="BH10" s="8">
        <f t="shared" si="26"/>
        <v>0</v>
      </c>
      <c r="BI10" s="8">
        <f t="shared" si="27"/>
        <v>0</v>
      </c>
      <c r="BJ10" s="8">
        <f t="shared" si="28"/>
        <v>0</v>
      </c>
    </row>
    <row r="11" spans="1:62" ht="30" customHeight="1" x14ac:dyDescent="0.25">
      <c r="A11" s="8"/>
      <c r="B11" s="16">
        <v>20008830</v>
      </c>
      <c r="C11" s="38">
        <v>7</v>
      </c>
      <c r="D11" s="38"/>
      <c r="E11" s="41">
        <v>2018</v>
      </c>
      <c r="F11" s="39" t="s">
        <v>89</v>
      </c>
      <c r="G11" s="27">
        <f t="shared" si="5"/>
        <v>5.5587377600000005</v>
      </c>
      <c r="H11" s="27">
        <v>5.5587377600000005</v>
      </c>
      <c r="I11" s="27">
        <v>0</v>
      </c>
      <c r="J11" s="39" t="s">
        <v>90</v>
      </c>
      <c r="K11" s="15">
        <v>2</v>
      </c>
      <c r="L11" s="39" t="s">
        <v>91</v>
      </c>
      <c r="M11" s="39" t="s">
        <v>81</v>
      </c>
      <c r="N11" s="39" t="s">
        <v>92</v>
      </c>
      <c r="O11" s="16" t="s">
        <v>53</v>
      </c>
      <c r="P11" s="16" t="s">
        <v>53</v>
      </c>
      <c r="Q11" s="16" t="s">
        <v>53</v>
      </c>
      <c r="R11" s="16" t="s">
        <v>53</v>
      </c>
      <c r="S11" s="16" t="s">
        <v>53</v>
      </c>
      <c r="T11" s="16" t="s">
        <v>55</v>
      </c>
      <c r="U11" s="16" t="s">
        <v>56</v>
      </c>
      <c r="V11" s="16" t="s">
        <v>57</v>
      </c>
      <c r="W11" s="16" t="s">
        <v>58</v>
      </c>
      <c r="X11" s="38" t="s">
        <v>56</v>
      </c>
      <c r="Y11" s="55">
        <f>IFERROR(VLOOKUP($X11,'Depr rate'!$A$2:$C$10,2,FALSE),0)</f>
        <v>456</v>
      </c>
      <c r="Z11" s="56">
        <f>IF(Y11=0,0,$G11*(VLOOKUP($Y11,'Depr rate'!$B$2:$C$10,2,FALSE)/100))</f>
        <v>0.14452718176000004</v>
      </c>
      <c r="AA11" s="57">
        <f t="shared" si="0"/>
        <v>7.226359088000002E-2</v>
      </c>
      <c r="AB11" s="57">
        <f>IF(Y11=0,0,$G11*(VLOOKUP($Y11,'Depr rate'!$B$2:$D$10,3,FALSE)/100))</f>
        <v>0.13340970624000001</v>
      </c>
      <c r="AC11" s="1">
        <f t="shared" si="1"/>
        <v>0</v>
      </c>
      <c r="AD11" s="1">
        <f t="shared" si="1"/>
        <v>0</v>
      </c>
      <c r="AE11" s="1">
        <f t="shared" si="1"/>
        <v>0</v>
      </c>
      <c r="AF11" s="1">
        <f t="shared" si="1"/>
        <v>0</v>
      </c>
      <c r="AG11" s="1">
        <f t="shared" si="1"/>
        <v>7.226359088000002E-2</v>
      </c>
      <c r="AH11" s="1">
        <f t="shared" si="1"/>
        <v>0.21679077264000007</v>
      </c>
      <c r="AI11" s="1">
        <f t="shared" si="1"/>
        <v>0.36131795440000009</v>
      </c>
      <c r="AJ11" s="1">
        <f t="shared" si="1"/>
        <v>0.50584513616000015</v>
      </c>
      <c r="AK11" s="1">
        <f t="shared" si="1"/>
        <v>0.65037231792000016</v>
      </c>
      <c r="AL11" s="1">
        <f t="shared" si="1"/>
        <v>0.79489949968000018</v>
      </c>
      <c r="AM11" s="58">
        <f t="shared" si="2"/>
        <v>0.92830920592000021</v>
      </c>
      <c r="AN11" s="4">
        <f t="shared" si="6"/>
        <v>1</v>
      </c>
      <c r="AO11" s="8">
        <f t="shared" si="7"/>
        <v>0</v>
      </c>
      <c r="AP11" s="8">
        <f t="shared" si="8"/>
        <v>0</v>
      </c>
      <c r="AQ11" s="8">
        <f t="shared" si="9"/>
        <v>0</v>
      </c>
      <c r="AR11" s="8">
        <f t="shared" si="10"/>
        <v>0</v>
      </c>
      <c r="AS11" s="8">
        <f t="shared" si="11"/>
        <v>7.226359088000002E-2</v>
      </c>
      <c r="AT11" s="8">
        <f t="shared" si="12"/>
        <v>0.21679077264000007</v>
      </c>
      <c r="AU11" s="8">
        <f t="shared" si="13"/>
        <v>0.36131795440000009</v>
      </c>
      <c r="AV11" s="8">
        <f t="shared" si="14"/>
        <v>0.50584513616000015</v>
      </c>
      <c r="AW11" s="8">
        <f t="shared" si="15"/>
        <v>0.65037231792000016</v>
      </c>
      <c r="AX11" s="8">
        <f t="shared" si="16"/>
        <v>0.79489949968000018</v>
      </c>
      <c r="AY11" s="8">
        <f t="shared" si="17"/>
        <v>0.92830920592000021</v>
      </c>
      <c r="AZ11" s="8">
        <f t="shared" si="18"/>
        <v>0</v>
      </c>
      <c r="BA11" s="8">
        <f t="shared" si="19"/>
        <v>0</v>
      </c>
      <c r="BB11" s="8">
        <f t="shared" si="20"/>
        <v>0</v>
      </c>
      <c r="BC11" s="8">
        <f t="shared" si="21"/>
        <v>0</v>
      </c>
      <c r="BD11" s="8">
        <f t="shared" si="22"/>
        <v>0</v>
      </c>
      <c r="BE11" s="8">
        <f t="shared" si="23"/>
        <v>0</v>
      </c>
      <c r="BF11" s="8">
        <f t="shared" si="24"/>
        <v>0</v>
      </c>
      <c r="BG11" s="8">
        <f t="shared" si="25"/>
        <v>0</v>
      </c>
      <c r="BH11" s="8">
        <f t="shared" si="26"/>
        <v>0</v>
      </c>
      <c r="BI11" s="8">
        <f t="shared" si="27"/>
        <v>0</v>
      </c>
      <c r="BJ11" s="8">
        <f t="shared" si="28"/>
        <v>0</v>
      </c>
    </row>
    <row r="12" spans="1:62" ht="30" customHeight="1" x14ac:dyDescent="0.3">
      <c r="A12" s="8"/>
      <c r="B12" s="16" t="s">
        <v>93</v>
      </c>
      <c r="C12" s="38">
        <v>8</v>
      </c>
      <c r="D12" s="38"/>
      <c r="E12" s="41">
        <v>2018</v>
      </c>
      <c r="F12" s="39" t="s">
        <v>94</v>
      </c>
      <c r="G12" s="27">
        <f t="shared" si="5"/>
        <v>2.9090749699998955</v>
      </c>
      <c r="H12" s="27">
        <v>2.9090749699998955</v>
      </c>
      <c r="I12" s="27">
        <v>0</v>
      </c>
      <c r="J12" s="39" t="s">
        <v>95</v>
      </c>
      <c r="K12" s="15">
        <v>2</v>
      </c>
      <c r="L12" s="39" t="s">
        <v>96</v>
      </c>
      <c r="M12" s="39" t="s">
        <v>95</v>
      </c>
      <c r="N12" s="39" t="s">
        <v>97</v>
      </c>
      <c r="O12" s="16" t="s">
        <v>53</v>
      </c>
      <c r="P12" s="16" t="s">
        <v>53</v>
      </c>
      <c r="Q12" s="16" t="s">
        <v>53</v>
      </c>
      <c r="R12" s="16" t="s">
        <v>53</v>
      </c>
      <c r="S12" s="16" t="s">
        <v>53</v>
      </c>
      <c r="T12" s="16" t="s">
        <v>55</v>
      </c>
      <c r="U12" s="16" t="s">
        <v>98</v>
      </c>
      <c r="V12" s="16" t="s">
        <v>99</v>
      </c>
      <c r="W12" s="16" t="s">
        <v>58</v>
      </c>
      <c r="X12" s="37" t="s">
        <v>98</v>
      </c>
      <c r="Y12" s="55">
        <f>IFERROR(VLOOKUP($X12,'Depr rate'!$A$2:$C$10,2,FALSE),0)</f>
        <v>454</v>
      </c>
      <c r="Z12" s="56">
        <f>IF(Y12=0,0,$G12*(VLOOKUP($Y12,'Depr rate'!$B$2:$C$10,2,FALSE)/100))</f>
        <v>0.16174456833199419</v>
      </c>
      <c r="AA12" s="57">
        <f t="shared" si="0"/>
        <v>8.0872284165997094E-2</v>
      </c>
      <c r="AB12" s="57">
        <f>IF(Y12=0,0,$G12*(VLOOKUP($Y12,'Depr rate'!$B$2:$D$10,3,FALSE)/100))</f>
        <v>2.9381657196998943E-2</v>
      </c>
      <c r="AC12" s="1">
        <f t="shared" si="1"/>
        <v>0</v>
      </c>
      <c r="AD12" s="1">
        <f t="shared" si="1"/>
        <v>0</v>
      </c>
      <c r="AE12" s="1">
        <f t="shared" si="1"/>
        <v>0</v>
      </c>
      <c r="AF12" s="1">
        <f t="shared" si="1"/>
        <v>0</v>
      </c>
      <c r="AG12" s="1">
        <f t="shared" si="1"/>
        <v>8.0872284165997094E-2</v>
      </c>
      <c r="AH12" s="1">
        <f t="shared" si="1"/>
        <v>0.24261685249799128</v>
      </c>
      <c r="AI12" s="1">
        <f t="shared" si="1"/>
        <v>0.4043614208299855</v>
      </c>
      <c r="AJ12" s="1">
        <f t="shared" si="1"/>
        <v>0.56610598916197963</v>
      </c>
      <c r="AK12" s="1">
        <f t="shared" si="1"/>
        <v>0.72785055749397387</v>
      </c>
      <c r="AL12" s="1">
        <f t="shared" si="1"/>
        <v>0.88959512582596811</v>
      </c>
      <c r="AM12" s="58">
        <f t="shared" si="2"/>
        <v>0.91897678302296704</v>
      </c>
      <c r="AN12" s="4">
        <f t="shared" si="6"/>
        <v>1</v>
      </c>
      <c r="AO12" s="8">
        <f t="shared" si="7"/>
        <v>0</v>
      </c>
      <c r="AP12" s="8">
        <f t="shared" si="8"/>
        <v>0</v>
      </c>
      <c r="AQ12" s="8">
        <f t="shared" si="9"/>
        <v>0</v>
      </c>
      <c r="AR12" s="8">
        <f t="shared" si="10"/>
        <v>0</v>
      </c>
      <c r="AS12" s="8">
        <f t="shared" si="11"/>
        <v>8.0872284165997094E-2</v>
      </c>
      <c r="AT12" s="8">
        <f t="shared" si="12"/>
        <v>0.24261685249799128</v>
      </c>
      <c r="AU12" s="8">
        <f t="shared" si="13"/>
        <v>0.4043614208299855</v>
      </c>
      <c r="AV12" s="8">
        <f t="shared" si="14"/>
        <v>0.56610598916197963</v>
      </c>
      <c r="AW12" s="8">
        <f t="shared" si="15"/>
        <v>0.72785055749397387</v>
      </c>
      <c r="AX12" s="8">
        <f t="shared" si="16"/>
        <v>0.88959512582596811</v>
      </c>
      <c r="AY12" s="8">
        <f t="shared" si="17"/>
        <v>0.91897678302296704</v>
      </c>
      <c r="AZ12" s="8">
        <f t="shared" si="18"/>
        <v>0</v>
      </c>
      <c r="BA12" s="8">
        <f t="shared" si="19"/>
        <v>0</v>
      </c>
      <c r="BB12" s="8">
        <f t="shared" si="20"/>
        <v>0</v>
      </c>
      <c r="BC12" s="8">
        <f t="shared" si="21"/>
        <v>0</v>
      </c>
      <c r="BD12" s="8">
        <f t="shared" si="22"/>
        <v>0</v>
      </c>
      <c r="BE12" s="8">
        <f t="shared" si="23"/>
        <v>0</v>
      </c>
      <c r="BF12" s="8">
        <f t="shared" si="24"/>
        <v>0</v>
      </c>
      <c r="BG12" s="8">
        <f t="shared" si="25"/>
        <v>0</v>
      </c>
      <c r="BH12" s="8">
        <f t="shared" si="26"/>
        <v>0</v>
      </c>
      <c r="BI12" s="8">
        <f t="shared" si="27"/>
        <v>0</v>
      </c>
      <c r="BJ12" s="8">
        <f t="shared" si="28"/>
        <v>0</v>
      </c>
    </row>
    <row r="13" spans="1:62" ht="30" customHeight="1" x14ac:dyDescent="0.25">
      <c r="A13" s="8"/>
      <c r="B13" s="16" t="s">
        <v>100</v>
      </c>
      <c r="C13" s="38">
        <v>9</v>
      </c>
      <c r="D13" s="38"/>
      <c r="E13" s="41">
        <v>2018</v>
      </c>
      <c r="F13" s="39" t="s">
        <v>101</v>
      </c>
      <c r="G13" s="27">
        <f t="shared" si="5"/>
        <v>4.2900903399999999</v>
      </c>
      <c r="H13" s="27">
        <v>4.2900903399999999</v>
      </c>
      <c r="I13" s="27">
        <v>0</v>
      </c>
      <c r="J13" s="39" t="s">
        <v>102</v>
      </c>
      <c r="K13" s="15">
        <v>2</v>
      </c>
      <c r="L13" s="39" t="s">
        <v>103</v>
      </c>
      <c r="M13" s="39" t="s">
        <v>103</v>
      </c>
      <c r="N13" s="39" t="s">
        <v>104</v>
      </c>
      <c r="O13" s="16" t="s">
        <v>53</v>
      </c>
      <c r="P13" s="16" t="s">
        <v>53</v>
      </c>
      <c r="Q13" s="16" t="s">
        <v>53</v>
      </c>
      <c r="R13" s="16" t="s">
        <v>105</v>
      </c>
      <c r="S13" s="16" t="s">
        <v>53</v>
      </c>
      <c r="T13" s="16" t="s">
        <v>55</v>
      </c>
      <c r="U13" s="16" t="s">
        <v>56</v>
      </c>
      <c r="V13" s="16" t="s">
        <v>57</v>
      </c>
      <c r="W13" s="16" t="s">
        <v>58</v>
      </c>
      <c r="X13" s="38" t="s">
        <v>56</v>
      </c>
      <c r="Y13" s="55">
        <f>IFERROR(VLOOKUP($X13,'Depr rate'!$A$2:$C$10,2,FALSE),0)</f>
        <v>456</v>
      </c>
      <c r="Z13" s="56">
        <f>IF(Y13=0,0,$G13*(VLOOKUP($Y13,'Depr rate'!$B$2:$C$10,2,FALSE)/100))</f>
        <v>0.11154234884000001</v>
      </c>
      <c r="AA13" s="57">
        <f t="shared" si="0"/>
        <v>5.5771174420000007E-2</v>
      </c>
      <c r="AB13" s="57">
        <f>IF(Y13=0,0,$G13*(VLOOKUP($Y13,'Depr rate'!$B$2:$D$10,3,FALSE)/100))</f>
        <v>0.10296216816000001</v>
      </c>
      <c r="AC13" s="1">
        <f t="shared" si="1"/>
        <v>0</v>
      </c>
      <c r="AD13" s="1">
        <f t="shared" si="1"/>
        <v>0</v>
      </c>
      <c r="AE13" s="1">
        <f t="shared" si="1"/>
        <v>0</v>
      </c>
      <c r="AF13" s="1">
        <f t="shared" si="1"/>
        <v>0</v>
      </c>
      <c r="AG13" s="1">
        <f t="shared" si="1"/>
        <v>5.5771174420000007E-2</v>
      </c>
      <c r="AH13" s="1">
        <f t="shared" si="1"/>
        <v>0.16731352326000001</v>
      </c>
      <c r="AI13" s="1">
        <f t="shared" si="1"/>
        <v>0.27885587210000001</v>
      </c>
      <c r="AJ13" s="1">
        <f t="shared" si="1"/>
        <v>0.39039822094000004</v>
      </c>
      <c r="AK13" s="1">
        <f t="shared" si="1"/>
        <v>0.50194056978000001</v>
      </c>
      <c r="AL13" s="1">
        <f t="shared" si="1"/>
        <v>0.61348291862000004</v>
      </c>
      <c r="AM13" s="58">
        <f t="shared" si="2"/>
        <v>0.71644508678000007</v>
      </c>
      <c r="AN13" s="4">
        <f t="shared" si="6"/>
        <v>1</v>
      </c>
      <c r="AO13" s="8">
        <f t="shared" si="7"/>
        <v>0</v>
      </c>
      <c r="AP13" s="8">
        <f t="shared" si="8"/>
        <v>0</v>
      </c>
      <c r="AQ13" s="8">
        <f t="shared" si="9"/>
        <v>0</v>
      </c>
      <c r="AR13" s="8">
        <f t="shared" si="10"/>
        <v>0</v>
      </c>
      <c r="AS13" s="8">
        <f t="shared" si="11"/>
        <v>5.5771174420000007E-2</v>
      </c>
      <c r="AT13" s="8">
        <f t="shared" si="12"/>
        <v>0.16731352326000001</v>
      </c>
      <c r="AU13" s="8">
        <f t="shared" si="13"/>
        <v>0.27885587210000001</v>
      </c>
      <c r="AV13" s="8">
        <f t="shared" si="14"/>
        <v>0.39039822094000004</v>
      </c>
      <c r="AW13" s="8">
        <f t="shared" si="15"/>
        <v>0.50194056978000001</v>
      </c>
      <c r="AX13" s="8">
        <f t="shared" si="16"/>
        <v>0.61348291862000004</v>
      </c>
      <c r="AY13" s="8">
        <f t="shared" si="17"/>
        <v>0.71644508678000007</v>
      </c>
      <c r="AZ13" s="8">
        <f t="shared" si="18"/>
        <v>0</v>
      </c>
      <c r="BA13" s="8">
        <f t="shared" si="19"/>
        <v>0</v>
      </c>
      <c r="BB13" s="8">
        <f t="shared" si="20"/>
        <v>0</v>
      </c>
      <c r="BC13" s="8">
        <f t="shared" si="21"/>
        <v>0</v>
      </c>
      <c r="BD13" s="8">
        <f t="shared" si="22"/>
        <v>0</v>
      </c>
      <c r="BE13" s="8">
        <f t="shared" si="23"/>
        <v>0</v>
      </c>
      <c r="BF13" s="8">
        <f t="shared" si="24"/>
        <v>0</v>
      </c>
      <c r="BG13" s="8">
        <f t="shared" si="25"/>
        <v>0</v>
      </c>
      <c r="BH13" s="8">
        <f t="shared" si="26"/>
        <v>0</v>
      </c>
      <c r="BI13" s="8">
        <f t="shared" si="27"/>
        <v>0</v>
      </c>
      <c r="BJ13" s="8">
        <f t="shared" si="28"/>
        <v>0</v>
      </c>
    </row>
    <row r="14" spans="1:62" ht="30" customHeight="1" x14ac:dyDescent="0.25">
      <c r="A14" s="8"/>
      <c r="B14" s="16">
        <v>20014850</v>
      </c>
      <c r="C14" s="38">
        <v>10</v>
      </c>
      <c r="D14" s="38"/>
      <c r="E14" s="41">
        <v>2019</v>
      </c>
      <c r="F14" s="39" t="s">
        <v>106</v>
      </c>
      <c r="G14" s="27">
        <f t="shared" si="5"/>
        <v>3.9311547999999994</v>
      </c>
      <c r="H14" s="27">
        <v>3.9311547999999994</v>
      </c>
      <c r="I14" s="27">
        <v>0</v>
      </c>
      <c r="J14" s="39" t="s">
        <v>107</v>
      </c>
      <c r="K14" s="15">
        <v>2</v>
      </c>
      <c r="L14" s="39" t="s">
        <v>108</v>
      </c>
      <c r="M14" s="39" t="s">
        <v>108</v>
      </c>
      <c r="N14" s="39" t="s">
        <v>109</v>
      </c>
      <c r="O14" s="16" t="s">
        <v>53</v>
      </c>
      <c r="P14" s="16" t="s">
        <v>53</v>
      </c>
      <c r="Q14" s="16" t="s">
        <v>53</v>
      </c>
      <c r="R14" s="16" t="s">
        <v>53</v>
      </c>
      <c r="S14" s="16" t="s">
        <v>53</v>
      </c>
      <c r="T14" s="16" t="s">
        <v>55</v>
      </c>
      <c r="U14" s="16" t="s">
        <v>56</v>
      </c>
      <c r="V14" s="16" t="s">
        <v>57</v>
      </c>
      <c r="W14" s="16" t="s">
        <v>58</v>
      </c>
      <c r="X14" s="38" t="s">
        <v>56</v>
      </c>
      <c r="Y14" s="55">
        <f>IFERROR(VLOOKUP($X14,'Depr rate'!$A$2:$C$10,2,FALSE),0)</f>
        <v>456</v>
      </c>
      <c r="Z14" s="56">
        <f>IF(Y14=0,0,$G14*(VLOOKUP($Y14,'Depr rate'!$B$2:$C$10,2,FALSE)/100))</f>
        <v>0.10221002479999999</v>
      </c>
      <c r="AA14" s="57">
        <f t="shared" si="0"/>
        <v>5.1105012399999997E-2</v>
      </c>
      <c r="AB14" s="57">
        <f>IF(Y14=0,0,$G14*(VLOOKUP($Y14,'Depr rate'!$B$2:$D$10,3,FALSE)/100))</f>
        <v>9.4347715199999987E-2</v>
      </c>
      <c r="AC14" s="1">
        <f t="shared" si="1"/>
        <v>0</v>
      </c>
      <c r="AD14" s="1">
        <f t="shared" si="1"/>
        <v>0</v>
      </c>
      <c r="AE14" s="1">
        <f t="shared" si="1"/>
        <v>0</v>
      </c>
      <c r="AF14" s="1">
        <f t="shared" si="1"/>
        <v>0</v>
      </c>
      <c r="AG14" s="1">
        <f t="shared" si="1"/>
        <v>0</v>
      </c>
      <c r="AH14" s="1">
        <f t="shared" si="1"/>
        <v>5.1105012399999997E-2</v>
      </c>
      <c r="AI14" s="1">
        <f t="shared" si="1"/>
        <v>0.1533150372</v>
      </c>
      <c r="AJ14" s="1">
        <f t="shared" si="1"/>
        <v>0.25552506199999997</v>
      </c>
      <c r="AK14" s="1">
        <f t="shared" si="1"/>
        <v>0.35773508679999999</v>
      </c>
      <c r="AL14" s="1">
        <f t="shared" si="1"/>
        <v>0.45994511159999996</v>
      </c>
      <c r="AM14" s="58">
        <f t="shared" si="2"/>
        <v>0.55429282679999992</v>
      </c>
      <c r="AN14" s="4">
        <f t="shared" si="6"/>
        <v>1</v>
      </c>
      <c r="AO14" s="8">
        <f t="shared" si="7"/>
        <v>0</v>
      </c>
      <c r="AP14" s="8">
        <f t="shared" si="8"/>
        <v>0</v>
      </c>
      <c r="AQ14" s="8">
        <f t="shared" si="9"/>
        <v>0</v>
      </c>
      <c r="AR14" s="8">
        <f t="shared" si="10"/>
        <v>0</v>
      </c>
      <c r="AS14" s="8">
        <f t="shared" si="11"/>
        <v>0</v>
      </c>
      <c r="AT14" s="8">
        <f t="shared" si="12"/>
        <v>5.1105012399999997E-2</v>
      </c>
      <c r="AU14" s="8">
        <f t="shared" si="13"/>
        <v>0.1533150372</v>
      </c>
      <c r="AV14" s="8">
        <f t="shared" si="14"/>
        <v>0.25552506199999997</v>
      </c>
      <c r="AW14" s="8">
        <f t="shared" si="15"/>
        <v>0.35773508679999999</v>
      </c>
      <c r="AX14" s="8">
        <f t="shared" si="16"/>
        <v>0.45994511159999996</v>
      </c>
      <c r="AY14" s="8">
        <f t="shared" si="17"/>
        <v>0.55429282679999992</v>
      </c>
      <c r="AZ14" s="8">
        <f t="shared" si="18"/>
        <v>0</v>
      </c>
      <c r="BA14" s="8">
        <f t="shared" si="19"/>
        <v>0</v>
      </c>
      <c r="BB14" s="8">
        <f t="shared" si="20"/>
        <v>0</v>
      </c>
      <c r="BC14" s="8">
        <f t="shared" si="21"/>
        <v>0</v>
      </c>
      <c r="BD14" s="8">
        <f t="shared" si="22"/>
        <v>0</v>
      </c>
      <c r="BE14" s="8">
        <f t="shared" si="23"/>
        <v>0</v>
      </c>
      <c r="BF14" s="8">
        <f t="shared" si="24"/>
        <v>0</v>
      </c>
      <c r="BG14" s="8">
        <f t="shared" si="25"/>
        <v>0</v>
      </c>
      <c r="BH14" s="8">
        <f t="shared" si="26"/>
        <v>0</v>
      </c>
      <c r="BI14" s="8">
        <f t="shared" si="27"/>
        <v>0</v>
      </c>
      <c r="BJ14" s="8">
        <f t="shared" si="28"/>
        <v>0</v>
      </c>
    </row>
    <row r="15" spans="1:62" ht="30" customHeight="1" x14ac:dyDescent="0.25">
      <c r="A15" s="8"/>
      <c r="B15" s="16" t="s">
        <v>110</v>
      </c>
      <c r="C15" s="38">
        <v>11</v>
      </c>
      <c r="D15" s="38"/>
      <c r="E15" s="41">
        <v>2019</v>
      </c>
      <c r="F15" s="39" t="s">
        <v>111</v>
      </c>
      <c r="G15" s="27">
        <f t="shared" si="5"/>
        <v>2.0719252799999999</v>
      </c>
      <c r="H15" s="27">
        <v>2.0719252799999999</v>
      </c>
      <c r="I15" s="27">
        <v>0</v>
      </c>
      <c r="J15" s="39" t="s">
        <v>112</v>
      </c>
      <c r="K15" s="15">
        <v>2</v>
      </c>
      <c r="L15" s="39" t="s">
        <v>113</v>
      </c>
      <c r="M15" s="39" t="s">
        <v>114</v>
      </c>
      <c r="N15" s="39" t="s">
        <v>113</v>
      </c>
      <c r="O15" s="16" t="s">
        <v>53</v>
      </c>
      <c r="P15" s="16" t="s">
        <v>53</v>
      </c>
      <c r="Q15" s="16" t="s">
        <v>115</v>
      </c>
      <c r="R15" s="16" t="s">
        <v>53</v>
      </c>
      <c r="S15" s="16" t="s">
        <v>53</v>
      </c>
      <c r="T15" s="16" t="s">
        <v>55</v>
      </c>
      <c r="U15" s="16" t="s">
        <v>65</v>
      </c>
      <c r="V15" s="16" t="s">
        <v>116</v>
      </c>
      <c r="W15" s="16" t="s">
        <v>54</v>
      </c>
      <c r="X15" s="38" t="s">
        <v>65</v>
      </c>
      <c r="Y15" s="55">
        <f>IFERROR(VLOOKUP($X15,'Depr rate'!$A$2:$C$10,2,FALSE),0)</f>
        <v>453</v>
      </c>
      <c r="Z15" s="56">
        <f>IF(Y15=0,0,$G15*(VLOOKUP($Y15,'Depr rate'!$B$2:$C$10,2,FALSE)/100))</f>
        <v>3.1493264255999999E-2</v>
      </c>
      <c r="AA15" s="57">
        <f t="shared" si="0"/>
        <v>1.5746632127999999E-2</v>
      </c>
      <c r="AB15" s="57">
        <f>IF(Y15=0,0,$G15*(VLOOKUP($Y15,'Depr rate'!$B$2:$D$10,3,FALSE)/100))</f>
        <v>8.3498588784000002E-2</v>
      </c>
      <c r="AC15" s="1">
        <f t="shared" ref="AC15:AL24" si="29">IF($E15&gt;AC$4,0,IF(AC$4=$E15,$AA15,$Z15*(AC$4-$E15)+$AA15))</f>
        <v>0</v>
      </c>
      <c r="AD15" s="1">
        <f t="shared" si="29"/>
        <v>0</v>
      </c>
      <c r="AE15" s="1">
        <f t="shared" si="29"/>
        <v>0</v>
      </c>
      <c r="AF15" s="1">
        <f t="shared" si="29"/>
        <v>0</v>
      </c>
      <c r="AG15" s="1">
        <f t="shared" si="29"/>
        <v>0</v>
      </c>
      <c r="AH15" s="1">
        <f t="shared" si="29"/>
        <v>1.5746632127999999E-2</v>
      </c>
      <c r="AI15" s="1">
        <f t="shared" si="29"/>
        <v>4.7239896384000002E-2</v>
      </c>
      <c r="AJ15" s="1">
        <f t="shared" si="29"/>
        <v>7.8733160639999994E-2</v>
      </c>
      <c r="AK15" s="1">
        <f t="shared" si="29"/>
        <v>0.110226424896</v>
      </c>
      <c r="AL15" s="1">
        <f t="shared" si="29"/>
        <v>0.14171968915200001</v>
      </c>
      <c r="AM15" s="58">
        <f t="shared" si="2"/>
        <v>0.22521827793600002</v>
      </c>
      <c r="AN15" s="4">
        <f t="shared" si="6"/>
        <v>1</v>
      </c>
      <c r="AO15" s="8">
        <f t="shared" si="7"/>
        <v>0</v>
      </c>
      <c r="AP15" s="8">
        <f t="shared" si="8"/>
        <v>0</v>
      </c>
      <c r="AQ15" s="8">
        <f t="shared" si="9"/>
        <v>0</v>
      </c>
      <c r="AR15" s="8">
        <f t="shared" si="10"/>
        <v>0</v>
      </c>
      <c r="AS15" s="8">
        <f t="shared" si="11"/>
        <v>0</v>
      </c>
      <c r="AT15" s="8">
        <f t="shared" si="12"/>
        <v>1.5746632127999999E-2</v>
      </c>
      <c r="AU15" s="8">
        <f t="shared" si="13"/>
        <v>4.7239896384000002E-2</v>
      </c>
      <c r="AV15" s="8">
        <f t="shared" si="14"/>
        <v>7.8733160639999994E-2</v>
      </c>
      <c r="AW15" s="8">
        <f t="shared" si="15"/>
        <v>0.110226424896</v>
      </c>
      <c r="AX15" s="8">
        <f t="shared" si="16"/>
        <v>0.14171968915200001</v>
      </c>
      <c r="AY15" s="8">
        <f t="shared" si="17"/>
        <v>0.22521827793600002</v>
      </c>
      <c r="AZ15" s="8">
        <f t="shared" si="18"/>
        <v>0</v>
      </c>
      <c r="BA15" s="8">
        <f t="shared" si="19"/>
        <v>0</v>
      </c>
      <c r="BB15" s="8">
        <f t="shared" si="20"/>
        <v>0</v>
      </c>
      <c r="BC15" s="8">
        <f t="shared" si="21"/>
        <v>0</v>
      </c>
      <c r="BD15" s="8">
        <f t="shared" si="22"/>
        <v>0</v>
      </c>
      <c r="BE15" s="8">
        <f t="shared" si="23"/>
        <v>0</v>
      </c>
      <c r="BF15" s="8">
        <f t="shared" si="24"/>
        <v>0</v>
      </c>
      <c r="BG15" s="8">
        <f t="shared" si="25"/>
        <v>0</v>
      </c>
      <c r="BH15" s="8">
        <f t="shared" si="26"/>
        <v>0</v>
      </c>
      <c r="BI15" s="8">
        <f t="shared" si="27"/>
        <v>0</v>
      </c>
      <c r="BJ15" s="8">
        <f t="shared" si="28"/>
        <v>0</v>
      </c>
    </row>
    <row r="16" spans="1:62" ht="30" customHeight="1" x14ac:dyDescent="0.25">
      <c r="A16" s="8"/>
      <c r="B16" s="16">
        <v>20011673</v>
      </c>
      <c r="C16" s="38">
        <v>12</v>
      </c>
      <c r="D16" s="38"/>
      <c r="E16" s="41">
        <v>2020</v>
      </c>
      <c r="F16" s="39" t="s">
        <v>117</v>
      </c>
      <c r="G16" s="27">
        <f t="shared" si="5"/>
        <v>2.8280591999999998</v>
      </c>
      <c r="H16" s="27">
        <v>2.8280591999999998</v>
      </c>
      <c r="I16" s="27">
        <v>0</v>
      </c>
      <c r="J16" s="39" t="s">
        <v>118</v>
      </c>
      <c r="K16" s="15">
        <v>2</v>
      </c>
      <c r="L16" s="39" t="s">
        <v>119</v>
      </c>
      <c r="M16" s="39" t="s">
        <v>120</v>
      </c>
      <c r="N16" s="39" t="s">
        <v>119</v>
      </c>
      <c r="O16" s="16" t="s">
        <v>53</v>
      </c>
      <c r="P16" s="16" t="s">
        <v>53</v>
      </c>
      <c r="Q16" s="16" t="s">
        <v>53</v>
      </c>
      <c r="R16" s="16" t="s">
        <v>53</v>
      </c>
      <c r="S16" s="16" t="s">
        <v>53</v>
      </c>
      <c r="T16" s="16" t="s">
        <v>55</v>
      </c>
      <c r="U16" s="16" t="s">
        <v>65</v>
      </c>
      <c r="V16" s="16" t="s">
        <v>116</v>
      </c>
      <c r="W16" s="16" t="s">
        <v>54</v>
      </c>
      <c r="X16" s="38" t="s">
        <v>65</v>
      </c>
      <c r="Y16" s="55">
        <f>IFERROR(VLOOKUP($X16,'Depr rate'!$A$2:$C$10,2,FALSE),0)</f>
        <v>453</v>
      </c>
      <c r="Z16" s="56">
        <f>IF(Y16=0,0,$G16*(VLOOKUP($Y16,'Depr rate'!$B$2:$C$10,2,FALSE)/100))</f>
        <v>4.2986499839999998E-2</v>
      </c>
      <c r="AA16" s="57">
        <f t="shared" si="0"/>
        <v>2.1493249919999999E-2</v>
      </c>
      <c r="AB16" s="57">
        <f>IF(Y16=0,0,$G16*(VLOOKUP($Y16,'Depr rate'!$B$2:$D$10,3,FALSE)/100))</f>
        <v>0.11397078576</v>
      </c>
      <c r="AC16" s="1">
        <f t="shared" si="29"/>
        <v>0</v>
      </c>
      <c r="AD16" s="1">
        <f t="shared" si="29"/>
        <v>0</v>
      </c>
      <c r="AE16" s="1">
        <f t="shared" si="29"/>
        <v>0</v>
      </c>
      <c r="AF16" s="1">
        <f t="shared" si="29"/>
        <v>0</v>
      </c>
      <c r="AG16" s="1">
        <f t="shared" si="29"/>
        <v>0</v>
      </c>
      <c r="AH16" s="1">
        <f t="shared" si="29"/>
        <v>0</v>
      </c>
      <c r="AI16" s="1">
        <f t="shared" si="29"/>
        <v>2.1493249919999999E-2</v>
      </c>
      <c r="AJ16" s="1">
        <f t="shared" si="29"/>
        <v>6.4479749759999996E-2</v>
      </c>
      <c r="AK16" s="1">
        <f t="shared" si="29"/>
        <v>0.10746624959999999</v>
      </c>
      <c r="AL16" s="1">
        <f t="shared" si="29"/>
        <v>0.15045274943999998</v>
      </c>
      <c r="AM16" s="58">
        <f t="shared" si="2"/>
        <v>0.26442353519999995</v>
      </c>
      <c r="AN16" s="4">
        <f t="shared" si="6"/>
        <v>1</v>
      </c>
      <c r="AO16" s="8">
        <f t="shared" si="7"/>
        <v>0</v>
      </c>
      <c r="AP16" s="8">
        <f t="shared" si="8"/>
        <v>0</v>
      </c>
      <c r="AQ16" s="8">
        <f t="shared" si="9"/>
        <v>0</v>
      </c>
      <c r="AR16" s="8">
        <f t="shared" si="10"/>
        <v>0</v>
      </c>
      <c r="AS16" s="8">
        <f t="shared" si="11"/>
        <v>0</v>
      </c>
      <c r="AT16" s="8">
        <f t="shared" si="12"/>
        <v>0</v>
      </c>
      <c r="AU16" s="8">
        <f t="shared" si="13"/>
        <v>2.1493249919999999E-2</v>
      </c>
      <c r="AV16" s="8">
        <f t="shared" si="14"/>
        <v>6.4479749759999996E-2</v>
      </c>
      <c r="AW16" s="8">
        <f t="shared" si="15"/>
        <v>0.10746624959999999</v>
      </c>
      <c r="AX16" s="8">
        <f t="shared" si="16"/>
        <v>0.15045274943999998</v>
      </c>
      <c r="AY16" s="8">
        <f t="shared" si="17"/>
        <v>0.26442353519999995</v>
      </c>
      <c r="AZ16" s="8">
        <f t="shared" si="18"/>
        <v>0</v>
      </c>
      <c r="BA16" s="8">
        <f t="shared" si="19"/>
        <v>0</v>
      </c>
      <c r="BB16" s="8">
        <f t="shared" si="20"/>
        <v>0</v>
      </c>
      <c r="BC16" s="8">
        <f t="shared" si="21"/>
        <v>0</v>
      </c>
      <c r="BD16" s="8">
        <f t="shared" si="22"/>
        <v>0</v>
      </c>
      <c r="BE16" s="8">
        <f t="shared" si="23"/>
        <v>0</v>
      </c>
      <c r="BF16" s="8">
        <f t="shared" si="24"/>
        <v>0</v>
      </c>
      <c r="BG16" s="8">
        <f t="shared" si="25"/>
        <v>0</v>
      </c>
      <c r="BH16" s="8">
        <f t="shared" si="26"/>
        <v>0</v>
      </c>
      <c r="BI16" s="8">
        <f t="shared" si="27"/>
        <v>0</v>
      </c>
      <c r="BJ16" s="8">
        <f t="shared" si="28"/>
        <v>0</v>
      </c>
    </row>
    <row r="17" spans="1:62" ht="30" customHeight="1" x14ac:dyDescent="0.25">
      <c r="A17" s="8"/>
      <c r="B17" s="16">
        <v>20011674</v>
      </c>
      <c r="C17" s="38">
        <v>13</v>
      </c>
      <c r="D17" s="38"/>
      <c r="E17" s="41">
        <v>2020</v>
      </c>
      <c r="F17" s="39" t="s">
        <v>121</v>
      </c>
      <c r="G17" s="27">
        <f t="shared" si="5"/>
        <v>2.9773189200000001</v>
      </c>
      <c r="H17" s="27">
        <v>2.9773189200000001</v>
      </c>
      <c r="I17" s="27">
        <v>0</v>
      </c>
      <c r="J17" s="39" t="s">
        <v>118</v>
      </c>
      <c r="K17" s="15">
        <v>2</v>
      </c>
      <c r="L17" s="39" t="s">
        <v>119</v>
      </c>
      <c r="M17" s="39" t="s">
        <v>120</v>
      </c>
      <c r="N17" s="39" t="s">
        <v>119</v>
      </c>
      <c r="O17" s="16" t="s">
        <v>53</v>
      </c>
      <c r="P17" s="16" t="s">
        <v>53</v>
      </c>
      <c r="Q17" s="16" t="s">
        <v>53</v>
      </c>
      <c r="R17" s="16" t="s">
        <v>53</v>
      </c>
      <c r="S17" s="16" t="s">
        <v>53</v>
      </c>
      <c r="T17" s="16" t="s">
        <v>55</v>
      </c>
      <c r="U17" s="16" t="s">
        <v>65</v>
      </c>
      <c r="V17" s="16" t="s">
        <v>116</v>
      </c>
      <c r="W17" s="16" t="s">
        <v>54</v>
      </c>
      <c r="X17" s="38" t="s">
        <v>65</v>
      </c>
      <c r="Y17" s="55">
        <f>IFERROR(VLOOKUP($X17,'Depr rate'!$A$2:$C$10,2,FALSE),0)</f>
        <v>453</v>
      </c>
      <c r="Z17" s="56">
        <f>IF(Y17=0,0,$G17*(VLOOKUP($Y17,'Depr rate'!$B$2:$C$10,2,FALSE)/100))</f>
        <v>4.5255247584E-2</v>
      </c>
      <c r="AA17" s="57">
        <f t="shared" si="0"/>
        <v>2.2627623792E-2</v>
      </c>
      <c r="AB17" s="57">
        <f>IF(Y17=0,0,$G17*(VLOOKUP($Y17,'Depr rate'!$B$2:$D$10,3,FALSE)/100))</f>
        <v>0.11998595247600001</v>
      </c>
      <c r="AC17" s="1">
        <f t="shared" si="29"/>
        <v>0</v>
      </c>
      <c r="AD17" s="1">
        <f t="shared" si="29"/>
        <v>0</v>
      </c>
      <c r="AE17" s="1">
        <f t="shared" si="29"/>
        <v>0</v>
      </c>
      <c r="AF17" s="1">
        <f t="shared" si="29"/>
        <v>0</v>
      </c>
      <c r="AG17" s="1">
        <f t="shared" si="29"/>
        <v>0</v>
      </c>
      <c r="AH17" s="1">
        <f t="shared" si="29"/>
        <v>0</v>
      </c>
      <c r="AI17" s="1">
        <f t="shared" si="29"/>
        <v>2.2627623792E-2</v>
      </c>
      <c r="AJ17" s="1">
        <f t="shared" si="29"/>
        <v>6.7882871375999992E-2</v>
      </c>
      <c r="AK17" s="1">
        <f t="shared" si="29"/>
        <v>0.11313811896000001</v>
      </c>
      <c r="AL17" s="1">
        <f t="shared" si="29"/>
        <v>0.15839336654399999</v>
      </c>
      <c r="AM17" s="58">
        <f t="shared" si="2"/>
        <v>0.27837931902000002</v>
      </c>
      <c r="AN17" s="4">
        <f t="shared" si="6"/>
        <v>1</v>
      </c>
      <c r="AO17" s="8">
        <f t="shared" si="7"/>
        <v>0</v>
      </c>
      <c r="AP17" s="8">
        <f t="shared" si="8"/>
        <v>0</v>
      </c>
      <c r="AQ17" s="8">
        <f t="shared" si="9"/>
        <v>0</v>
      </c>
      <c r="AR17" s="8">
        <f t="shared" si="10"/>
        <v>0</v>
      </c>
      <c r="AS17" s="8">
        <f t="shared" si="11"/>
        <v>0</v>
      </c>
      <c r="AT17" s="8">
        <f t="shared" si="12"/>
        <v>0</v>
      </c>
      <c r="AU17" s="8">
        <f t="shared" si="13"/>
        <v>2.2627623792E-2</v>
      </c>
      <c r="AV17" s="8">
        <f t="shared" si="14"/>
        <v>6.7882871375999992E-2</v>
      </c>
      <c r="AW17" s="8">
        <f t="shared" si="15"/>
        <v>0.11313811896000001</v>
      </c>
      <c r="AX17" s="8">
        <f t="shared" si="16"/>
        <v>0.15839336654399999</v>
      </c>
      <c r="AY17" s="8">
        <f t="shared" si="17"/>
        <v>0.27837931902000002</v>
      </c>
      <c r="AZ17" s="8">
        <f t="shared" si="18"/>
        <v>0</v>
      </c>
      <c r="BA17" s="8">
        <f t="shared" si="19"/>
        <v>0</v>
      </c>
      <c r="BB17" s="8">
        <f t="shared" si="20"/>
        <v>0</v>
      </c>
      <c r="BC17" s="8">
        <f t="shared" si="21"/>
        <v>0</v>
      </c>
      <c r="BD17" s="8">
        <f t="shared" si="22"/>
        <v>0</v>
      </c>
      <c r="BE17" s="8">
        <f t="shared" si="23"/>
        <v>0</v>
      </c>
      <c r="BF17" s="8">
        <f t="shared" si="24"/>
        <v>0</v>
      </c>
      <c r="BG17" s="8">
        <f t="shared" si="25"/>
        <v>0</v>
      </c>
      <c r="BH17" s="8">
        <f t="shared" si="26"/>
        <v>0</v>
      </c>
      <c r="BI17" s="8">
        <f t="shared" si="27"/>
        <v>0</v>
      </c>
      <c r="BJ17" s="8">
        <f t="shared" si="28"/>
        <v>0</v>
      </c>
    </row>
    <row r="18" spans="1:62" ht="30" customHeight="1" x14ac:dyDescent="0.25">
      <c r="A18" s="8"/>
      <c r="B18" s="16">
        <v>20009045</v>
      </c>
      <c r="C18" s="38">
        <v>14</v>
      </c>
      <c r="D18" s="38"/>
      <c r="E18" s="41">
        <v>2021</v>
      </c>
      <c r="F18" s="39" t="s">
        <v>122</v>
      </c>
      <c r="G18" s="27">
        <f t="shared" si="5"/>
        <v>2.47526071845</v>
      </c>
      <c r="H18" s="27">
        <v>2.47526071845</v>
      </c>
      <c r="I18" s="27">
        <v>0</v>
      </c>
      <c r="J18" s="39" t="s">
        <v>123</v>
      </c>
      <c r="K18" s="15">
        <v>2</v>
      </c>
      <c r="L18" s="39" t="s">
        <v>124</v>
      </c>
      <c r="M18" s="39" t="s">
        <v>125</v>
      </c>
      <c r="N18" s="39" t="s">
        <v>126</v>
      </c>
      <c r="O18" s="16" t="s">
        <v>53</v>
      </c>
      <c r="P18" s="16" t="s">
        <v>53</v>
      </c>
      <c r="Q18" s="16" t="s">
        <v>53</v>
      </c>
      <c r="R18" s="16" t="s">
        <v>53</v>
      </c>
      <c r="S18" s="16" t="s">
        <v>53</v>
      </c>
      <c r="T18" s="16" t="s">
        <v>55</v>
      </c>
      <c r="U18" s="16" t="s">
        <v>56</v>
      </c>
      <c r="V18" s="16" t="s">
        <v>57</v>
      </c>
      <c r="W18" s="16" t="s">
        <v>58</v>
      </c>
      <c r="X18" s="38" t="s">
        <v>56</v>
      </c>
      <c r="Y18" s="55">
        <f>IFERROR(VLOOKUP($X18,'Depr rate'!$A$2:$C$10,2,FALSE),0)</f>
        <v>456</v>
      </c>
      <c r="Z18" s="56">
        <f>IF(Y18=0,0,$G18*(VLOOKUP($Y18,'Depr rate'!$B$2:$C$10,2,FALSE)/100))</f>
        <v>6.4356778679700008E-2</v>
      </c>
      <c r="AA18" s="57">
        <f t="shared" si="0"/>
        <v>3.2178389339850004E-2</v>
      </c>
      <c r="AB18" s="57">
        <f>IF(Y18=0,0,$G18*(VLOOKUP($Y18,'Depr rate'!$B$2:$D$10,3,FALSE)/100))</f>
        <v>5.9406257242799999E-2</v>
      </c>
      <c r="AC18" s="1">
        <f t="shared" si="29"/>
        <v>0</v>
      </c>
      <c r="AD18" s="1">
        <f t="shared" si="29"/>
        <v>0</v>
      </c>
      <c r="AE18" s="1">
        <f t="shared" si="29"/>
        <v>0</v>
      </c>
      <c r="AF18" s="1">
        <f t="shared" si="29"/>
        <v>0</v>
      </c>
      <c r="AG18" s="1">
        <f t="shared" si="29"/>
        <v>0</v>
      </c>
      <c r="AH18" s="1">
        <f t="shared" si="29"/>
        <v>0</v>
      </c>
      <c r="AI18" s="1">
        <f t="shared" si="29"/>
        <v>0</v>
      </c>
      <c r="AJ18" s="1">
        <f t="shared" si="29"/>
        <v>3.2178389339850004E-2</v>
      </c>
      <c r="AK18" s="1">
        <f t="shared" si="29"/>
        <v>9.6535168019550005E-2</v>
      </c>
      <c r="AL18" s="1">
        <f t="shared" si="29"/>
        <v>0.16089194669925003</v>
      </c>
      <c r="AM18" s="58">
        <f t="shared" si="2"/>
        <v>0.22029820394205002</v>
      </c>
      <c r="AN18" s="4">
        <f t="shared" si="6"/>
        <v>1</v>
      </c>
      <c r="AO18" s="8">
        <f t="shared" si="7"/>
        <v>0</v>
      </c>
      <c r="AP18" s="8">
        <f t="shared" si="8"/>
        <v>0</v>
      </c>
      <c r="AQ18" s="8">
        <f t="shared" si="9"/>
        <v>0</v>
      </c>
      <c r="AR18" s="8">
        <f t="shared" si="10"/>
        <v>0</v>
      </c>
      <c r="AS18" s="8">
        <f t="shared" si="11"/>
        <v>0</v>
      </c>
      <c r="AT18" s="8">
        <f t="shared" si="12"/>
        <v>0</v>
      </c>
      <c r="AU18" s="8">
        <f t="shared" si="13"/>
        <v>0</v>
      </c>
      <c r="AV18" s="8">
        <f t="shared" si="14"/>
        <v>3.2178389339850004E-2</v>
      </c>
      <c r="AW18" s="8">
        <f t="shared" si="15"/>
        <v>9.6535168019550005E-2</v>
      </c>
      <c r="AX18" s="8">
        <f t="shared" si="16"/>
        <v>0.16089194669925003</v>
      </c>
      <c r="AY18" s="8">
        <f t="shared" si="17"/>
        <v>0.22029820394205002</v>
      </c>
      <c r="AZ18" s="8">
        <f t="shared" si="18"/>
        <v>0</v>
      </c>
      <c r="BA18" s="8">
        <f t="shared" si="19"/>
        <v>0</v>
      </c>
      <c r="BB18" s="8">
        <f t="shared" si="20"/>
        <v>0</v>
      </c>
      <c r="BC18" s="8">
        <f t="shared" si="21"/>
        <v>0</v>
      </c>
      <c r="BD18" s="8">
        <f t="shared" si="22"/>
        <v>0</v>
      </c>
      <c r="BE18" s="8">
        <f t="shared" si="23"/>
        <v>0</v>
      </c>
      <c r="BF18" s="8">
        <f t="shared" si="24"/>
        <v>0</v>
      </c>
      <c r="BG18" s="8">
        <f t="shared" si="25"/>
        <v>0</v>
      </c>
      <c r="BH18" s="8">
        <f t="shared" si="26"/>
        <v>0</v>
      </c>
      <c r="BI18" s="8">
        <f t="shared" si="27"/>
        <v>0</v>
      </c>
      <c r="BJ18" s="8">
        <f t="shared" si="28"/>
        <v>0</v>
      </c>
    </row>
    <row r="19" spans="1:62" ht="30" customHeight="1" x14ac:dyDescent="0.25">
      <c r="A19" s="8"/>
      <c r="B19" s="16">
        <v>20013756</v>
      </c>
      <c r="C19" s="38">
        <v>15</v>
      </c>
      <c r="D19" s="38"/>
      <c r="E19" s="41">
        <v>2021</v>
      </c>
      <c r="F19" s="39" t="s">
        <v>127</v>
      </c>
      <c r="G19" s="27">
        <f t="shared" si="5"/>
        <v>2.7137009654199997</v>
      </c>
      <c r="H19" s="27">
        <v>2.7137009654199997</v>
      </c>
      <c r="I19" s="27">
        <v>0</v>
      </c>
      <c r="J19" s="39" t="s">
        <v>128</v>
      </c>
      <c r="K19" s="15">
        <v>2</v>
      </c>
      <c r="L19" s="39" t="s">
        <v>129</v>
      </c>
      <c r="M19" s="39" t="s">
        <v>120</v>
      </c>
      <c r="N19" s="39" t="s">
        <v>119</v>
      </c>
      <c r="O19" s="16" t="s">
        <v>53</v>
      </c>
      <c r="P19" s="16" t="s">
        <v>53</v>
      </c>
      <c r="Q19" s="16" t="s">
        <v>53</v>
      </c>
      <c r="R19" s="16" t="s">
        <v>53</v>
      </c>
      <c r="S19" s="16" t="s">
        <v>53</v>
      </c>
      <c r="T19" s="16" t="s">
        <v>55</v>
      </c>
      <c r="U19" s="16" t="s">
        <v>65</v>
      </c>
      <c r="V19" s="16" t="s">
        <v>130</v>
      </c>
      <c r="W19" s="16" t="s">
        <v>54</v>
      </c>
      <c r="X19" s="38" t="s">
        <v>65</v>
      </c>
      <c r="Y19" s="55">
        <f>IFERROR(VLOOKUP($X19,'Depr rate'!$A$2:$C$10,2,FALSE),0)</f>
        <v>453</v>
      </c>
      <c r="Z19" s="56">
        <f>IF(Y19=0,0,$G19*(VLOOKUP($Y19,'Depr rate'!$B$2:$C$10,2,FALSE)/100))</f>
        <v>4.1248254674383998E-2</v>
      </c>
      <c r="AA19" s="57">
        <f t="shared" si="0"/>
        <v>2.0624127337191999E-2</v>
      </c>
      <c r="AB19" s="57">
        <f>IF(Y19=0,0,$G19*(VLOOKUP($Y19,'Depr rate'!$B$2:$D$10,3,FALSE)/100))</f>
        <v>0.109362148906426</v>
      </c>
      <c r="AC19" s="1">
        <f t="shared" si="29"/>
        <v>0</v>
      </c>
      <c r="AD19" s="1">
        <f t="shared" si="29"/>
        <v>0</v>
      </c>
      <c r="AE19" s="1">
        <f t="shared" si="29"/>
        <v>0</v>
      </c>
      <c r="AF19" s="1">
        <f t="shared" si="29"/>
        <v>0</v>
      </c>
      <c r="AG19" s="1">
        <f t="shared" si="29"/>
        <v>0</v>
      </c>
      <c r="AH19" s="1">
        <f t="shared" si="29"/>
        <v>0</v>
      </c>
      <c r="AI19" s="1">
        <f t="shared" si="29"/>
        <v>0</v>
      </c>
      <c r="AJ19" s="1">
        <f t="shared" si="29"/>
        <v>2.0624127337191999E-2</v>
      </c>
      <c r="AK19" s="1">
        <f t="shared" si="29"/>
        <v>6.1872382011575994E-2</v>
      </c>
      <c r="AL19" s="1">
        <f t="shared" si="29"/>
        <v>0.10312063668596</v>
      </c>
      <c r="AM19" s="58">
        <f t="shared" si="2"/>
        <v>0.21248278559238598</v>
      </c>
      <c r="AN19" s="4">
        <f t="shared" si="6"/>
        <v>1</v>
      </c>
      <c r="AO19" s="8">
        <f t="shared" si="7"/>
        <v>0</v>
      </c>
      <c r="AP19" s="8">
        <f t="shared" si="8"/>
        <v>0</v>
      </c>
      <c r="AQ19" s="8">
        <f t="shared" si="9"/>
        <v>0</v>
      </c>
      <c r="AR19" s="8">
        <f t="shared" si="10"/>
        <v>0</v>
      </c>
      <c r="AS19" s="8">
        <f t="shared" si="11"/>
        <v>0</v>
      </c>
      <c r="AT19" s="8">
        <f t="shared" si="12"/>
        <v>0</v>
      </c>
      <c r="AU19" s="8">
        <f t="shared" si="13"/>
        <v>0</v>
      </c>
      <c r="AV19" s="8">
        <f t="shared" si="14"/>
        <v>2.0624127337191999E-2</v>
      </c>
      <c r="AW19" s="8">
        <f t="shared" si="15"/>
        <v>6.1872382011575994E-2</v>
      </c>
      <c r="AX19" s="8">
        <f t="shared" si="16"/>
        <v>0.10312063668596</v>
      </c>
      <c r="AY19" s="8">
        <f t="shared" si="17"/>
        <v>0.21248278559238598</v>
      </c>
      <c r="AZ19" s="8">
        <f t="shared" si="18"/>
        <v>0</v>
      </c>
      <c r="BA19" s="8">
        <f t="shared" si="19"/>
        <v>0</v>
      </c>
      <c r="BB19" s="8">
        <f t="shared" si="20"/>
        <v>0</v>
      </c>
      <c r="BC19" s="8">
        <f t="shared" si="21"/>
        <v>0</v>
      </c>
      <c r="BD19" s="8">
        <f t="shared" si="22"/>
        <v>0</v>
      </c>
      <c r="BE19" s="8">
        <f t="shared" si="23"/>
        <v>0</v>
      </c>
      <c r="BF19" s="8">
        <f t="shared" si="24"/>
        <v>0</v>
      </c>
      <c r="BG19" s="8">
        <f t="shared" si="25"/>
        <v>0</v>
      </c>
      <c r="BH19" s="8">
        <f t="shared" si="26"/>
        <v>0</v>
      </c>
      <c r="BI19" s="8">
        <f t="shared" si="27"/>
        <v>0</v>
      </c>
      <c r="BJ19" s="8">
        <f t="shared" si="28"/>
        <v>0</v>
      </c>
    </row>
    <row r="20" spans="1:62" ht="30" customHeight="1" x14ac:dyDescent="0.25">
      <c r="A20" s="8"/>
      <c r="B20" s="16">
        <v>20019272</v>
      </c>
      <c r="C20" s="38">
        <v>16</v>
      </c>
      <c r="D20" s="38"/>
      <c r="E20" s="41">
        <v>2021</v>
      </c>
      <c r="F20" s="39" t="s">
        <v>131</v>
      </c>
      <c r="G20" s="27">
        <f t="shared" si="5"/>
        <v>15.78140556934</v>
      </c>
      <c r="H20" s="27">
        <v>15.78140556934</v>
      </c>
      <c r="I20" s="27">
        <v>0</v>
      </c>
      <c r="J20" s="39" t="s">
        <v>132</v>
      </c>
      <c r="K20" s="15">
        <v>2</v>
      </c>
      <c r="L20" s="39" t="s">
        <v>133</v>
      </c>
      <c r="M20" s="39" t="s">
        <v>134</v>
      </c>
      <c r="N20" s="39" t="s">
        <v>133</v>
      </c>
      <c r="O20" s="16" t="s">
        <v>53</v>
      </c>
      <c r="P20" s="16" t="s">
        <v>53</v>
      </c>
      <c r="Q20" s="16" t="s">
        <v>53</v>
      </c>
      <c r="R20" s="16" t="s">
        <v>53</v>
      </c>
      <c r="S20" s="16" t="s">
        <v>53</v>
      </c>
      <c r="T20" s="16" t="s">
        <v>55</v>
      </c>
      <c r="U20" s="16" t="s">
        <v>135</v>
      </c>
      <c r="V20" s="16" t="s">
        <v>66</v>
      </c>
      <c r="W20" s="16" t="s">
        <v>54</v>
      </c>
      <c r="X20" s="38" t="s">
        <v>135</v>
      </c>
      <c r="Y20" s="55">
        <f>IFERROR(VLOOKUP($X20,'Depr rate'!$A$2:$C$10,2,FALSE),0)</f>
        <v>455</v>
      </c>
      <c r="Z20" s="56">
        <f>IF(Y20=0,0,$G20*(VLOOKUP($Y20,'Depr rate'!$B$2:$C$10,2,FALSE)/100))</f>
        <v>0.23514294298316601</v>
      </c>
      <c r="AA20" s="57">
        <f t="shared" si="0"/>
        <v>0.11757147149158301</v>
      </c>
      <c r="AB20" s="57">
        <f>IF(Y20=0,0,$G20*(VLOOKUP($Y20,'Depr rate'!$B$2:$D$10,3,FALSE)/100))</f>
        <v>0.385066295891896</v>
      </c>
      <c r="AC20" s="1">
        <f t="shared" si="29"/>
        <v>0</v>
      </c>
      <c r="AD20" s="1">
        <f t="shared" si="29"/>
        <v>0</v>
      </c>
      <c r="AE20" s="1">
        <f t="shared" si="29"/>
        <v>0</v>
      </c>
      <c r="AF20" s="1">
        <f t="shared" si="29"/>
        <v>0</v>
      </c>
      <c r="AG20" s="1">
        <f t="shared" si="29"/>
        <v>0</v>
      </c>
      <c r="AH20" s="1">
        <f t="shared" si="29"/>
        <v>0</v>
      </c>
      <c r="AI20" s="1">
        <f t="shared" si="29"/>
        <v>0</v>
      </c>
      <c r="AJ20" s="1">
        <f t="shared" si="29"/>
        <v>0.11757147149158301</v>
      </c>
      <c r="AK20" s="1">
        <f t="shared" si="29"/>
        <v>0.35271441447474905</v>
      </c>
      <c r="AL20" s="1">
        <f t="shared" si="29"/>
        <v>0.58785735745791501</v>
      </c>
      <c r="AM20" s="58">
        <f t="shared" si="2"/>
        <v>0.97292365334981101</v>
      </c>
      <c r="AN20" s="4">
        <f t="shared" si="6"/>
        <v>1</v>
      </c>
      <c r="AO20" s="8">
        <f t="shared" si="7"/>
        <v>0</v>
      </c>
      <c r="AP20" s="8">
        <f t="shared" si="8"/>
        <v>0</v>
      </c>
      <c r="AQ20" s="8">
        <f t="shared" si="9"/>
        <v>0</v>
      </c>
      <c r="AR20" s="8">
        <f t="shared" si="10"/>
        <v>0</v>
      </c>
      <c r="AS20" s="8">
        <f t="shared" si="11"/>
        <v>0</v>
      </c>
      <c r="AT20" s="8">
        <f t="shared" si="12"/>
        <v>0</v>
      </c>
      <c r="AU20" s="8">
        <f t="shared" si="13"/>
        <v>0</v>
      </c>
      <c r="AV20" s="8">
        <f t="shared" si="14"/>
        <v>0.11757147149158301</v>
      </c>
      <c r="AW20" s="8">
        <f t="shared" si="15"/>
        <v>0.35271441447474905</v>
      </c>
      <c r="AX20" s="8">
        <f t="shared" si="16"/>
        <v>0.58785735745791501</v>
      </c>
      <c r="AY20" s="8">
        <f t="shared" si="17"/>
        <v>0.97292365334981101</v>
      </c>
      <c r="AZ20" s="8">
        <f t="shared" si="18"/>
        <v>0</v>
      </c>
      <c r="BA20" s="8">
        <f t="shared" si="19"/>
        <v>0</v>
      </c>
      <c r="BB20" s="8">
        <f t="shared" si="20"/>
        <v>0</v>
      </c>
      <c r="BC20" s="8">
        <f t="shared" si="21"/>
        <v>0</v>
      </c>
      <c r="BD20" s="8">
        <f t="shared" si="22"/>
        <v>0</v>
      </c>
      <c r="BE20" s="8">
        <f t="shared" si="23"/>
        <v>0</v>
      </c>
      <c r="BF20" s="8">
        <f t="shared" si="24"/>
        <v>0</v>
      </c>
      <c r="BG20" s="8">
        <f t="shared" si="25"/>
        <v>0</v>
      </c>
      <c r="BH20" s="8">
        <f t="shared" si="26"/>
        <v>0</v>
      </c>
      <c r="BI20" s="8">
        <f t="shared" si="27"/>
        <v>0</v>
      </c>
      <c r="BJ20" s="8">
        <f t="shared" si="28"/>
        <v>0</v>
      </c>
    </row>
    <row r="21" spans="1:62" ht="30" customHeight="1" x14ac:dyDescent="0.25">
      <c r="A21" s="8"/>
      <c r="B21" s="16">
        <v>20019868</v>
      </c>
      <c r="C21" s="38">
        <v>17</v>
      </c>
      <c r="D21" s="38"/>
      <c r="E21" s="41">
        <v>2021</v>
      </c>
      <c r="F21" s="39" t="s">
        <v>136</v>
      </c>
      <c r="G21" s="27">
        <f t="shared" si="5"/>
        <v>3.0292589610400005</v>
      </c>
      <c r="H21" s="27">
        <v>3.0292589610400005</v>
      </c>
      <c r="I21" s="27">
        <v>0</v>
      </c>
      <c r="J21" s="39" t="s">
        <v>137</v>
      </c>
      <c r="K21" s="15">
        <v>2</v>
      </c>
      <c r="L21" s="39" t="s">
        <v>138</v>
      </c>
      <c r="M21" s="39" t="s">
        <v>81</v>
      </c>
      <c r="N21" s="39" t="s">
        <v>138</v>
      </c>
      <c r="O21" s="16" t="s">
        <v>53</v>
      </c>
      <c r="P21" s="16" t="s">
        <v>53</v>
      </c>
      <c r="Q21" s="16" t="s">
        <v>53</v>
      </c>
      <c r="R21" s="16" t="s">
        <v>53</v>
      </c>
      <c r="S21" s="16" t="s">
        <v>53</v>
      </c>
      <c r="T21" s="16" t="s">
        <v>55</v>
      </c>
      <c r="U21" s="16" t="s">
        <v>56</v>
      </c>
      <c r="V21" s="16" t="s">
        <v>139</v>
      </c>
      <c r="W21" s="16" t="s">
        <v>58</v>
      </c>
      <c r="X21" s="38" t="s">
        <v>56</v>
      </c>
      <c r="Y21" s="55">
        <f>IFERROR(VLOOKUP($X21,'Depr rate'!$A$2:$C$10,2,FALSE),0)</f>
        <v>456</v>
      </c>
      <c r="Z21" s="56">
        <f>IF(Y21=0,0,$G21*(VLOOKUP($Y21,'Depr rate'!$B$2:$C$10,2,FALSE)/100))</f>
        <v>7.8760732987040019E-2</v>
      </c>
      <c r="AA21" s="57">
        <f t="shared" si="0"/>
        <v>3.938036649352001E-2</v>
      </c>
      <c r="AB21" s="57">
        <f>IF(Y21=0,0,$G21*(VLOOKUP($Y21,'Depr rate'!$B$2:$D$10,3,FALSE)/100))</f>
        <v>7.270221506496001E-2</v>
      </c>
      <c r="AC21" s="1">
        <f t="shared" si="29"/>
        <v>0</v>
      </c>
      <c r="AD21" s="1">
        <f t="shared" si="29"/>
        <v>0</v>
      </c>
      <c r="AE21" s="1">
        <f t="shared" si="29"/>
        <v>0</v>
      </c>
      <c r="AF21" s="1">
        <f t="shared" si="29"/>
        <v>0</v>
      </c>
      <c r="AG21" s="1">
        <f t="shared" si="29"/>
        <v>0</v>
      </c>
      <c r="AH21" s="1">
        <f t="shared" si="29"/>
        <v>0</v>
      </c>
      <c r="AI21" s="1">
        <f t="shared" si="29"/>
        <v>0</v>
      </c>
      <c r="AJ21" s="1">
        <f t="shared" si="29"/>
        <v>3.938036649352001E-2</v>
      </c>
      <c r="AK21" s="1">
        <f t="shared" si="29"/>
        <v>0.11814109948056004</v>
      </c>
      <c r="AL21" s="1">
        <f t="shared" si="29"/>
        <v>0.19690183246760004</v>
      </c>
      <c r="AM21" s="58">
        <f t="shared" si="2"/>
        <v>0.26960404753256006</v>
      </c>
      <c r="AN21" s="4">
        <f t="shared" si="6"/>
        <v>1</v>
      </c>
      <c r="AO21" s="8">
        <f t="shared" si="7"/>
        <v>0</v>
      </c>
      <c r="AP21" s="8">
        <f t="shared" si="8"/>
        <v>0</v>
      </c>
      <c r="AQ21" s="8">
        <f t="shared" si="9"/>
        <v>0</v>
      </c>
      <c r="AR21" s="8">
        <f t="shared" si="10"/>
        <v>0</v>
      </c>
      <c r="AS21" s="8">
        <f t="shared" si="11"/>
        <v>0</v>
      </c>
      <c r="AT21" s="8">
        <f t="shared" si="12"/>
        <v>0</v>
      </c>
      <c r="AU21" s="8">
        <f t="shared" si="13"/>
        <v>0</v>
      </c>
      <c r="AV21" s="8">
        <f t="shared" si="14"/>
        <v>3.938036649352001E-2</v>
      </c>
      <c r="AW21" s="8">
        <f t="shared" si="15"/>
        <v>0.11814109948056004</v>
      </c>
      <c r="AX21" s="8">
        <f t="shared" si="16"/>
        <v>0.19690183246760004</v>
      </c>
      <c r="AY21" s="8">
        <f t="shared" si="17"/>
        <v>0.26960404753256006</v>
      </c>
      <c r="AZ21" s="8">
        <f t="shared" si="18"/>
        <v>0</v>
      </c>
      <c r="BA21" s="8">
        <f t="shared" si="19"/>
        <v>0</v>
      </c>
      <c r="BB21" s="8">
        <f t="shared" si="20"/>
        <v>0</v>
      </c>
      <c r="BC21" s="8">
        <f t="shared" si="21"/>
        <v>0</v>
      </c>
      <c r="BD21" s="8">
        <f t="shared" si="22"/>
        <v>0</v>
      </c>
      <c r="BE21" s="8">
        <f t="shared" si="23"/>
        <v>0</v>
      </c>
      <c r="BF21" s="8">
        <f t="shared" si="24"/>
        <v>0</v>
      </c>
      <c r="BG21" s="8">
        <f t="shared" si="25"/>
        <v>0</v>
      </c>
      <c r="BH21" s="8">
        <f t="shared" si="26"/>
        <v>0</v>
      </c>
      <c r="BI21" s="8">
        <f t="shared" si="27"/>
        <v>0</v>
      </c>
      <c r="BJ21" s="8">
        <f t="shared" si="28"/>
        <v>0</v>
      </c>
    </row>
    <row r="22" spans="1:62" ht="30" customHeight="1" x14ac:dyDescent="0.25">
      <c r="A22" s="8"/>
      <c r="B22" s="16">
        <v>20021779</v>
      </c>
      <c r="C22" s="38">
        <v>18</v>
      </c>
      <c r="D22" s="38"/>
      <c r="E22" s="41">
        <v>2021</v>
      </c>
      <c r="F22" s="39" t="s">
        <v>140</v>
      </c>
      <c r="G22" s="27">
        <f t="shared" si="5"/>
        <v>4.0118854915800002</v>
      </c>
      <c r="H22" s="27">
        <v>4.0118854915800002</v>
      </c>
      <c r="I22" s="27">
        <v>0</v>
      </c>
      <c r="J22" s="39" t="s">
        <v>140</v>
      </c>
      <c r="K22" s="15">
        <v>2</v>
      </c>
      <c r="L22" s="39" t="s">
        <v>141</v>
      </c>
      <c r="M22" s="39" t="s">
        <v>142</v>
      </c>
      <c r="N22" s="39" t="s">
        <v>143</v>
      </c>
      <c r="O22" s="16" t="s">
        <v>53</v>
      </c>
      <c r="P22" s="16" t="s">
        <v>53</v>
      </c>
      <c r="Q22" s="16" t="s">
        <v>53</v>
      </c>
      <c r="R22" s="16" t="s">
        <v>53</v>
      </c>
      <c r="S22" s="16" t="s">
        <v>53</v>
      </c>
      <c r="T22" s="16" t="s">
        <v>55</v>
      </c>
      <c r="U22" s="16" t="s">
        <v>135</v>
      </c>
      <c r="V22" s="16" t="s">
        <v>144</v>
      </c>
      <c r="W22" s="16" t="s">
        <v>54</v>
      </c>
      <c r="X22" s="38" t="s">
        <v>135</v>
      </c>
      <c r="Y22" s="55">
        <f>IFERROR(VLOOKUP($X22,'Depr rate'!$A$2:$C$10,2,FALSE),0)</f>
        <v>455</v>
      </c>
      <c r="Z22" s="56">
        <f>IF(Y22=0,0,$G22*(VLOOKUP($Y22,'Depr rate'!$B$2:$C$10,2,FALSE)/100))</f>
        <v>5.9777093824542001E-2</v>
      </c>
      <c r="AA22" s="57">
        <f t="shared" si="0"/>
        <v>2.9888546912271E-2</v>
      </c>
      <c r="AB22" s="57">
        <f>IF(Y22=0,0,$G22*(VLOOKUP($Y22,'Depr rate'!$B$2:$D$10,3,FALSE)/100))</f>
        <v>9.7890005994551998E-2</v>
      </c>
      <c r="AC22" s="1">
        <f t="shared" si="29"/>
        <v>0</v>
      </c>
      <c r="AD22" s="1">
        <f t="shared" si="29"/>
        <v>0</v>
      </c>
      <c r="AE22" s="1">
        <f t="shared" si="29"/>
        <v>0</v>
      </c>
      <c r="AF22" s="1">
        <f t="shared" si="29"/>
        <v>0</v>
      </c>
      <c r="AG22" s="1">
        <f t="shared" si="29"/>
        <v>0</v>
      </c>
      <c r="AH22" s="1">
        <f t="shared" si="29"/>
        <v>0</v>
      </c>
      <c r="AI22" s="1">
        <f t="shared" si="29"/>
        <v>0</v>
      </c>
      <c r="AJ22" s="1">
        <f t="shared" si="29"/>
        <v>2.9888546912271E-2</v>
      </c>
      <c r="AK22" s="1">
        <f t="shared" si="29"/>
        <v>8.9665640736813004E-2</v>
      </c>
      <c r="AL22" s="1">
        <f t="shared" si="29"/>
        <v>0.14944273456135501</v>
      </c>
      <c r="AM22" s="58">
        <f t="shared" si="2"/>
        <v>0.24733274055590701</v>
      </c>
      <c r="AN22" s="4">
        <f t="shared" si="6"/>
        <v>1</v>
      </c>
      <c r="AO22" s="8">
        <f t="shared" si="7"/>
        <v>0</v>
      </c>
      <c r="AP22" s="8">
        <f t="shared" si="8"/>
        <v>0</v>
      </c>
      <c r="AQ22" s="8">
        <f t="shared" si="9"/>
        <v>0</v>
      </c>
      <c r="AR22" s="8">
        <f t="shared" si="10"/>
        <v>0</v>
      </c>
      <c r="AS22" s="8">
        <f t="shared" si="11"/>
        <v>0</v>
      </c>
      <c r="AT22" s="8">
        <f t="shared" si="12"/>
        <v>0</v>
      </c>
      <c r="AU22" s="8">
        <f t="shared" si="13"/>
        <v>0</v>
      </c>
      <c r="AV22" s="8">
        <f t="shared" si="14"/>
        <v>2.9888546912271E-2</v>
      </c>
      <c r="AW22" s="8">
        <f t="shared" si="15"/>
        <v>8.9665640736813004E-2</v>
      </c>
      <c r="AX22" s="8">
        <f t="shared" si="16"/>
        <v>0.14944273456135501</v>
      </c>
      <c r="AY22" s="8">
        <f t="shared" si="17"/>
        <v>0.24733274055590701</v>
      </c>
      <c r="AZ22" s="8">
        <f t="shared" si="18"/>
        <v>0</v>
      </c>
      <c r="BA22" s="8">
        <f t="shared" si="19"/>
        <v>0</v>
      </c>
      <c r="BB22" s="8">
        <f t="shared" si="20"/>
        <v>0</v>
      </c>
      <c r="BC22" s="8">
        <f t="shared" si="21"/>
        <v>0</v>
      </c>
      <c r="BD22" s="8">
        <f t="shared" si="22"/>
        <v>0</v>
      </c>
      <c r="BE22" s="8">
        <f t="shared" si="23"/>
        <v>0</v>
      </c>
      <c r="BF22" s="8">
        <f t="shared" si="24"/>
        <v>0</v>
      </c>
      <c r="BG22" s="8">
        <f t="shared" si="25"/>
        <v>0</v>
      </c>
      <c r="BH22" s="8">
        <f t="shared" si="26"/>
        <v>0</v>
      </c>
      <c r="BI22" s="8">
        <f t="shared" si="27"/>
        <v>0</v>
      </c>
      <c r="BJ22" s="8">
        <f t="shared" si="28"/>
        <v>0</v>
      </c>
    </row>
    <row r="23" spans="1:62" ht="58.95" customHeight="1" x14ac:dyDescent="0.25">
      <c r="A23" s="8"/>
      <c r="B23" s="16" t="s">
        <v>145</v>
      </c>
      <c r="C23" s="38">
        <v>19</v>
      </c>
      <c r="D23" s="38"/>
      <c r="E23" s="41">
        <v>2021</v>
      </c>
      <c r="F23" s="39" t="s">
        <v>146</v>
      </c>
      <c r="G23" s="27">
        <f t="shared" si="5"/>
        <v>2.9409999999999998</v>
      </c>
      <c r="H23" s="27">
        <v>2.774</v>
      </c>
      <c r="I23" s="27">
        <v>0.16700000000000001</v>
      </c>
      <c r="J23" s="39" t="s">
        <v>147</v>
      </c>
      <c r="K23" s="15">
        <v>2</v>
      </c>
      <c r="L23" s="39" t="s">
        <v>148</v>
      </c>
      <c r="M23" s="39" t="s">
        <v>149</v>
      </c>
      <c r="N23" s="39" t="s">
        <v>150</v>
      </c>
      <c r="O23" s="16" t="s">
        <v>53</v>
      </c>
      <c r="P23" s="16" t="s">
        <v>53</v>
      </c>
      <c r="Q23" s="16" t="s">
        <v>53</v>
      </c>
      <c r="R23" s="16" t="s">
        <v>53</v>
      </c>
      <c r="S23" s="16" t="s">
        <v>53</v>
      </c>
      <c r="T23" s="16" t="s">
        <v>55</v>
      </c>
      <c r="U23" s="16" t="s">
        <v>151</v>
      </c>
      <c r="V23" s="16" t="s">
        <v>152</v>
      </c>
      <c r="W23" s="16" t="s">
        <v>53</v>
      </c>
      <c r="X23" s="38" t="s">
        <v>151</v>
      </c>
      <c r="Y23" s="55">
        <f>IFERROR(VLOOKUP($X23,'Depr rate'!$A$2:$C$10,2,FALSE),0)</f>
        <v>450</v>
      </c>
      <c r="Z23" s="56">
        <f>IF(Y23=0,0,$G23*(VLOOKUP($Y23,'Depr rate'!$B$2:$C$10,2,FALSE)/100))</f>
        <v>0</v>
      </c>
      <c r="AA23" s="57">
        <f t="shared" si="0"/>
        <v>0</v>
      </c>
      <c r="AB23" s="57">
        <f>IF(Y23=0,0,$G23*(VLOOKUP($Y23,'Depr rate'!$B$2:$D$10,3,FALSE)/100))</f>
        <v>0</v>
      </c>
      <c r="AC23" s="1">
        <f t="shared" si="29"/>
        <v>0</v>
      </c>
      <c r="AD23" s="1">
        <f t="shared" si="29"/>
        <v>0</v>
      </c>
      <c r="AE23" s="1">
        <f t="shared" si="29"/>
        <v>0</v>
      </c>
      <c r="AF23" s="1">
        <f t="shared" si="29"/>
        <v>0</v>
      </c>
      <c r="AG23" s="1">
        <f t="shared" si="29"/>
        <v>0</v>
      </c>
      <c r="AH23" s="1">
        <f t="shared" si="29"/>
        <v>0</v>
      </c>
      <c r="AI23" s="1">
        <f t="shared" si="29"/>
        <v>0</v>
      </c>
      <c r="AJ23" s="1">
        <f t="shared" si="29"/>
        <v>0</v>
      </c>
      <c r="AK23" s="1">
        <f t="shared" si="29"/>
        <v>0</v>
      </c>
      <c r="AL23" s="1">
        <f t="shared" si="29"/>
        <v>0</v>
      </c>
      <c r="AM23" s="58">
        <f t="shared" si="2"/>
        <v>0</v>
      </c>
      <c r="AN23" s="4">
        <f t="shared" si="6"/>
        <v>0.94321659299557981</v>
      </c>
      <c r="AO23" s="8">
        <f t="shared" si="7"/>
        <v>0</v>
      </c>
      <c r="AP23" s="8">
        <f t="shared" si="8"/>
        <v>0</v>
      </c>
      <c r="AQ23" s="8">
        <f t="shared" si="9"/>
        <v>0</v>
      </c>
      <c r="AR23" s="8">
        <f t="shared" si="10"/>
        <v>0</v>
      </c>
      <c r="AS23" s="8">
        <f t="shared" si="11"/>
        <v>0</v>
      </c>
      <c r="AT23" s="8">
        <f t="shared" si="12"/>
        <v>0</v>
      </c>
      <c r="AU23" s="8">
        <f t="shared" si="13"/>
        <v>0</v>
      </c>
      <c r="AV23" s="8">
        <f t="shared" si="14"/>
        <v>0</v>
      </c>
      <c r="AW23" s="8">
        <f t="shared" si="15"/>
        <v>0</v>
      </c>
      <c r="AX23" s="8">
        <f t="shared" si="16"/>
        <v>0</v>
      </c>
      <c r="AY23" s="8">
        <f t="shared" si="17"/>
        <v>0</v>
      </c>
      <c r="AZ23" s="8">
        <f t="shared" si="18"/>
        <v>0</v>
      </c>
      <c r="BA23" s="8">
        <f t="shared" si="19"/>
        <v>0</v>
      </c>
      <c r="BB23" s="8">
        <f t="shared" si="20"/>
        <v>0</v>
      </c>
      <c r="BC23" s="8">
        <f t="shared" si="21"/>
        <v>0</v>
      </c>
      <c r="BD23" s="8">
        <f t="shared" si="22"/>
        <v>0</v>
      </c>
      <c r="BE23" s="8">
        <f t="shared" si="23"/>
        <v>0</v>
      </c>
      <c r="BF23" s="8">
        <f t="shared" si="24"/>
        <v>0</v>
      </c>
      <c r="BG23" s="8">
        <f t="shared" si="25"/>
        <v>0</v>
      </c>
      <c r="BH23" s="8">
        <f t="shared" si="26"/>
        <v>0</v>
      </c>
      <c r="BI23" s="8">
        <f t="shared" si="27"/>
        <v>0</v>
      </c>
      <c r="BJ23" s="8">
        <f t="shared" si="28"/>
        <v>0</v>
      </c>
    </row>
    <row r="24" spans="1:62" ht="30" customHeight="1" x14ac:dyDescent="0.3">
      <c r="A24" s="8"/>
      <c r="B24" s="16">
        <v>20014076</v>
      </c>
      <c r="C24" s="38">
        <v>20</v>
      </c>
      <c r="D24" s="38"/>
      <c r="E24" s="41">
        <v>2021</v>
      </c>
      <c r="F24" s="39" t="s">
        <v>153</v>
      </c>
      <c r="G24" s="27">
        <f t="shared" si="5"/>
        <v>3.5759379999999998</v>
      </c>
      <c r="H24" s="27">
        <v>0</v>
      </c>
      <c r="I24" s="27">
        <v>3.5759379999999998</v>
      </c>
      <c r="J24" s="39" t="s">
        <v>154</v>
      </c>
      <c r="K24" s="15">
        <v>2</v>
      </c>
      <c r="L24" s="39" t="s">
        <v>155</v>
      </c>
      <c r="M24" s="39" t="s">
        <v>156</v>
      </c>
      <c r="N24" s="39" t="s">
        <v>155</v>
      </c>
      <c r="O24" s="16" t="s">
        <v>53</v>
      </c>
      <c r="P24" s="16" t="s">
        <v>53</v>
      </c>
      <c r="Q24" s="16" t="s">
        <v>53</v>
      </c>
      <c r="R24" s="16" t="s">
        <v>53</v>
      </c>
      <c r="S24" s="16" t="s">
        <v>53</v>
      </c>
      <c r="T24" s="16" t="s">
        <v>55</v>
      </c>
      <c r="U24" s="16" t="s">
        <v>56</v>
      </c>
      <c r="V24" s="16" t="s">
        <v>157</v>
      </c>
      <c r="W24" s="16" t="s">
        <v>53</v>
      </c>
      <c r="X24" t="s">
        <v>56</v>
      </c>
      <c r="Y24" s="55">
        <f>IFERROR(VLOOKUP($X24,'Depr rate'!$A$2:$C$10,2,FALSE),0)</f>
        <v>456</v>
      </c>
      <c r="Z24" s="56">
        <f>IF(Y24=0,0,$G24*(VLOOKUP($Y24,'Depr rate'!$B$2:$C$10,2,FALSE)/100))</f>
        <v>9.2974388000000005E-2</v>
      </c>
      <c r="AA24" s="57">
        <f t="shared" si="0"/>
        <v>4.6487194000000003E-2</v>
      </c>
      <c r="AB24" s="57">
        <f>IF(Y24=0,0,$G24*(VLOOKUP($Y24,'Depr rate'!$B$2:$D$10,3,FALSE)/100))</f>
        <v>8.5822512000000004E-2</v>
      </c>
      <c r="AC24" s="1">
        <f t="shared" si="29"/>
        <v>0</v>
      </c>
      <c r="AD24" s="1">
        <f t="shared" si="29"/>
        <v>0</v>
      </c>
      <c r="AE24" s="1">
        <f t="shared" si="29"/>
        <v>0</v>
      </c>
      <c r="AF24" s="1">
        <f t="shared" si="29"/>
        <v>0</v>
      </c>
      <c r="AG24" s="1">
        <f t="shared" si="29"/>
        <v>0</v>
      </c>
      <c r="AH24" s="1">
        <f t="shared" si="29"/>
        <v>0</v>
      </c>
      <c r="AI24" s="1">
        <f t="shared" si="29"/>
        <v>0</v>
      </c>
      <c r="AJ24" s="1">
        <f t="shared" si="29"/>
        <v>4.6487194000000003E-2</v>
      </c>
      <c r="AK24" s="1">
        <f t="shared" si="29"/>
        <v>0.139461582</v>
      </c>
      <c r="AL24" s="1">
        <f t="shared" si="29"/>
        <v>0.23243597000000002</v>
      </c>
      <c r="AM24" s="58">
        <f t="shared" si="2"/>
        <v>0.31825848200000001</v>
      </c>
      <c r="AN24" s="4">
        <f t="shared" si="6"/>
        <v>0</v>
      </c>
      <c r="AO24" s="8">
        <f t="shared" si="7"/>
        <v>0</v>
      </c>
      <c r="AP24" s="8">
        <f t="shared" si="8"/>
        <v>0</v>
      </c>
      <c r="AQ24" s="8">
        <f t="shared" si="9"/>
        <v>0</v>
      </c>
      <c r="AR24" s="8">
        <f t="shared" si="10"/>
        <v>0</v>
      </c>
      <c r="AS24" s="8">
        <f t="shared" si="11"/>
        <v>0</v>
      </c>
      <c r="AT24" s="8">
        <f t="shared" si="12"/>
        <v>0</v>
      </c>
      <c r="AU24" s="8">
        <f t="shared" si="13"/>
        <v>0</v>
      </c>
      <c r="AV24" s="8">
        <f t="shared" si="14"/>
        <v>0</v>
      </c>
      <c r="AW24" s="8">
        <f t="shared" si="15"/>
        <v>0</v>
      </c>
      <c r="AX24" s="8">
        <f t="shared" si="16"/>
        <v>0</v>
      </c>
      <c r="AY24" s="8">
        <f t="shared" si="17"/>
        <v>0</v>
      </c>
      <c r="AZ24" s="8">
        <f t="shared" si="18"/>
        <v>0</v>
      </c>
      <c r="BA24" s="8">
        <f t="shared" si="19"/>
        <v>0</v>
      </c>
      <c r="BB24" s="8">
        <f t="shared" si="20"/>
        <v>0</v>
      </c>
      <c r="BC24" s="8">
        <f t="shared" si="21"/>
        <v>0</v>
      </c>
      <c r="BD24" s="8">
        <f t="shared" si="22"/>
        <v>0</v>
      </c>
      <c r="BE24" s="8">
        <f t="shared" si="23"/>
        <v>0</v>
      </c>
      <c r="BF24" s="8">
        <f t="shared" si="24"/>
        <v>0</v>
      </c>
      <c r="BG24" s="8">
        <f t="shared" si="25"/>
        <v>4.6487194000000003E-2</v>
      </c>
      <c r="BH24" s="8">
        <f t="shared" si="26"/>
        <v>0.139461582</v>
      </c>
      <c r="BI24" s="8">
        <f t="shared" si="27"/>
        <v>0.23243597000000002</v>
      </c>
      <c r="BJ24" s="8">
        <f t="shared" si="28"/>
        <v>0.31825848200000001</v>
      </c>
    </row>
    <row r="25" spans="1:62" ht="30" customHeight="1" x14ac:dyDescent="0.25">
      <c r="A25" s="8"/>
      <c r="B25" s="16">
        <v>20013332</v>
      </c>
      <c r="C25" s="38">
        <v>21</v>
      </c>
      <c r="D25" s="38"/>
      <c r="E25" s="41">
        <v>2022</v>
      </c>
      <c r="F25" s="39" t="s">
        <v>158</v>
      </c>
      <c r="G25" s="27">
        <f t="shared" si="5"/>
        <v>17.630475367536</v>
      </c>
      <c r="H25" s="27">
        <v>17.630475367536</v>
      </c>
      <c r="I25" s="27">
        <v>0</v>
      </c>
      <c r="J25" s="39" t="s">
        <v>159</v>
      </c>
      <c r="K25" s="15">
        <v>2</v>
      </c>
      <c r="L25" s="39" t="s">
        <v>160</v>
      </c>
      <c r="M25" s="39" t="s">
        <v>161</v>
      </c>
      <c r="N25" s="39" t="s">
        <v>162</v>
      </c>
      <c r="O25" s="16" t="s">
        <v>53</v>
      </c>
      <c r="P25" s="16" t="s">
        <v>53</v>
      </c>
      <c r="Q25" s="16" t="s">
        <v>53</v>
      </c>
      <c r="R25" s="16" t="s">
        <v>53</v>
      </c>
      <c r="S25" s="16" t="s">
        <v>53</v>
      </c>
      <c r="T25" s="16" t="s">
        <v>55</v>
      </c>
      <c r="U25" s="16" t="s">
        <v>163</v>
      </c>
      <c r="V25" s="16" t="s">
        <v>57</v>
      </c>
      <c r="W25" s="16" t="s">
        <v>58</v>
      </c>
      <c r="X25" s="59" t="s">
        <v>163</v>
      </c>
      <c r="Y25" s="55">
        <f>IFERROR(VLOOKUP($X25,'Depr rate'!$A$2:$C$10,2,FALSE),0)</f>
        <v>457</v>
      </c>
      <c r="Z25" s="56">
        <f>IF(Y25=0,0,$G25*(VLOOKUP($Y25,'Depr rate'!$B$2:$C$10,2,FALSE)/100))</f>
        <v>0.52715121348932648</v>
      </c>
      <c r="AA25" s="57">
        <f t="shared" si="0"/>
        <v>0.26357560674466324</v>
      </c>
      <c r="AB25" s="57">
        <f>IF(Y25=0,0,$G25*(VLOOKUP($Y25,'Depr rate'!$B$2:$D$10,3,FALSE)/100))</f>
        <v>0.3561356024242272</v>
      </c>
      <c r="AC25" s="1">
        <f t="shared" ref="AC25:AL34" si="30">IF($E25&gt;AC$4,0,IF(AC$4=$E25,$AA25,$Z25*(AC$4-$E25)+$AA25))</f>
        <v>0</v>
      </c>
      <c r="AD25" s="1">
        <f t="shared" si="30"/>
        <v>0</v>
      </c>
      <c r="AE25" s="1">
        <f t="shared" si="30"/>
        <v>0</v>
      </c>
      <c r="AF25" s="1">
        <f t="shared" si="30"/>
        <v>0</v>
      </c>
      <c r="AG25" s="1">
        <f t="shared" si="30"/>
        <v>0</v>
      </c>
      <c r="AH25" s="1">
        <f t="shared" si="30"/>
        <v>0</v>
      </c>
      <c r="AI25" s="1">
        <f t="shared" si="30"/>
        <v>0</v>
      </c>
      <c r="AJ25" s="1">
        <f t="shared" si="30"/>
        <v>0</v>
      </c>
      <c r="AK25" s="1">
        <f t="shared" si="30"/>
        <v>0.26357560674466324</v>
      </c>
      <c r="AL25" s="1">
        <f t="shared" si="30"/>
        <v>0.79072682023398966</v>
      </c>
      <c r="AM25" s="58">
        <f t="shared" si="2"/>
        <v>1.1468624226582169</v>
      </c>
      <c r="AN25" s="4">
        <f t="shared" si="6"/>
        <v>1</v>
      </c>
      <c r="AO25" s="8">
        <f t="shared" si="7"/>
        <v>0</v>
      </c>
      <c r="AP25" s="8">
        <f t="shared" si="8"/>
        <v>0</v>
      </c>
      <c r="AQ25" s="8">
        <f t="shared" si="9"/>
        <v>0</v>
      </c>
      <c r="AR25" s="8">
        <f t="shared" si="10"/>
        <v>0</v>
      </c>
      <c r="AS25" s="8">
        <f t="shared" si="11"/>
        <v>0</v>
      </c>
      <c r="AT25" s="8">
        <f t="shared" si="12"/>
        <v>0</v>
      </c>
      <c r="AU25" s="8">
        <f t="shared" si="13"/>
        <v>0</v>
      </c>
      <c r="AV25" s="8">
        <f t="shared" si="14"/>
        <v>0</v>
      </c>
      <c r="AW25" s="8">
        <f t="shared" si="15"/>
        <v>0.26357560674466324</v>
      </c>
      <c r="AX25" s="8">
        <f t="shared" si="16"/>
        <v>0.79072682023398966</v>
      </c>
      <c r="AY25" s="8">
        <f t="shared" si="17"/>
        <v>1.1468624226582169</v>
      </c>
      <c r="AZ25" s="8">
        <f t="shared" si="18"/>
        <v>0</v>
      </c>
      <c r="BA25" s="8">
        <f t="shared" si="19"/>
        <v>0</v>
      </c>
      <c r="BB25" s="8">
        <f t="shared" si="20"/>
        <v>0</v>
      </c>
      <c r="BC25" s="8">
        <f t="shared" si="21"/>
        <v>0</v>
      </c>
      <c r="BD25" s="8">
        <f t="shared" si="22"/>
        <v>0</v>
      </c>
      <c r="BE25" s="8">
        <f t="shared" si="23"/>
        <v>0</v>
      </c>
      <c r="BF25" s="8">
        <f t="shared" si="24"/>
        <v>0</v>
      </c>
      <c r="BG25" s="8">
        <f t="shared" si="25"/>
        <v>0</v>
      </c>
      <c r="BH25" s="8">
        <f t="shared" si="26"/>
        <v>0</v>
      </c>
      <c r="BI25" s="8">
        <f t="shared" si="27"/>
        <v>0</v>
      </c>
      <c r="BJ25" s="8">
        <f t="shared" si="28"/>
        <v>0</v>
      </c>
    </row>
    <row r="26" spans="1:62" ht="30" customHeight="1" x14ac:dyDescent="0.25">
      <c r="A26" s="8"/>
      <c r="B26" s="16">
        <v>20020372</v>
      </c>
      <c r="C26" s="38">
        <v>22</v>
      </c>
      <c r="D26" s="38"/>
      <c r="E26" s="41">
        <v>2022</v>
      </c>
      <c r="F26" s="39" t="s">
        <v>164</v>
      </c>
      <c r="G26" s="27">
        <f t="shared" si="5"/>
        <v>21.518346146886003</v>
      </c>
      <c r="H26" s="27">
        <v>21.518346146886003</v>
      </c>
      <c r="I26" s="27">
        <v>0</v>
      </c>
      <c r="J26" s="39" t="s">
        <v>159</v>
      </c>
      <c r="K26" s="15">
        <v>2</v>
      </c>
      <c r="L26" s="39" t="s">
        <v>165</v>
      </c>
      <c r="M26" s="39" t="s">
        <v>161</v>
      </c>
      <c r="N26" s="39" t="s">
        <v>162</v>
      </c>
      <c r="O26" s="16" t="s">
        <v>53</v>
      </c>
      <c r="P26" s="16" t="s">
        <v>53</v>
      </c>
      <c r="Q26" s="16" t="s">
        <v>53</v>
      </c>
      <c r="R26" s="16" t="s">
        <v>53</v>
      </c>
      <c r="S26" s="16" t="s">
        <v>53</v>
      </c>
      <c r="T26" s="16" t="s">
        <v>55</v>
      </c>
      <c r="U26" s="16" t="s">
        <v>163</v>
      </c>
      <c r="V26" s="16" t="s">
        <v>57</v>
      </c>
      <c r="W26" s="16" t="s">
        <v>58</v>
      </c>
      <c r="X26" s="59" t="s">
        <v>163</v>
      </c>
      <c r="Y26" s="55">
        <f>IFERROR(VLOOKUP($X26,'Depr rate'!$A$2:$C$10,2,FALSE),0)</f>
        <v>457</v>
      </c>
      <c r="Z26" s="56">
        <f>IF(Y26=0,0,$G26*(VLOOKUP($Y26,'Depr rate'!$B$2:$C$10,2,FALSE)/100))</f>
        <v>0.64339854979189159</v>
      </c>
      <c r="AA26" s="57">
        <f t="shared" si="0"/>
        <v>0.3216992748959458</v>
      </c>
      <c r="AB26" s="57">
        <f>IF(Y26=0,0,$G26*(VLOOKUP($Y26,'Depr rate'!$B$2:$D$10,3,FALSE)/100))</f>
        <v>0.43467059216709725</v>
      </c>
      <c r="AC26" s="1">
        <f t="shared" si="30"/>
        <v>0</v>
      </c>
      <c r="AD26" s="1">
        <f t="shared" si="30"/>
        <v>0</v>
      </c>
      <c r="AE26" s="1">
        <f t="shared" si="30"/>
        <v>0</v>
      </c>
      <c r="AF26" s="1">
        <f t="shared" si="30"/>
        <v>0</v>
      </c>
      <c r="AG26" s="1">
        <f t="shared" si="30"/>
        <v>0</v>
      </c>
      <c r="AH26" s="1">
        <f t="shared" si="30"/>
        <v>0</v>
      </c>
      <c r="AI26" s="1">
        <f t="shared" si="30"/>
        <v>0</v>
      </c>
      <c r="AJ26" s="1">
        <f t="shared" si="30"/>
        <v>0</v>
      </c>
      <c r="AK26" s="1">
        <f t="shared" si="30"/>
        <v>0.3216992748959458</v>
      </c>
      <c r="AL26" s="1">
        <f t="shared" si="30"/>
        <v>0.96509782468783745</v>
      </c>
      <c r="AM26" s="58">
        <f t="shared" si="2"/>
        <v>1.3997684168549347</v>
      </c>
      <c r="AN26" s="4">
        <f t="shared" si="6"/>
        <v>1</v>
      </c>
      <c r="AO26" s="8">
        <f t="shared" si="7"/>
        <v>0</v>
      </c>
      <c r="AP26" s="8">
        <f t="shared" si="8"/>
        <v>0</v>
      </c>
      <c r="AQ26" s="8">
        <f t="shared" si="9"/>
        <v>0</v>
      </c>
      <c r="AR26" s="8">
        <f t="shared" si="10"/>
        <v>0</v>
      </c>
      <c r="AS26" s="8">
        <f t="shared" si="11"/>
        <v>0</v>
      </c>
      <c r="AT26" s="8">
        <f t="shared" si="12"/>
        <v>0</v>
      </c>
      <c r="AU26" s="8">
        <f t="shared" si="13"/>
        <v>0</v>
      </c>
      <c r="AV26" s="8">
        <f t="shared" si="14"/>
        <v>0</v>
      </c>
      <c r="AW26" s="8">
        <f t="shared" si="15"/>
        <v>0.3216992748959458</v>
      </c>
      <c r="AX26" s="8">
        <f t="shared" si="16"/>
        <v>0.96509782468783745</v>
      </c>
      <c r="AY26" s="8">
        <f t="shared" si="17"/>
        <v>1.3997684168549347</v>
      </c>
      <c r="AZ26" s="8">
        <f t="shared" si="18"/>
        <v>0</v>
      </c>
      <c r="BA26" s="8">
        <f t="shared" si="19"/>
        <v>0</v>
      </c>
      <c r="BB26" s="8">
        <f t="shared" si="20"/>
        <v>0</v>
      </c>
      <c r="BC26" s="8">
        <f t="shared" si="21"/>
        <v>0</v>
      </c>
      <c r="BD26" s="8">
        <f t="shared" si="22"/>
        <v>0</v>
      </c>
      <c r="BE26" s="8">
        <f t="shared" si="23"/>
        <v>0</v>
      </c>
      <c r="BF26" s="8">
        <f t="shared" si="24"/>
        <v>0</v>
      </c>
      <c r="BG26" s="8">
        <f t="shared" si="25"/>
        <v>0</v>
      </c>
      <c r="BH26" s="8">
        <f t="shared" si="26"/>
        <v>0</v>
      </c>
      <c r="BI26" s="8">
        <f t="shared" si="27"/>
        <v>0</v>
      </c>
      <c r="BJ26" s="8">
        <f t="shared" si="28"/>
        <v>0</v>
      </c>
    </row>
    <row r="27" spans="1:62" ht="45" customHeight="1" x14ac:dyDescent="0.25">
      <c r="A27" s="8"/>
      <c r="B27" s="16">
        <v>20022983</v>
      </c>
      <c r="C27" s="38">
        <v>23</v>
      </c>
      <c r="D27" s="38"/>
      <c r="E27" s="41">
        <v>2022</v>
      </c>
      <c r="F27" s="39" t="s">
        <v>166</v>
      </c>
      <c r="G27" s="27">
        <f t="shared" si="5"/>
        <v>2.4088769999999999</v>
      </c>
      <c r="H27" s="27">
        <v>0</v>
      </c>
      <c r="I27" s="27">
        <v>2.4088769999999999</v>
      </c>
      <c r="J27" s="39" t="s">
        <v>167</v>
      </c>
      <c r="K27" s="15">
        <v>2</v>
      </c>
      <c r="L27" s="39" t="s">
        <v>148</v>
      </c>
      <c r="M27" s="39" t="s">
        <v>168</v>
      </c>
      <c r="N27" s="39" t="s">
        <v>169</v>
      </c>
      <c r="O27" s="16" t="s">
        <v>53</v>
      </c>
      <c r="P27" s="16" t="s">
        <v>53</v>
      </c>
      <c r="Q27" s="16" t="s">
        <v>53</v>
      </c>
      <c r="R27" s="16" t="s">
        <v>53</v>
      </c>
      <c r="S27" s="16" t="s">
        <v>53</v>
      </c>
      <c r="T27" s="16" t="s">
        <v>170</v>
      </c>
      <c r="U27" s="16" t="s">
        <v>151</v>
      </c>
      <c r="V27" s="16" t="s">
        <v>116</v>
      </c>
      <c r="W27" s="16" t="s">
        <v>54</v>
      </c>
      <c r="X27" s="60" t="s">
        <v>151</v>
      </c>
      <c r="Y27" s="55">
        <f>IFERROR(VLOOKUP($X27,'Depr rate'!$A$2:$C$10,2,FALSE),0)</f>
        <v>450</v>
      </c>
      <c r="Z27" s="56">
        <f>IF(Y27=0,0,$G27*(VLOOKUP($Y27,'Depr rate'!$B$2:$C$10,2,FALSE)/100))</f>
        <v>0</v>
      </c>
      <c r="AA27" s="57">
        <f t="shared" si="0"/>
        <v>0</v>
      </c>
      <c r="AB27" s="57">
        <f>IF(Y27=0,0,$G27*(VLOOKUP($Y27,'Depr rate'!$B$2:$D$10,3,FALSE)/100))</f>
        <v>0</v>
      </c>
      <c r="AC27" s="1">
        <f t="shared" si="30"/>
        <v>0</v>
      </c>
      <c r="AD27" s="1">
        <f t="shared" si="30"/>
        <v>0</v>
      </c>
      <c r="AE27" s="1">
        <f t="shared" si="30"/>
        <v>0</v>
      </c>
      <c r="AF27" s="1">
        <f t="shared" si="30"/>
        <v>0</v>
      </c>
      <c r="AG27" s="1">
        <f t="shared" si="30"/>
        <v>0</v>
      </c>
      <c r="AH27" s="1">
        <f t="shared" si="30"/>
        <v>0</v>
      </c>
      <c r="AI27" s="1">
        <f t="shared" si="30"/>
        <v>0</v>
      </c>
      <c r="AJ27" s="1">
        <f t="shared" si="30"/>
        <v>0</v>
      </c>
      <c r="AK27" s="1">
        <f t="shared" si="30"/>
        <v>0</v>
      </c>
      <c r="AL27" s="1">
        <f t="shared" si="30"/>
        <v>0</v>
      </c>
      <c r="AM27" s="58">
        <f t="shared" si="2"/>
        <v>0</v>
      </c>
      <c r="AN27" s="4">
        <f t="shared" si="6"/>
        <v>0</v>
      </c>
      <c r="AO27" s="8">
        <f t="shared" si="7"/>
        <v>0</v>
      </c>
      <c r="AP27" s="8">
        <f t="shared" si="8"/>
        <v>0</v>
      </c>
      <c r="AQ27" s="8">
        <f t="shared" si="9"/>
        <v>0</v>
      </c>
      <c r="AR27" s="8">
        <f t="shared" si="10"/>
        <v>0</v>
      </c>
      <c r="AS27" s="8">
        <f t="shared" si="11"/>
        <v>0</v>
      </c>
      <c r="AT27" s="8">
        <f t="shared" si="12"/>
        <v>0</v>
      </c>
      <c r="AU27" s="8">
        <f t="shared" si="13"/>
        <v>0</v>
      </c>
      <c r="AV27" s="8">
        <f t="shared" si="14"/>
        <v>0</v>
      </c>
      <c r="AW27" s="8">
        <f t="shared" si="15"/>
        <v>0</v>
      </c>
      <c r="AX27" s="8">
        <f t="shared" si="16"/>
        <v>0</v>
      </c>
      <c r="AY27" s="8">
        <f t="shared" si="17"/>
        <v>0</v>
      </c>
      <c r="AZ27" s="8">
        <f t="shared" si="18"/>
        <v>0</v>
      </c>
      <c r="BA27" s="8">
        <f t="shared" si="19"/>
        <v>0</v>
      </c>
      <c r="BB27" s="8">
        <f t="shared" si="20"/>
        <v>0</v>
      </c>
      <c r="BC27" s="8">
        <f t="shared" si="21"/>
        <v>0</v>
      </c>
      <c r="BD27" s="8">
        <f t="shared" si="22"/>
        <v>0</v>
      </c>
      <c r="BE27" s="8">
        <f t="shared" si="23"/>
        <v>0</v>
      </c>
      <c r="BF27" s="8">
        <f t="shared" si="24"/>
        <v>0</v>
      </c>
      <c r="BG27" s="8">
        <f t="shared" si="25"/>
        <v>0</v>
      </c>
      <c r="BH27" s="8">
        <f t="shared" si="26"/>
        <v>0</v>
      </c>
      <c r="BI27" s="8">
        <f t="shared" si="27"/>
        <v>0</v>
      </c>
      <c r="BJ27" s="8">
        <f t="shared" si="28"/>
        <v>0</v>
      </c>
    </row>
    <row r="28" spans="1:62" ht="45.6" customHeight="1" x14ac:dyDescent="0.3">
      <c r="A28" s="8"/>
      <c r="B28" s="16">
        <v>20021330</v>
      </c>
      <c r="C28" s="38">
        <v>24</v>
      </c>
      <c r="D28" s="38"/>
      <c r="E28" s="41">
        <v>2023</v>
      </c>
      <c r="F28" s="39" t="s">
        <v>171</v>
      </c>
      <c r="G28" s="27">
        <f t="shared" si="5"/>
        <v>342.46019183065607</v>
      </c>
      <c r="H28" s="27">
        <v>342.46019183065607</v>
      </c>
      <c r="I28" s="27">
        <v>0</v>
      </c>
      <c r="J28" s="39" t="s">
        <v>172</v>
      </c>
      <c r="K28" s="15">
        <v>2</v>
      </c>
      <c r="L28" s="39" t="s">
        <v>173</v>
      </c>
      <c r="M28" s="39" t="s">
        <v>174</v>
      </c>
      <c r="N28" s="39" t="s">
        <v>175</v>
      </c>
      <c r="O28" s="16" t="s">
        <v>53</v>
      </c>
      <c r="P28" s="16" t="s">
        <v>53</v>
      </c>
      <c r="Q28" s="16" t="s">
        <v>53</v>
      </c>
      <c r="R28" s="16" t="s">
        <v>176</v>
      </c>
      <c r="S28" s="16" t="s">
        <v>53</v>
      </c>
      <c r="T28" s="16" t="s">
        <v>55</v>
      </c>
      <c r="U28" s="16" t="s">
        <v>135</v>
      </c>
      <c r="V28" s="16" t="s">
        <v>177</v>
      </c>
      <c r="W28" s="16" t="s">
        <v>58</v>
      </c>
      <c r="X28" s="29" t="s">
        <v>135</v>
      </c>
      <c r="Y28" s="55">
        <f>IFERROR(VLOOKUP($X28,'Depr rate'!$A$2:$C$10,2,FALSE),0)</f>
        <v>455</v>
      </c>
      <c r="Z28" s="56">
        <f>IF(Y28=0,0,$G28*(VLOOKUP($Y28,'Depr rate'!$B$2:$C$10,2,FALSE)/100))</f>
        <v>5.1026568582767755</v>
      </c>
      <c r="AA28" s="57">
        <f t="shared" si="0"/>
        <v>2.5513284291383878</v>
      </c>
      <c r="AB28" s="57">
        <f>IF(Y28=0,0,$G28*(VLOOKUP($Y28,'Depr rate'!$B$2:$D$10,3,FALSE)/100))</f>
        <v>8.3560286806680075</v>
      </c>
      <c r="AC28" s="1">
        <f t="shared" si="30"/>
        <v>0</v>
      </c>
      <c r="AD28" s="1">
        <f t="shared" si="30"/>
        <v>0</v>
      </c>
      <c r="AE28" s="1">
        <f t="shared" si="30"/>
        <v>0</v>
      </c>
      <c r="AF28" s="1">
        <f t="shared" si="30"/>
        <v>0</v>
      </c>
      <c r="AG28" s="1">
        <f t="shared" si="30"/>
        <v>0</v>
      </c>
      <c r="AH28" s="1">
        <f t="shared" si="30"/>
        <v>0</v>
      </c>
      <c r="AI28" s="1">
        <f t="shared" si="30"/>
        <v>0</v>
      </c>
      <c r="AJ28" s="1">
        <f t="shared" si="30"/>
        <v>0</v>
      </c>
      <c r="AK28" s="1">
        <f t="shared" si="30"/>
        <v>0</v>
      </c>
      <c r="AL28" s="1">
        <f t="shared" si="30"/>
        <v>2.5513284291383878</v>
      </c>
      <c r="AM28" s="58">
        <f t="shared" si="2"/>
        <v>10.907357109806394</v>
      </c>
      <c r="AN28" s="4">
        <f t="shared" si="6"/>
        <v>1</v>
      </c>
      <c r="AO28" s="8">
        <f t="shared" si="7"/>
        <v>0</v>
      </c>
      <c r="AP28" s="8">
        <f t="shared" si="8"/>
        <v>0</v>
      </c>
      <c r="AQ28" s="8">
        <f t="shared" si="9"/>
        <v>0</v>
      </c>
      <c r="AR28" s="8">
        <f t="shared" si="10"/>
        <v>0</v>
      </c>
      <c r="AS28" s="8">
        <f t="shared" si="11"/>
        <v>0</v>
      </c>
      <c r="AT28" s="8">
        <f t="shared" si="12"/>
        <v>0</v>
      </c>
      <c r="AU28" s="8">
        <f t="shared" si="13"/>
        <v>0</v>
      </c>
      <c r="AV28" s="8">
        <f t="shared" si="14"/>
        <v>0</v>
      </c>
      <c r="AW28" s="8">
        <f t="shared" si="15"/>
        <v>0</v>
      </c>
      <c r="AX28" s="8">
        <f t="shared" si="16"/>
        <v>2.5513284291383878</v>
      </c>
      <c r="AY28" s="8">
        <f t="shared" si="17"/>
        <v>10.907357109806394</v>
      </c>
      <c r="AZ28" s="8">
        <f t="shared" si="18"/>
        <v>0</v>
      </c>
      <c r="BA28" s="8">
        <f t="shared" si="19"/>
        <v>0</v>
      </c>
      <c r="BB28" s="8">
        <f t="shared" si="20"/>
        <v>0</v>
      </c>
      <c r="BC28" s="8">
        <f t="shared" si="21"/>
        <v>0</v>
      </c>
      <c r="BD28" s="8">
        <f t="shared" si="22"/>
        <v>0</v>
      </c>
      <c r="BE28" s="8">
        <f t="shared" si="23"/>
        <v>0</v>
      </c>
      <c r="BF28" s="8">
        <f t="shared" si="24"/>
        <v>0</v>
      </c>
      <c r="BG28" s="8">
        <f t="shared" si="25"/>
        <v>0</v>
      </c>
      <c r="BH28" s="8">
        <f t="shared" si="26"/>
        <v>0</v>
      </c>
      <c r="BI28" s="8">
        <f t="shared" si="27"/>
        <v>0</v>
      </c>
      <c r="BJ28" s="8">
        <f t="shared" si="28"/>
        <v>0</v>
      </c>
    </row>
    <row r="29" spans="1:62" ht="30" customHeight="1" x14ac:dyDescent="0.3">
      <c r="A29" s="8"/>
      <c r="B29" s="16">
        <v>20021330</v>
      </c>
      <c r="C29" s="38">
        <v>25</v>
      </c>
      <c r="D29" s="38"/>
      <c r="E29" s="41">
        <v>2024</v>
      </c>
      <c r="F29" s="39" t="s">
        <v>178</v>
      </c>
      <c r="G29" s="27">
        <f t="shared" ref="G29" si="31">SUM(H29:I29)</f>
        <v>25.176603461760479</v>
      </c>
      <c r="H29" s="27">
        <v>25.176603461760479</v>
      </c>
      <c r="I29" s="27">
        <v>0</v>
      </c>
      <c r="J29" s="39" t="s">
        <v>172</v>
      </c>
      <c r="K29" s="15">
        <v>2</v>
      </c>
      <c r="L29" s="39" t="s">
        <v>173</v>
      </c>
      <c r="M29" s="39" t="s">
        <v>174</v>
      </c>
      <c r="N29" s="39" t="s">
        <v>175</v>
      </c>
      <c r="O29" s="16" t="s">
        <v>53</v>
      </c>
      <c r="P29" s="16" t="s">
        <v>53</v>
      </c>
      <c r="Q29" s="16" t="s">
        <v>53</v>
      </c>
      <c r="R29" s="16" t="s">
        <v>176</v>
      </c>
      <c r="S29" s="16" t="s">
        <v>53</v>
      </c>
      <c r="T29" s="16" t="s">
        <v>55</v>
      </c>
      <c r="U29" s="16" t="s">
        <v>135</v>
      </c>
      <c r="V29" s="16" t="s">
        <v>177</v>
      </c>
      <c r="W29" s="16" t="s">
        <v>58</v>
      </c>
      <c r="X29" s="29" t="s">
        <v>135</v>
      </c>
      <c r="Y29" s="55">
        <f>IFERROR(VLOOKUP($X29,'Depr rate'!$A$2:$C$10,2,FALSE),0)</f>
        <v>455</v>
      </c>
      <c r="Z29" s="56">
        <f>IF(Y29=0,0,$G29*(VLOOKUP($Y29,'Depr rate'!$B$2:$C$10,2,FALSE)/100))</f>
        <v>0.37513139158023112</v>
      </c>
      <c r="AA29" s="57">
        <f t="shared" si="0"/>
        <v>0.18756569579011556</v>
      </c>
      <c r="AB29" s="57">
        <f>IF(Y29=0,0,$G29*(VLOOKUP($Y29,'Depr rate'!$B$2:$D$10,3,FALSE)/100))</f>
        <v>0.61430912446695563</v>
      </c>
      <c r="AC29" s="1">
        <f t="shared" si="30"/>
        <v>0</v>
      </c>
      <c r="AD29" s="1">
        <f t="shared" si="30"/>
        <v>0</v>
      </c>
      <c r="AE29" s="1">
        <f t="shared" si="30"/>
        <v>0</v>
      </c>
      <c r="AF29" s="1">
        <f t="shared" si="30"/>
        <v>0</v>
      </c>
      <c r="AG29" s="1">
        <f t="shared" si="30"/>
        <v>0</v>
      </c>
      <c r="AH29" s="1">
        <f t="shared" si="30"/>
        <v>0</v>
      </c>
      <c r="AI29" s="1">
        <f t="shared" si="30"/>
        <v>0</v>
      </c>
      <c r="AJ29" s="1">
        <f t="shared" si="30"/>
        <v>0</v>
      </c>
      <c r="AK29" s="1">
        <f t="shared" si="30"/>
        <v>0</v>
      </c>
      <c r="AL29" s="1">
        <f t="shared" si="30"/>
        <v>0</v>
      </c>
      <c r="AM29" s="58">
        <f t="shared" si="2"/>
        <v>0.30715456223347781</v>
      </c>
      <c r="AN29" s="4">
        <f t="shared" si="6"/>
        <v>1</v>
      </c>
      <c r="AO29" s="8">
        <f t="shared" si="7"/>
        <v>0</v>
      </c>
      <c r="AP29" s="8">
        <f t="shared" si="8"/>
        <v>0</v>
      </c>
      <c r="AQ29" s="8">
        <f t="shared" si="9"/>
        <v>0</v>
      </c>
      <c r="AR29" s="8">
        <f t="shared" si="10"/>
        <v>0</v>
      </c>
      <c r="AS29" s="8">
        <f t="shared" si="11"/>
        <v>0</v>
      </c>
      <c r="AT29" s="8">
        <f t="shared" si="12"/>
        <v>0</v>
      </c>
      <c r="AU29" s="8">
        <f t="shared" si="13"/>
        <v>0</v>
      </c>
      <c r="AV29" s="8">
        <f t="shared" si="14"/>
        <v>0</v>
      </c>
      <c r="AW29" s="8">
        <f t="shared" si="15"/>
        <v>0</v>
      </c>
      <c r="AX29" s="8">
        <f t="shared" si="16"/>
        <v>0</v>
      </c>
      <c r="AY29" s="8">
        <f t="shared" si="17"/>
        <v>0.30715456223347781</v>
      </c>
      <c r="AZ29" s="8">
        <f t="shared" si="18"/>
        <v>0</v>
      </c>
      <c r="BA29" s="8">
        <f t="shared" si="19"/>
        <v>0</v>
      </c>
      <c r="BB29" s="8">
        <f t="shared" si="20"/>
        <v>0</v>
      </c>
      <c r="BC29" s="8">
        <f t="shared" si="21"/>
        <v>0</v>
      </c>
      <c r="BD29" s="8">
        <f t="shared" si="22"/>
        <v>0</v>
      </c>
      <c r="BE29" s="8">
        <f t="shared" si="23"/>
        <v>0</v>
      </c>
      <c r="BF29" s="8">
        <f t="shared" si="24"/>
        <v>0</v>
      </c>
      <c r="BG29" s="8">
        <f t="shared" si="25"/>
        <v>0</v>
      </c>
      <c r="BH29" s="8">
        <f t="shared" si="26"/>
        <v>0</v>
      </c>
      <c r="BI29" s="8">
        <f t="shared" si="27"/>
        <v>0</v>
      </c>
      <c r="BJ29" s="8">
        <f t="shared" si="28"/>
        <v>0</v>
      </c>
    </row>
    <row r="30" spans="1:62" ht="30" customHeight="1" x14ac:dyDescent="0.25">
      <c r="A30" s="8"/>
      <c r="B30" s="16">
        <v>20021749</v>
      </c>
      <c r="C30" s="38">
        <v>26</v>
      </c>
      <c r="D30" s="38"/>
      <c r="E30" s="41">
        <v>2023</v>
      </c>
      <c r="F30" s="39" t="s">
        <v>179</v>
      </c>
      <c r="G30" s="27">
        <f t="shared" si="5"/>
        <v>3.218110757552</v>
      </c>
      <c r="H30" s="27">
        <v>3.218110757552</v>
      </c>
      <c r="I30" s="27">
        <v>0</v>
      </c>
      <c r="J30" s="39" t="s">
        <v>180</v>
      </c>
      <c r="K30" s="15">
        <v>2</v>
      </c>
      <c r="L30" s="39" t="s">
        <v>181</v>
      </c>
      <c r="M30" s="39" t="s">
        <v>182</v>
      </c>
      <c r="N30" s="39" t="s">
        <v>183</v>
      </c>
      <c r="O30" s="16" t="s">
        <v>53</v>
      </c>
      <c r="P30" s="16" t="s">
        <v>53</v>
      </c>
      <c r="Q30" s="16" t="s">
        <v>53</v>
      </c>
      <c r="R30" s="16" t="s">
        <v>53</v>
      </c>
      <c r="S30" s="16" t="s">
        <v>53</v>
      </c>
      <c r="T30" s="16" t="s">
        <v>55</v>
      </c>
      <c r="U30" s="16" t="s">
        <v>135</v>
      </c>
      <c r="V30" s="16" t="s">
        <v>66</v>
      </c>
      <c r="W30" s="16" t="s">
        <v>54</v>
      </c>
      <c r="X30" s="60" t="s">
        <v>135</v>
      </c>
      <c r="Y30" s="55">
        <f>IFERROR(VLOOKUP($X30,'Depr rate'!$A$2:$C$10,2,FALSE),0)</f>
        <v>455</v>
      </c>
      <c r="Z30" s="56">
        <f>IF(Y30=0,0,$G30*(VLOOKUP($Y30,'Depr rate'!$B$2:$C$10,2,FALSE)/100))</f>
        <v>4.7949850287524798E-2</v>
      </c>
      <c r="AA30" s="57">
        <f t="shared" si="0"/>
        <v>2.3974925143762399E-2</v>
      </c>
      <c r="AB30" s="57">
        <f>IF(Y30=0,0,$G30*(VLOOKUP($Y30,'Depr rate'!$B$2:$D$10,3,FALSE)/100))</f>
        <v>7.8521902484268796E-2</v>
      </c>
      <c r="AC30" s="1">
        <f t="shared" si="30"/>
        <v>0</v>
      </c>
      <c r="AD30" s="1">
        <f t="shared" si="30"/>
        <v>0</v>
      </c>
      <c r="AE30" s="1">
        <f t="shared" si="30"/>
        <v>0</v>
      </c>
      <c r="AF30" s="1">
        <f t="shared" si="30"/>
        <v>0</v>
      </c>
      <c r="AG30" s="1">
        <f t="shared" si="30"/>
        <v>0</v>
      </c>
      <c r="AH30" s="1">
        <f t="shared" si="30"/>
        <v>0</v>
      </c>
      <c r="AI30" s="1">
        <f t="shared" si="30"/>
        <v>0</v>
      </c>
      <c r="AJ30" s="1">
        <f t="shared" si="30"/>
        <v>0</v>
      </c>
      <c r="AK30" s="1">
        <f t="shared" si="30"/>
        <v>0</v>
      </c>
      <c r="AL30" s="1">
        <f t="shared" si="30"/>
        <v>2.3974925143762399E-2</v>
      </c>
      <c r="AM30" s="58">
        <f t="shared" si="2"/>
        <v>0.1024968276280312</v>
      </c>
      <c r="AN30" s="4">
        <f t="shared" si="6"/>
        <v>1</v>
      </c>
      <c r="AO30" s="8">
        <f t="shared" si="7"/>
        <v>0</v>
      </c>
      <c r="AP30" s="8">
        <f t="shared" si="8"/>
        <v>0</v>
      </c>
      <c r="AQ30" s="8">
        <f t="shared" si="9"/>
        <v>0</v>
      </c>
      <c r="AR30" s="8">
        <f t="shared" si="10"/>
        <v>0</v>
      </c>
      <c r="AS30" s="8">
        <f t="shared" si="11"/>
        <v>0</v>
      </c>
      <c r="AT30" s="8">
        <f t="shared" si="12"/>
        <v>0</v>
      </c>
      <c r="AU30" s="8">
        <f t="shared" si="13"/>
        <v>0</v>
      </c>
      <c r="AV30" s="8">
        <f t="shared" si="14"/>
        <v>0</v>
      </c>
      <c r="AW30" s="8">
        <f t="shared" si="15"/>
        <v>0</v>
      </c>
      <c r="AX30" s="8">
        <f t="shared" si="16"/>
        <v>2.3974925143762399E-2</v>
      </c>
      <c r="AY30" s="8">
        <f t="shared" si="17"/>
        <v>0.1024968276280312</v>
      </c>
      <c r="AZ30" s="8">
        <f t="shared" si="18"/>
        <v>0</v>
      </c>
      <c r="BA30" s="8">
        <f t="shared" si="19"/>
        <v>0</v>
      </c>
      <c r="BB30" s="8">
        <f t="shared" si="20"/>
        <v>0</v>
      </c>
      <c r="BC30" s="8">
        <f t="shared" si="21"/>
        <v>0</v>
      </c>
      <c r="BD30" s="8">
        <f t="shared" si="22"/>
        <v>0</v>
      </c>
      <c r="BE30" s="8">
        <f t="shared" si="23"/>
        <v>0</v>
      </c>
      <c r="BF30" s="8">
        <f t="shared" si="24"/>
        <v>0</v>
      </c>
      <c r="BG30" s="8">
        <f t="shared" si="25"/>
        <v>0</v>
      </c>
      <c r="BH30" s="8">
        <f t="shared" si="26"/>
        <v>0</v>
      </c>
      <c r="BI30" s="8">
        <f t="shared" si="27"/>
        <v>0</v>
      </c>
      <c r="BJ30" s="8">
        <f t="shared" si="28"/>
        <v>0</v>
      </c>
    </row>
    <row r="31" spans="1:62" ht="39" customHeight="1" x14ac:dyDescent="0.25">
      <c r="A31" s="8"/>
      <c r="B31" s="16">
        <v>20023062</v>
      </c>
      <c r="C31" s="38">
        <v>27</v>
      </c>
      <c r="D31" s="38"/>
      <c r="E31" s="41">
        <v>2023</v>
      </c>
      <c r="F31" s="39" t="s">
        <v>184</v>
      </c>
      <c r="G31" s="27">
        <f t="shared" si="5"/>
        <v>4.6458402345280003</v>
      </c>
      <c r="H31" s="27">
        <v>4.6458402345280003</v>
      </c>
      <c r="I31" s="27">
        <v>0</v>
      </c>
      <c r="J31" s="39" t="s">
        <v>185</v>
      </c>
      <c r="K31" s="15">
        <v>2</v>
      </c>
      <c r="L31" s="39" t="s">
        <v>186</v>
      </c>
      <c r="M31" s="39" t="s">
        <v>187</v>
      </c>
      <c r="N31" s="39" t="s">
        <v>188</v>
      </c>
      <c r="O31" s="16" t="s">
        <v>53</v>
      </c>
      <c r="P31" s="16" t="s">
        <v>53</v>
      </c>
      <c r="Q31" s="16" t="s">
        <v>53</v>
      </c>
      <c r="R31" s="16" t="s">
        <v>53</v>
      </c>
      <c r="S31" s="16" t="s">
        <v>53</v>
      </c>
      <c r="T31" s="16" t="s">
        <v>55</v>
      </c>
      <c r="U31" s="16" t="s">
        <v>56</v>
      </c>
      <c r="V31" s="16" t="s">
        <v>139</v>
      </c>
      <c r="W31" s="16" t="s">
        <v>58</v>
      </c>
      <c r="X31" s="60" t="s">
        <v>56</v>
      </c>
      <c r="Y31" s="55">
        <f>IFERROR(VLOOKUP($X31,'Depr rate'!$A$2:$C$10,2,FALSE),0)</f>
        <v>456</v>
      </c>
      <c r="Z31" s="56">
        <f>IF(Y31=0,0,$G31*(VLOOKUP($Y31,'Depr rate'!$B$2:$C$10,2,FALSE)/100))</f>
        <v>0.12079184609772801</v>
      </c>
      <c r="AA31" s="57">
        <f t="shared" si="0"/>
        <v>6.0395923048864007E-2</v>
      </c>
      <c r="AB31" s="57">
        <f>IF(Y31=0,0,$G31*(VLOOKUP($Y31,'Depr rate'!$B$2:$D$10,3,FALSE)/100))</f>
        <v>0.11150016562867202</v>
      </c>
      <c r="AC31" s="1">
        <f t="shared" si="30"/>
        <v>0</v>
      </c>
      <c r="AD31" s="1">
        <f t="shared" si="30"/>
        <v>0</v>
      </c>
      <c r="AE31" s="1">
        <f t="shared" si="30"/>
        <v>0</v>
      </c>
      <c r="AF31" s="1">
        <f t="shared" si="30"/>
        <v>0</v>
      </c>
      <c r="AG31" s="1">
        <f t="shared" si="30"/>
        <v>0</v>
      </c>
      <c r="AH31" s="1">
        <f t="shared" si="30"/>
        <v>0</v>
      </c>
      <c r="AI31" s="1">
        <f t="shared" si="30"/>
        <v>0</v>
      </c>
      <c r="AJ31" s="1">
        <f t="shared" si="30"/>
        <v>0</v>
      </c>
      <c r="AK31" s="1">
        <f t="shared" si="30"/>
        <v>0</v>
      </c>
      <c r="AL31" s="1">
        <f t="shared" si="30"/>
        <v>6.0395923048864007E-2</v>
      </c>
      <c r="AM31" s="58">
        <f t="shared" si="2"/>
        <v>0.17189608867753603</v>
      </c>
      <c r="AN31" s="4">
        <f t="shared" si="6"/>
        <v>1</v>
      </c>
      <c r="AO31" s="8">
        <f t="shared" si="7"/>
        <v>0</v>
      </c>
      <c r="AP31" s="8">
        <f t="shared" si="8"/>
        <v>0</v>
      </c>
      <c r="AQ31" s="8">
        <f t="shared" si="9"/>
        <v>0</v>
      </c>
      <c r="AR31" s="8">
        <f t="shared" si="10"/>
        <v>0</v>
      </c>
      <c r="AS31" s="8">
        <f t="shared" si="11"/>
        <v>0</v>
      </c>
      <c r="AT31" s="8">
        <f t="shared" si="12"/>
        <v>0</v>
      </c>
      <c r="AU31" s="8">
        <f t="shared" si="13"/>
        <v>0</v>
      </c>
      <c r="AV31" s="8">
        <f t="shared" si="14"/>
        <v>0</v>
      </c>
      <c r="AW31" s="8">
        <f t="shared" si="15"/>
        <v>0</v>
      </c>
      <c r="AX31" s="8">
        <f t="shared" si="16"/>
        <v>6.0395923048864007E-2</v>
      </c>
      <c r="AY31" s="8">
        <f t="shared" si="17"/>
        <v>0.17189608867753603</v>
      </c>
      <c r="AZ31" s="8">
        <f t="shared" si="18"/>
        <v>0</v>
      </c>
      <c r="BA31" s="8">
        <f t="shared" si="19"/>
        <v>0</v>
      </c>
      <c r="BB31" s="8">
        <f t="shared" si="20"/>
        <v>0</v>
      </c>
      <c r="BC31" s="8">
        <f t="shared" si="21"/>
        <v>0</v>
      </c>
      <c r="BD31" s="8">
        <f t="shared" si="22"/>
        <v>0</v>
      </c>
      <c r="BE31" s="8">
        <f t="shared" si="23"/>
        <v>0</v>
      </c>
      <c r="BF31" s="8">
        <f t="shared" si="24"/>
        <v>0</v>
      </c>
      <c r="BG31" s="8">
        <f t="shared" si="25"/>
        <v>0</v>
      </c>
      <c r="BH31" s="8">
        <f t="shared" si="26"/>
        <v>0</v>
      </c>
      <c r="BI31" s="8">
        <f t="shared" si="27"/>
        <v>0</v>
      </c>
      <c r="BJ31" s="8">
        <f t="shared" si="28"/>
        <v>0</v>
      </c>
    </row>
    <row r="32" spans="1:62" ht="37.950000000000003" customHeight="1" x14ac:dyDescent="0.25">
      <c r="A32" s="8"/>
      <c r="B32" s="16">
        <v>20024704</v>
      </c>
      <c r="C32" s="38">
        <v>28</v>
      </c>
      <c r="D32" s="38"/>
      <c r="E32" s="41">
        <v>2023</v>
      </c>
      <c r="F32" s="39" t="s">
        <v>189</v>
      </c>
      <c r="G32" s="27">
        <f t="shared" si="5"/>
        <v>2.8199805280480001</v>
      </c>
      <c r="H32" s="27">
        <v>2.8199805280480001</v>
      </c>
      <c r="I32" s="27">
        <v>0</v>
      </c>
      <c r="J32" s="39" t="s">
        <v>190</v>
      </c>
      <c r="K32" s="15">
        <v>2</v>
      </c>
      <c r="L32" s="39" t="s">
        <v>181</v>
      </c>
      <c r="M32" s="39" t="s">
        <v>191</v>
      </c>
      <c r="N32" s="39" t="s">
        <v>183</v>
      </c>
      <c r="O32" s="16" t="s">
        <v>53</v>
      </c>
      <c r="P32" s="16" t="s">
        <v>53</v>
      </c>
      <c r="Q32" s="16" t="s">
        <v>53</v>
      </c>
      <c r="R32" s="16" t="s">
        <v>53</v>
      </c>
      <c r="S32" s="16" t="s">
        <v>53</v>
      </c>
      <c r="T32" s="16" t="s">
        <v>55</v>
      </c>
      <c r="U32" s="16" t="s">
        <v>135</v>
      </c>
      <c r="V32" s="16" t="s">
        <v>66</v>
      </c>
      <c r="W32" s="16" t="s">
        <v>54</v>
      </c>
      <c r="X32" s="38" t="s">
        <v>135</v>
      </c>
      <c r="Y32" s="55">
        <f>IFERROR(VLOOKUP($X32,'Depr rate'!$A$2:$C$10,2,FALSE),0)</f>
        <v>455</v>
      </c>
      <c r="Z32" s="56">
        <f>IF(Y32=0,0,$G32*(VLOOKUP($Y32,'Depr rate'!$B$2:$C$10,2,FALSE)/100))</f>
        <v>4.2017709867915205E-2</v>
      </c>
      <c r="AA32" s="57">
        <f t="shared" si="0"/>
        <v>2.1008854933957603E-2</v>
      </c>
      <c r="AB32" s="57">
        <f>IF(Y32=0,0,$G32*(VLOOKUP($Y32,'Depr rate'!$B$2:$D$10,3,FALSE)/100))</f>
        <v>6.8807524884371196E-2</v>
      </c>
      <c r="AC32" s="1">
        <f t="shared" si="30"/>
        <v>0</v>
      </c>
      <c r="AD32" s="1">
        <f t="shared" si="30"/>
        <v>0</v>
      </c>
      <c r="AE32" s="1">
        <f t="shared" si="30"/>
        <v>0</v>
      </c>
      <c r="AF32" s="1">
        <f t="shared" si="30"/>
        <v>0</v>
      </c>
      <c r="AG32" s="1">
        <f t="shared" si="30"/>
        <v>0</v>
      </c>
      <c r="AH32" s="1">
        <f t="shared" si="30"/>
        <v>0</v>
      </c>
      <c r="AI32" s="1">
        <f t="shared" si="30"/>
        <v>0</v>
      </c>
      <c r="AJ32" s="1">
        <f t="shared" si="30"/>
        <v>0</v>
      </c>
      <c r="AK32" s="1">
        <f t="shared" si="30"/>
        <v>0</v>
      </c>
      <c r="AL32" s="1">
        <f t="shared" si="30"/>
        <v>2.1008854933957603E-2</v>
      </c>
      <c r="AM32" s="58">
        <f t="shared" si="2"/>
        <v>8.9816379818328795E-2</v>
      </c>
      <c r="AN32" s="4">
        <f t="shared" si="6"/>
        <v>1</v>
      </c>
      <c r="AO32" s="8">
        <f t="shared" si="7"/>
        <v>0</v>
      </c>
      <c r="AP32" s="8">
        <f t="shared" si="8"/>
        <v>0</v>
      </c>
      <c r="AQ32" s="8">
        <f t="shared" si="9"/>
        <v>0</v>
      </c>
      <c r="AR32" s="8">
        <f t="shared" si="10"/>
        <v>0</v>
      </c>
      <c r="AS32" s="8">
        <f t="shared" si="11"/>
        <v>0</v>
      </c>
      <c r="AT32" s="8">
        <f t="shared" si="12"/>
        <v>0</v>
      </c>
      <c r="AU32" s="8">
        <f t="shared" si="13"/>
        <v>0</v>
      </c>
      <c r="AV32" s="8">
        <f t="shared" si="14"/>
        <v>0</v>
      </c>
      <c r="AW32" s="8">
        <f t="shared" si="15"/>
        <v>0</v>
      </c>
      <c r="AX32" s="8">
        <f t="shared" si="16"/>
        <v>2.1008854933957603E-2</v>
      </c>
      <c r="AY32" s="8">
        <f t="shared" si="17"/>
        <v>8.9816379818328795E-2</v>
      </c>
      <c r="AZ32" s="8">
        <f t="shared" si="18"/>
        <v>0</v>
      </c>
      <c r="BA32" s="8">
        <f t="shared" si="19"/>
        <v>0</v>
      </c>
      <c r="BB32" s="8">
        <f t="shared" si="20"/>
        <v>0</v>
      </c>
      <c r="BC32" s="8">
        <f t="shared" si="21"/>
        <v>0</v>
      </c>
      <c r="BD32" s="8">
        <f t="shared" si="22"/>
        <v>0</v>
      </c>
      <c r="BE32" s="8">
        <f t="shared" si="23"/>
        <v>0</v>
      </c>
      <c r="BF32" s="8">
        <f t="shared" si="24"/>
        <v>0</v>
      </c>
      <c r="BG32" s="8">
        <f t="shared" si="25"/>
        <v>0</v>
      </c>
      <c r="BH32" s="8">
        <f t="shared" si="26"/>
        <v>0</v>
      </c>
      <c r="BI32" s="8">
        <f t="shared" si="27"/>
        <v>0</v>
      </c>
      <c r="BJ32" s="8">
        <f t="shared" si="28"/>
        <v>0</v>
      </c>
    </row>
    <row r="33" spans="1:62" ht="42" customHeight="1" x14ac:dyDescent="0.25">
      <c r="B33" s="16" t="s">
        <v>192</v>
      </c>
      <c r="C33" s="38">
        <v>29</v>
      </c>
      <c r="D33" s="38"/>
      <c r="E33" s="41">
        <v>2024</v>
      </c>
      <c r="F33" s="39" t="s">
        <v>193</v>
      </c>
      <c r="G33" s="27">
        <f t="shared" si="5"/>
        <v>4.191718263772235</v>
      </c>
      <c r="H33" s="27">
        <v>1.7962182637722348</v>
      </c>
      <c r="I33" s="27">
        <v>2.3955000000000002</v>
      </c>
      <c r="J33" s="39" t="s">
        <v>194</v>
      </c>
      <c r="K33" s="15">
        <v>2</v>
      </c>
      <c r="L33" s="39" t="s">
        <v>195</v>
      </c>
      <c r="M33" s="39" t="s">
        <v>196</v>
      </c>
      <c r="N33" s="39" t="s">
        <v>197</v>
      </c>
      <c r="O33" s="16" t="s">
        <v>53</v>
      </c>
      <c r="P33" s="16" t="s">
        <v>53</v>
      </c>
      <c r="Q33" s="16" t="s">
        <v>53</v>
      </c>
      <c r="R33" s="16" t="s">
        <v>53</v>
      </c>
      <c r="S33" s="16" t="s">
        <v>53</v>
      </c>
      <c r="T33" s="16" t="s">
        <v>55</v>
      </c>
      <c r="U33" s="16" t="s">
        <v>75</v>
      </c>
      <c r="V33" s="16" t="s">
        <v>198</v>
      </c>
      <c r="W33" s="16" t="s">
        <v>53</v>
      </c>
      <c r="X33" s="60" t="s">
        <v>75</v>
      </c>
      <c r="Y33" s="61">
        <f>IFERROR(VLOOKUP($X33,'Depr rate'!$A$2:$C$10,2,FALSE),0)</f>
        <v>452</v>
      </c>
      <c r="Z33" s="62">
        <f>IF(Y33=0,0,$G33*(VLOOKUP($Y33,'Depr rate'!$B$2:$C$10,2,FALSE)/100))</f>
        <v>7.712761605340912E-2</v>
      </c>
      <c r="AA33" s="63">
        <f t="shared" si="0"/>
        <v>3.856380802670456E-2</v>
      </c>
      <c r="AB33" s="63">
        <f>IF(Y33=0,0,$G33*(VLOOKUP($Y33,'Depr rate'!$B$2:$D$10,3,FALSE)/100))</f>
        <v>0.11191887764271867</v>
      </c>
      <c r="AC33" s="1">
        <f t="shared" si="30"/>
        <v>0</v>
      </c>
      <c r="AD33" s="1">
        <f t="shared" si="30"/>
        <v>0</v>
      </c>
      <c r="AE33" s="1">
        <f t="shared" si="30"/>
        <v>0</v>
      </c>
      <c r="AF33" s="1">
        <f t="shared" si="30"/>
        <v>0</v>
      </c>
      <c r="AG33" s="1">
        <f t="shared" si="30"/>
        <v>0</v>
      </c>
      <c r="AH33" s="1">
        <f t="shared" si="30"/>
        <v>0</v>
      </c>
      <c r="AI33" s="1">
        <f t="shared" si="30"/>
        <v>0</v>
      </c>
      <c r="AJ33" s="1">
        <f t="shared" si="30"/>
        <v>0</v>
      </c>
      <c r="AK33" s="1">
        <f t="shared" si="30"/>
        <v>0</v>
      </c>
      <c r="AL33" s="1">
        <f t="shared" si="30"/>
        <v>0</v>
      </c>
      <c r="AM33" s="58">
        <f t="shared" si="2"/>
        <v>5.5959438821359335E-2</v>
      </c>
      <c r="AN33" s="4">
        <f t="shared" si="6"/>
        <v>0.4285159809752509</v>
      </c>
      <c r="AO33" s="8">
        <f t="shared" si="7"/>
        <v>0</v>
      </c>
      <c r="AP33" s="8">
        <f t="shared" si="8"/>
        <v>0</v>
      </c>
      <c r="AQ33" s="8">
        <f t="shared" si="9"/>
        <v>0</v>
      </c>
      <c r="AR33" s="8">
        <f t="shared" si="10"/>
        <v>0</v>
      </c>
      <c r="AS33" s="8">
        <f t="shared" si="11"/>
        <v>0</v>
      </c>
      <c r="AT33" s="8">
        <f t="shared" si="12"/>
        <v>0</v>
      </c>
      <c r="AU33" s="8">
        <f t="shared" si="13"/>
        <v>0</v>
      </c>
      <c r="AV33" s="8">
        <f t="shared" si="14"/>
        <v>0</v>
      </c>
      <c r="AW33" s="8">
        <f t="shared" si="15"/>
        <v>0</v>
      </c>
      <c r="AX33" s="8">
        <f t="shared" si="16"/>
        <v>0</v>
      </c>
      <c r="AY33" s="8">
        <f t="shared" si="17"/>
        <v>2.3979513821359332E-2</v>
      </c>
      <c r="AZ33" s="8">
        <f t="shared" si="18"/>
        <v>0</v>
      </c>
      <c r="BA33" s="8">
        <f t="shared" si="19"/>
        <v>0</v>
      </c>
      <c r="BB33" s="8">
        <f t="shared" si="20"/>
        <v>0</v>
      </c>
      <c r="BC33" s="8">
        <f t="shared" si="21"/>
        <v>0</v>
      </c>
      <c r="BD33" s="8">
        <f t="shared" si="22"/>
        <v>0</v>
      </c>
      <c r="BE33" s="8">
        <f t="shared" si="23"/>
        <v>0</v>
      </c>
      <c r="BF33" s="8">
        <f t="shared" si="24"/>
        <v>0</v>
      </c>
      <c r="BG33" s="8">
        <f t="shared" si="25"/>
        <v>0</v>
      </c>
      <c r="BH33" s="8">
        <f t="shared" si="26"/>
        <v>0</v>
      </c>
      <c r="BI33" s="8">
        <f t="shared" si="27"/>
        <v>0</v>
      </c>
      <c r="BJ33" s="8">
        <f t="shared" si="28"/>
        <v>3.1979924999999999E-2</v>
      </c>
    </row>
    <row r="34" spans="1:62" ht="46.2" customHeight="1" x14ac:dyDescent="0.25">
      <c r="A34" s="8"/>
      <c r="B34" s="16">
        <v>9010</v>
      </c>
      <c r="C34" s="38">
        <v>30</v>
      </c>
      <c r="D34" s="38"/>
      <c r="E34" s="41">
        <v>2024</v>
      </c>
      <c r="F34" s="39" t="s">
        <v>199</v>
      </c>
      <c r="G34" s="27">
        <f t="shared" si="5"/>
        <v>2</v>
      </c>
      <c r="H34" s="27">
        <v>0</v>
      </c>
      <c r="I34" s="27">
        <v>2</v>
      </c>
      <c r="J34" s="39" t="s">
        <v>170</v>
      </c>
      <c r="K34" s="15">
        <v>2</v>
      </c>
      <c r="L34" s="39" t="s">
        <v>200</v>
      </c>
      <c r="M34" s="39" t="s">
        <v>149</v>
      </c>
      <c r="N34" s="39" t="s">
        <v>150</v>
      </c>
      <c r="O34" s="16" t="s">
        <v>53</v>
      </c>
      <c r="P34" s="16" t="s">
        <v>53</v>
      </c>
      <c r="Q34" s="16" t="s">
        <v>53</v>
      </c>
      <c r="R34" s="16" t="s">
        <v>53</v>
      </c>
      <c r="S34" s="16" t="s">
        <v>53</v>
      </c>
      <c r="T34" s="16" t="s">
        <v>170</v>
      </c>
      <c r="U34" s="16" t="s">
        <v>151</v>
      </c>
      <c r="V34" s="16" t="s">
        <v>201</v>
      </c>
      <c r="W34" s="16" t="s">
        <v>76</v>
      </c>
      <c r="X34" s="38" t="s">
        <v>151</v>
      </c>
      <c r="Y34" s="55">
        <f>IFERROR(VLOOKUP($X34,'Depr rate'!$A$2:$C$10,2,FALSE),0)</f>
        <v>450</v>
      </c>
      <c r="Z34" s="56">
        <f>IF(Y34=0,0,$G34*(VLOOKUP($Y34,'Depr rate'!$B$2:$C$10,2,FALSE)/100))</f>
        <v>0</v>
      </c>
      <c r="AA34" s="57">
        <f t="shared" si="0"/>
        <v>0</v>
      </c>
      <c r="AB34" s="57">
        <f>IF(Y34=0,0,$G34*(VLOOKUP($Y34,'Depr rate'!$B$2:$D$10,3,FALSE)/100))</f>
        <v>0</v>
      </c>
      <c r="AC34" s="1">
        <f t="shared" si="30"/>
        <v>0</v>
      </c>
      <c r="AD34" s="1">
        <f t="shared" si="30"/>
        <v>0</v>
      </c>
      <c r="AE34" s="1">
        <f t="shared" si="30"/>
        <v>0</v>
      </c>
      <c r="AF34" s="1">
        <f t="shared" si="30"/>
        <v>0</v>
      </c>
      <c r="AG34" s="1">
        <f t="shared" si="30"/>
        <v>0</v>
      </c>
      <c r="AH34" s="1">
        <f t="shared" si="30"/>
        <v>0</v>
      </c>
      <c r="AI34" s="1">
        <f t="shared" si="30"/>
        <v>0</v>
      </c>
      <c r="AJ34" s="1">
        <f t="shared" si="30"/>
        <v>0</v>
      </c>
      <c r="AK34" s="1">
        <f t="shared" si="30"/>
        <v>0</v>
      </c>
      <c r="AL34" s="1">
        <f t="shared" si="30"/>
        <v>0</v>
      </c>
      <c r="AM34" s="58">
        <f t="shared" si="2"/>
        <v>0</v>
      </c>
      <c r="AN34" s="4">
        <f t="shared" si="6"/>
        <v>0</v>
      </c>
      <c r="AO34" s="8">
        <f t="shared" si="7"/>
        <v>0</v>
      </c>
      <c r="AP34" s="8">
        <f t="shared" si="8"/>
        <v>0</v>
      </c>
      <c r="AQ34" s="8">
        <f t="shared" si="9"/>
        <v>0</v>
      </c>
      <c r="AR34" s="8">
        <f t="shared" si="10"/>
        <v>0</v>
      </c>
      <c r="AS34" s="8">
        <f t="shared" si="11"/>
        <v>0</v>
      </c>
      <c r="AT34" s="8">
        <f t="shared" si="12"/>
        <v>0</v>
      </c>
      <c r="AU34" s="8">
        <f t="shared" si="13"/>
        <v>0</v>
      </c>
      <c r="AV34" s="8">
        <f t="shared" si="14"/>
        <v>0</v>
      </c>
      <c r="AW34" s="8">
        <f t="shared" si="15"/>
        <v>0</v>
      </c>
      <c r="AX34" s="8">
        <f t="shared" si="16"/>
        <v>0</v>
      </c>
      <c r="AY34" s="8">
        <f t="shared" si="17"/>
        <v>0</v>
      </c>
      <c r="AZ34" s="8">
        <f t="shared" si="18"/>
        <v>0</v>
      </c>
      <c r="BA34" s="8">
        <f t="shared" si="19"/>
        <v>0</v>
      </c>
      <c r="BB34" s="8">
        <f t="shared" si="20"/>
        <v>0</v>
      </c>
      <c r="BC34" s="8">
        <f t="shared" si="21"/>
        <v>0</v>
      </c>
      <c r="BD34" s="8">
        <f t="shared" si="22"/>
        <v>0</v>
      </c>
      <c r="BE34" s="8">
        <f t="shared" si="23"/>
        <v>0</v>
      </c>
      <c r="BF34" s="8">
        <f t="shared" si="24"/>
        <v>0</v>
      </c>
      <c r="BG34" s="8">
        <f t="shared" si="25"/>
        <v>0</v>
      </c>
      <c r="BH34" s="8">
        <f t="shared" si="26"/>
        <v>0</v>
      </c>
      <c r="BI34" s="8">
        <f t="shared" si="27"/>
        <v>0</v>
      </c>
      <c r="BJ34" s="8">
        <f t="shared" si="28"/>
        <v>0</v>
      </c>
    </row>
    <row r="35" spans="1:62" x14ac:dyDescent="0.25">
      <c r="A35" s="8"/>
      <c r="B35" s="16"/>
      <c r="C35" s="38">
        <v>31</v>
      </c>
      <c r="D35" s="38"/>
      <c r="E35" s="41">
        <v>2021</v>
      </c>
      <c r="F35" s="39" t="s">
        <v>202</v>
      </c>
      <c r="G35" s="27">
        <f>SUM(H35:I35)</f>
        <v>7.3480179999999997</v>
      </c>
      <c r="H35" s="27">
        <v>0</v>
      </c>
      <c r="I35" s="27">
        <f>4.748542+2.599476</f>
        <v>7.3480179999999997</v>
      </c>
      <c r="J35" s="39"/>
      <c r="K35" s="15">
        <v>1</v>
      </c>
      <c r="L35" s="39"/>
      <c r="M35" s="39"/>
      <c r="N35" s="39"/>
      <c r="O35" s="16"/>
      <c r="P35" s="16"/>
      <c r="Q35" s="16"/>
      <c r="R35" s="16"/>
      <c r="S35" s="16"/>
      <c r="T35" s="16" t="s">
        <v>203</v>
      </c>
      <c r="U35" s="16" t="s">
        <v>65</v>
      </c>
      <c r="V35" s="16"/>
      <c r="W35" s="16"/>
      <c r="X35" s="8" t="s">
        <v>65</v>
      </c>
      <c r="Y35" s="55">
        <f>IFERROR(VLOOKUP($X35,'Depr rate'!$A$2:$C$10,2,FALSE),0)</f>
        <v>453</v>
      </c>
      <c r="Z35" s="56">
        <f>IF(Y35=0,0,$G35*(VLOOKUP($Y35,'Depr rate'!$B$2:$C$10,2,FALSE)/100))</f>
        <v>0.11168987359999999</v>
      </c>
      <c r="AA35" s="57">
        <f t="shared" si="0"/>
        <v>5.5844936799999995E-2</v>
      </c>
      <c r="AB35" s="57">
        <f>IF(Y35=0,0,$G35*(VLOOKUP($Y35,'Depr rate'!$B$2:$D$10,3,FALSE)/100))</f>
        <v>0.29612512540000002</v>
      </c>
      <c r="AC35" s="1">
        <f t="shared" ref="AC35:AL43" si="32">IF($E35&gt;AC$4,0,IF(AC$4=$E35,$AA35,$Z35*(AC$4-$E35)+$AA35))</f>
        <v>0</v>
      </c>
      <c r="AD35" s="1">
        <f t="shared" si="32"/>
        <v>0</v>
      </c>
      <c r="AE35" s="1">
        <f t="shared" si="32"/>
        <v>0</v>
      </c>
      <c r="AF35" s="1">
        <f t="shared" si="32"/>
        <v>0</v>
      </c>
      <c r="AG35" s="1">
        <f t="shared" si="32"/>
        <v>0</v>
      </c>
      <c r="AH35" s="1">
        <f t="shared" si="32"/>
        <v>0</v>
      </c>
      <c r="AI35" s="1">
        <f t="shared" si="32"/>
        <v>0</v>
      </c>
      <c r="AJ35" s="1">
        <f t="shared" si="32"/>
        <v>5.5844936799999995E-2</v>
      </c>
      <c r="AK35" s="1">
        <f t="shared" si="32"/>
        <v>0.16753481039999998</v>
      </c>
      <c r="AL35" s="1">
        <f t="shared" si="32"/>
        <v>0.279224684</v>
      </c>
      <c r="AM35" s="58">
        <f t="shared" si="2"/>
        <v>0.57534980940000002</v>
      </c>
      <c r="AN35" s="4">
        <f t="shared" si="6"/>
        <v>0</v>
      </c>
      <c r="AO35" s="8">
        <f t="shared" si="7"/>
        <v>0</v>
      </c>
      <c r="AP35" s="8">
        <f t="shared" si="8"/>
        <v>0</v>
      </c>
      <c r="AQ35" s="8">
        <f t="shared" si="9"/>
        <v>0</v>
      </c>
      <c r="AR35" s="8">
        <f t="shared" si="10"/>
        <v>0</v>
      </c>
      <c r="AS35" s="8">
        <f t="shared" si="11"/>
        <v>0</v>
      </c>
      <c r="AT35" s="8">
        <f t="shared" si="12"/>
        <v>0</v>
      </c>
      <c r="AU35" s="8">
        <f t="shared" si="13"/>
        <v>0</v>
      </c>
      <c r="AV35" s="8">
        <f t="shared" si="14"/>
        <v>0</v>
      </c>
      <c r="AW35" s="8">
        <f t="shared" si="15"/>
        <v>0</v>
      </c>
      <c r="AX35" s="8">
        <f t="shared" si="16"/>
        <v>0</v>
      </c>
      <c r="AY35" s="8">
        <f t="shared" si="17"/>
        <v>0</v>
      </c>
      <c r="AZ35" s="8">
        <f t="shared" si="18"/>
        <v>0</v>
      </c>
      <c r="BA35" s="8">
        <f t="shared" si="19"/>
        <v>0</v>
      </c>
      <c r="BB35" s="8">
        <f t="shared" si="20"/>
        <v>0</v>
      </c>
      <c r="BC35" s="8">
        <f t="shared" si="21"/>
        <v>0</v>
      </c>
      <c r="BD35" s="8">
        <f t="shared" si="22"/>
        <v>0</v>
      </c>
      <c r="BE35" s="8">
        <f t="shared" si="23"/>
        <v>0</v>
      </c>
      <c r="BF35" s="8">
        <f t="shared" si="24"/>
        <v>0</v>
      </c>
      <c r="BG35" s="8">
        <f t="shared" si="25"/>
        <v>5.5844936799999995E-2</v>
      </c>
      <c r="BH35" s="8">
        <f t="shared" si="26"/>
        <v>0.16753481039999998</v>
      </c>
      <c r="BI35" s="8">
        <f t="shared" si="27"/>
        <v>0.279224684</v>
      </c>
      <c r="BJ35" s="8">
        <f t="shared" si="28"/>
        <v>0.57534980940000002</v>
      </c>
    </row>
    <row r="36" spans="1:62" ht="126" customHeight="1" x14ac:dyDescent="0.25">
      <c r="A36" s="8"/>
      <c r="B36" s="16"/>
      <c r="C36" s="38">
        <v>32</v>
      </c>
      <c r="D36" s="38"/>
      <c r="E36" s="41">
        <v>2022</v>
      </c>
      <c r="F36" s="39" t="s">
        <v>204</v>
      </c>
      <c r="G36" s="27">
        <f t="shared" ref="G36:G38" si="33">SUM(H36:I36)</f>
        <v>2.528184</v>
      </c>
      <c r="H36" s="27">
        <v>0</v>
      </c>
      <c r="I36" s="27">
        <v>2.528184</v>
      </c>
      <c r="J36" s="39"/>
      <c r="K36" s="15">
        <v>1</v>
      </c>
      <c r="L36" s="39"/>
      <c r="M36" s="39"/>
      <c r="N36" s="39"/>
      <c r="O36" s="16"/>
      <c r="P36" s="16"/>
      <c r="Q36" s="16"/>
      <c r="R36" s="16"/>
      <c r="S36" s="16"/>
      <c r="T36" s="16" t="s">
        <v>203</v>
      </c>
      <c r="U36" s="16" t="s">
        <v>65</v>
      </c>
      <c r="V36" s="16"/>
      <c r="W36" s="16"/>
      <c r="X36" s="8" t="s">
        <v>65</v>
      </c>
      <c r="Y36" s="55">
        <f>IFERROR(VLOOKUP($X36,'Depr rate'!$A$2:$C$10,2,FALSE),0)</f>
        <v>453</v>
      </c>
      <c r="Z36" s="56">
        <f>IF(Y36=0,0,$G36*(VLOOKUP($Y36,'Depr rate'!$B$2:$C$10,2,FALSE)/100))</f>
        <v>3.84283968E-2</v>
      </c>
      <c r="AA36" s="57">
        <f t="shared" si="0"/>
        <v>1.92141984E-2</v>
      </c>
      <c r="AB36" s="57">
        <f>IF(Y36=0,0,$G36*(VLOOKUP($Y36,'Depr rate'!$B$2:$D$10,3,FALSE)/100))</f>
        <v>0.10188581520000001</v>
      </c>
      <c r="AC36" s="1">
        <f t="shared" si="32"/>
        <v>0</v>
      </c>
      <c r="AD36" s="1">
        <f t="shared" si="32"/>
        <v>0</v>
      </c>
      <c r="AE36" s="1">
        <f t="shared" si="32"/>
        <v>0</v>
      </c>
      <c r="AF36" s="1">
        <f t="shared" si="32"/>
        <v>0</v>
      </c>
      <c r="AG36" s="1">
        <f t="shared" si="32"/>
        <v>0</v>
      </c>
      <c r="AH36" s="1">
        <f t="shared" si="32"/>
        <v>0</v>
      </c>
      <c r="AI36" s="1">
        <f t="shared" si="32"/>
        <v>0</v>
      </c>
      <c r="AJ36" s="1">
        <f t="shared" si="32"/>
        <v>0</v>
      </c>
      <c r="AK36" s="1">
        <f t="shared" si="32"/>
        <v>1.92141984E-2</v>
      </c>
      <c r="AL36" s="1">
        <f t="shared" si="32"/>
        <v>5.7642595200000001E-2</v>
      </c>
      <c r="AM36" s="58">
        <f t="shared" ref="AM36:AM67" si="34">IF(E36=2024,AB36*0.5,AL36+AB36)</f>
        <v>0.15952841040000001</v>
      </c>
      <c r="AN36" s="4">
        <f t="shared" si="6"/>
        <v>0</v>
      </c>
      <c r="AO36" s="8">
        <f t="shared" si="7"/>
        <v>0</v>
      </c>
      <c r="AP36" s="8">
        <f t="shared" si="8"/>
        <v>0</v>
      </c>
      <c r="AQ36" s="8">
        <f t="shared" si="9"/>
        <v>0</v>
      </c>
      <c r="AR36" s="8">
        <f t="shared" si="10"/>
        <v>0</v>
      </c>
      <c r="AS36" s="8">
        <f t="shared" si="11"/>
        <v>0</v>
      </c>
      <c r="AT36" s="8">
        <f t="shared" si="12"/>
        <v>0</v>
      </c>
      <c r="AU36" s="8">
        <f t="shared" si="13"/>
        <v>0</v>
      </c>
      <c r="AV36" s="8">
        <f t="shared" si="14"/>
        <v>0</v>
      </c>
      <c r="AW36" s="8">
        <f t="shared" si="15"/>
        <v>0</v>
      </c>
      <c r="AX36" s="8">
        <f t="shared" si="16"/>
        <v>0</v>
      </c>
      <c r="AY36" s="8">
        <f t="shared" si="17"/>
        <v>0</v>
      </c>
      <c r="AZ36" s="8">
        <f t="shared" si="18"/>
        <v>0</v>
      </c>
      <c r="BA36" s="8">
        <f t="shared" si="19"/>
        <v>0</v>
      </c>
      <c r="BB36" s="8">
        <f t="shared" si="20"/>
        <v>0</v>
      </c>
      <c r="BC36" s="8">
        <f t="shared" si="21"/>
        <v>0</v>
      </c>
      <c r="BD36" s="8">
        <f t="shared" si="22"/>
        <v>0</v>
      </c>
      <c r="BE36" s="8">
        <f t="shared" si="23"/>
        <v>0</v>
      </c>
      <c r="BF36" s="8">
        <f t="shared" si="24"/>
        <v>0</v>
      </c>
      <c r="BG36" s="8">
        <f t="shared" si="25"/>
        <v>0</v>
      </c>
      <c r="BH36" s="8">
        <f t="shared" si="26"/>
        <v>1.92141984E-2</v>
      </c>
      <c r="BI36" s="8">
        <f t="shared" si="27"/>
        <v>5.7642595200000001E-2</v>
      </c>
      <c r="BJ36" s="8">
        <f t="shared" si="28"/>
        <v>0.15952841040000001</v>
      </c>
    </row>
    <row r="37" spans="1:62" ht="24.6" customHeight="1" x14ac:dyDescent="0.25">
      <c r="A37" s="8"/>
      <c r="B37" s="16"/>
      <c r="C37" s="38">
        <v>33</v>
      </c>
      <c r="D37" s="38"/>
      <c r="E37" s="41">
        <v>2023</v>
      </c>
      <c r="F37" s="39" t="s">
        <v>205</v>
      </c>
      <c r="G37" s="27">
        <f t="shared" si="33"/>
        <v>8.1859020000000005</v>
      </c>
      <c r="H37" s="27">
        <v>0</v>
      </c>
      <c r="I37" s="27">
        <v>8.1859020000000005</v>
      </c>
      <c r="J37" s="39"/>
      <c r="K37" s="15">
        <v>1</v>
      </c>
      <c r="L37" s="39"/>
      <c r="M37" s="39"/>
      <c r="N37" s="39"/>
      <c r="O37" s="16"/>
      <c r="P37" s="16"/>
      <c r="Q37" s="16"/>
      <c r="R37" s="16"/>
      <c r="S37" s="16"/>
      <c r="T37" s="16" t="s">
        <v>203</v>
      </c>
      <c r="U37" s="16" t="s">
        <v>135</v>
      </c>
      <c r="V37" s="16"/>
      <c r="W37" s="16"/>
      <c r="X37" s="8" t="s">
        <v>135</v>
      </c>
      <c r="Y37" s="55">
        <f>IFERROR(VLOOKUP($X37,'Depr rate'!$A$2:$C$10,2,FALSE),0)</f>
        <v>455</v>
      </c>
      <c r="Z37" s="56">
        <f>IF(Y37=0,0,$G37*(VLOOKUP($Y37,'Depr rate'!$B$2:$C$10,2,FALSE)/100))</f>
        <v>0.12196993980000001</v>
      </c>
      <c r="AA37" s="57">
        <f t="shared" si="0"/>
        <v>6.0984969900000005E-2</v>
      </c>
      <c r="AB37" s="57">
        <f>IF(Y37=0,0,$G37*(VLOOKUP($Y37,'Depr rate'!$B$2:$D$10,3,FALSE)/100))</f>
        <v>0.1997360088</v>
      </c>
      <c r="AC37" s="1">
        <f t="shared" si="32"/>
        <v>0</v>
      </c>
      <c r="AD37" s="1">
        <f t="shared" si="32"/>
        <v>0</v>
      </c>
      <c r="AE37" s="1">
        <f t="shared" si="32"/>
        <v>0</v>
      </c>
      <c r="AF37" s="1">
        <f t="shared" si="32"/>
        <v>0</v>
      </c>
      <c r="AG37" s="1">
        <f t="shared" si="32"/>
        <v>0</v>
      </c>
      <c r="AH37" s="1">
        <f t="shared" si="32"/>
        <v>0</v>
      </c>
      <c r="AI37" s="1">
        <f t="shared" si="32"/>
        <v>0</v>
      </c>
      <c r="AJ37" s="1">
        <f t="shared" si="32"/>
        <v>0</v>
      </c>
      <c r="AK37" s="1">
        <f t="shared" si="32"/>
        <v>0</v>
      </c>
      <c r="AL37" s="1">
        <f t="shared" si="32"/>
        <v>6.0984969900000005E-2</v>
      </c>
      <c r="AM37" s="58">
        <f t="shared" si="34"/>
        <v>0.26072097869999999</v>
      </c>
      <c r="AN37" s="4">
        <f t="shared" si="6"/>
        <v>0</v>
      </c>
      <c r="AO37" s="8">
        <f t="shared" si="7"/>
        <v>0</v>
      </c>
      <c r="AP37" s="8">
        <f t="shared" si="8"/>
        <v>0</v>
      </c>
      <c r="AQ37" s="8">
        <f t="shared" si="9"/>
        <v>0</v>
      </c>
      <c r="AR37" s="8">
        <f t="shared" si="10"/>
        <v>0</v>
      </c>
      <c r="AS37" s="8">
        <f t="shared" si="11"/>
        <v>0</v>
      </c>
      <c r="AT37" s="8">
        <f t="shared" si="12"/>
        <v>0</v>
      </c>
      <c r="AU37" s="8">
        <f t="shared" si="13"/>
        <v>0</v>
      </c>
      <c r="AV37" s="8">
        <f t="shared" si="14"/>
        <v>0</v>
      </c>
      <c r="AW37" s="8">
        <f t="shared" si="15"/>
        <v>0</v>
      </c>
      <c r="AX37" s="8">
        <f t="shared" si="16"/>
        <v>0</v>
      </c>
      <c r="AY37" s="8">
        <f t="shared" si="17"/>
        <v>0</v>
      </c>
      <c r="AZ37" s="8">
        <f t="shared" si="18"/>
        <v>0</v>
      </c>
      <c r="BA37" s="8">
        <f t="shared" si="19"/>
        <v>0</v>
      </c>
      <c r="BB37" s="8">
        <f t="shared" si="20"/>
        <v>0</v>
      </c>
      <c r="BC37" s="8">
        <f t="shared" si="21"/>
        <v>0</v>
      </c>
      <c r="BD37" s="8">
        <f t="shared" si="22"/>
        <v>0</v>
      </c>
      <c r="BE37" s="8">
        <f t="shared" si="23"/>
        <v>0</v>
      </c>
      <c r="BF37" s="8">
        <f t="shared" si="24"/>
        <v>0</v>
      </c>
      <c r="BG37" s="8">
        <f t="shared" si="25"/>
        <v>0</v>
      </c>
      <c r="BH37" s="8">
        <f t="shared" si="26"/>
        <v>0</v>
      </c>
      <c r="BI37" s="8">
        <f t="shared" si="27"/>
        <v>6.0984969900000005E-2</v>
      </c>
      <c r="BJ37" s="8">
        <f t="shared" si="28"/>
        <v>0.26072097869999999</v>
      </c>
    </row>
    <row r="38" spans="1:62" ht="82.2" customHeight="1" x14ac:dyDescent="0.25">
      <c r="A38" s="8"/>
      <c r="B38" s="16"/>
      <c r="C38" s="38">
        <v>34</v>
      </c>
      <c r="D38" s="38"/>
      <c r="E38" s="41">
        <v>2023</v>
      </c>
      <c r="F38" s="39" t="s">
        <v>205</v>
      </c>
      <c r="G38" s="27">
        <f t="shared" si="33"/>
        <v>2.0322399999999998</v>
      </c>
      <c r="H38" s="27">
        <v>0</v>
      </c>
      <c r="I38" s="27">
        <v>2.0322399999999998</v>
      </c>
      <c r="J38" s="39"/>
      <c r="K38" s="15">
        <v>1</v>
      </c>
      <c r="L38" s="39"/>
      <c r="M38" s="39"/>
      <c r="N38" s="39"/>
      <c r="O38" s="16"/>
      <c r="P38" s="16"/>
      <c r="Q38" s="16"/>
      <c r="R38" s="16"/>
      <c r="S38" s="16"/>
      <c r="T38" s="16" t="s">
        <v>203</v>
      </c>
      <c r="U38" s="16" t="s">
        <v>65</v>
      </c>
      <c r="V38" s="16"/>
      <c r="W38" s="16"/>
      <c r="X38" s="8" t="s">
        <v>65</v>
      </c>
      <c r="Y38" s="55">
        <f>IFERROR(VLOOKUP($X38,'Depr rate'!$A$2:$C$10,2,FALSE),0)</f>
        <v>453</v>
      </c>
      <c r="Z38" s="56">
        <f>IF(Y38=0,0,$G38*(VLOOKUP($Y38,'Depr rate'!$B$2:$C$10,2,FALSE)/100))</f>
        <v>3.0890047999999996E-2</v>
      </c>
      <c r="AA38" s="57">
        <f t="shared" si="0"/>
        <v>1.5445023999999998E-2</v>
      </c>
      <c r="AB38" s="57">
        <f>IF(Y38=0,0,$G38*(VLOOKUP($Y38,'Depr rate'!$B$2:$D$10,3,FALSE)/100))</f>
        <v>8.1899271999999995E-2</v>
      </c>
      <c r="AC38" s="1">
        <f t="shared" si="32"/>
        <v>0</v>
      </c>
      <c r="AD38" s="1">
        <f t="shared" si="32"/>
        <v>0</v>
      </c>
      <c r="AE38" s="1">
        <f t="shared" si="32"/>
        <v>0</v>
      </c>
      <c r="AF38" s="1">
        <f t="shared" si="32"/>
        <v>0</v>
      </c>
      <c r="AG38" s="1">
        <f t="shared" si="32"/>
        <v>0</v>
      </c>
      <c r="AH38" s="1">
        <f t="shared" si="32"/>
        <v>0</v>
      </c>
      <c r="AI38" s="1">
        <f t="shared" si="32"/>
        <v>0</v>
      </c>
      <c r="AJ38" s="1">
        <f t="shared" si="32"/>
        <v>0</v>
      </c>
      <c r="AK38" s="1">
        <f t="shared" si="32"/>
        <v>0</v>
      </c>
      <c r="AL38" s="1">
        <f t="shared" si="32"/>
        <v>1.5445023999999998E-2</v>
      </c>
      <c r="AM38" s="58">
        <f t="shared" si="34"/>
        <v>9.7344295999999997E-2</v>
      </c>
      <c r="AN38" s="4">
        <f t="shared" si="6"/>
        <v>0</v>
      </c>
      <c r="AO38" s="8">
        <f t="shared" si="7"/>
        <v>0</v>
      </c>
      <c r="AP38" s="8">
        <f t="shared" si="8"/>
        <v>0</v>
      </c>
      <c r="AQ38" s="8">
        <f t="shared" si="9"/>
        <v>0</v>
      </c>
      <c r="AR38" s="8">
        <f t="shared" si="10"/>
        <v>0</v>
      </c>
      <c r="AS38" s="8">
        <f t="shared" si="11"/>
        <v>0</v>
      </c>
      <c r="AT38" s="8">
        <f t="shared" si="12"/>
        <v>0</v>
      </c>
      <c r="AU38" s="8">
        <f t="shared" si="13"/>
        <v>0</v>
      </c>
      <c r="AV38" s="8">
        <f t="shared" si="14"/>
        <v>0</v>
      </c>
      <c r="AW38" s="8">
        <f t="shared" si="15"/>
        <v>0</v>
      </c>
      <c r="AX38" s="8">
        <f t="shared" si="16"/>
        <v>0</v>
      </c>
      <c r="AY38" s="8">
        <f t="shared" si="17"/>
        <v>0</v>
      </c>
      <c r="AZ38" s="8">
        <f t="shared" si="18"/>
        <v>0</v>
      </c>
      <c r="BA38" s="8">
        <f t="shared" si="19"/>
        <v>0</v>
      </c>
      <c r="BB38" s="8">
        <f t="shared" si="20"/>
        <v>0</v>
      </c>
      <c r="BC38" s="8">
        <f t="shared" si="21"/>
        <v>0</v>
      </c>
      <c r="BD38" s="8">
        <f t="shared" si="22"/>
        <v>0</v>
      </c>
      <c r="BE38" s="8">
        <f t="shared" si="23"/>
        <v>0</v>
      </c>
      <c r="BF38" s="8">
        <f t="shared" si="24"/>
        <v>0</v>
      </c>
      <c r="BG38" s="8">
        <f t="shared" si="25"/>
        <v>0</v>
      </c>
      <c r="BH38" s="8">
        <f t="shared" si="26"/>
        <v>0</v>
      </c>
      <c r="BI38" s="8">
        <f t="shared" si="27"/>
        <v>1.5445023999999998E-2</v>
      </c>
      <c r="BJ38" s="8">
        <f t="shared" si="28"/>
        <v>9.7344295999999997E-2</v>
      </c>
    </row>
    <row r="39" spans="1:62" x14ac:dyDescent="0.25">
      <c r="B39" s="16" t="s">
        <v>206</v>
      </c>
      <c r="C39" s="38">
        <v>35</v>
      </c>
      <c r="D39" s="38"/>
      <c r="E39" s="41">
        <v>2014</v>
      </c>
      <c r="F39" s="39" t="s">
        <v>207</v>
      </c>
      <c r="G39" s="27">
        <v>0.7473820699999999</v>
      </c>
      <c r="H39" s="27">
        <v>0.7473820699999999</v>
      </c>
      <c r="I39" s="27">
        <v>0</v>
      </c>
      <c r="J39" s="39" t="s">
        <v>208</v>
      </c>
      <c r="K39" s="15">
        <v>2</v>
      </c>
      <c r="L39" s="39" t="s">
        <v>209</v>
      </c>
      <c r="M39" s="39"/>
      <c r="N39" s="39"/>
      <c r="O39" s="16"/>
      <c r="P39" s="16"/>
      <c r="Q39" s="16"/>
      <c r="R39" s="16"/>
      <c r="S39" s="16"/>
      <c r="T39" s="16" t="s">
        <v>55</v>
      </c>
      <c r="U39" s="16" t="s">
        <v>65</v>
      </c>
      <c r="V39" s="16" t="s">
        <v>152</v>
      </c>
      <c r="W39" s="16" t="s">
        <v>53</v>
      </c>
      <c r="X39" s="1" t="s">
        <v>65</v>
      </c>
      <c r="Y39" s="55">
        <f>IFERROR(VLOOKUP($X39,'Depr rate'!$A$2:$C$10,2,FALSE),0)</f>
        <v>453</v>
      </c>
      <c r="Z39" s="56">
        <f>IF(Y39=0,0,$G39*(VLOOKUP($Y39,'Depr rate'!$B$2:$C$10,2,FALSE)/100))</f>
        <v>1.1360207463999999E-2</v>
      </c>
      <c r="AA39" s="57">
        <f t="shared" si="0"/>
        <v>5.6801037319999994E-3</v>
      </c>
      <c r="AB39" s="57">
        <f>IF(Y39=0,0,$G39*(VLOOKUP($Y39,'Depr rate'!$B$2:$D$10,3,FALSE)/100))</f>
        <v>3.0119497420999997E-2</v>
      </c>
      <c r="AC39" s="1">
        <f t="shared" si="32"/>
        <v>5.6801037319999994E-3</v>
      </c>
      <c r="AD39" s="1">
        <f t="shared" si="32"/>
        <v>1.7040311195999996E-2</v>
      </c>
      <c r="AE39" s="1">
        <f t="shared" si="32"/>
        <v>2.8400518659999999E-2</v>
      </c>
      <c r="AF39" s="1">
        <f t="shared" si="32"/>
        <v>3.9760726123999994E-2</v>
      </c>
      <c r="AG39" s="1">
        <f t="shared" si="32"/>
        <v>5.1120933587999996E-2</v>
      </c>
      <c r="AH39" s="1">
        <f t="shared" si="32"/>
        <v>6.2481141051999999E-2</v>
      </c>
      <c r="AI39" s="1">
        <f t="shared" si="32"/>
        <v>7.384134851599998E-2</v>
      </c>
      <c r="AJ39" s="1">
        <f t="shared" si="32"/>
        <v>8.5201555979999982E-2</v>
      </c>
      <c r="AK39" s="1">
        <f t="shared" si="32"/>
        <v>9.6561763443999984E-2</v>
      </c>
      <c r="AL39" s="1">
        <f t="shared" si="32"/>
        <v>0.10792197090799999</v>
      </c>
      <c r="AM39" s="58">
        <f t="shared" si="34"/>
        <v>0.13804146832899999</v>
      </c>
      <c r="AN39" s="4">
        <f t="shared" si="6"/>
        <v>1</v>
      </c>
      <c r="AO39" s="8">
        <f t="shared" si="7"/>
        <v>5.6801037319999994E-3</v>
      </c>
      <c r="AP39" s="8">
        <f t="shared" si="8"/>
        <v>1.7040311195999996E-2</v>
      </c>
      <c r="AQ39" s="8">
        <f t="shared" si="9"/>
        <v>2.8400518659999999E-2</v>
      </c>
      <c r="AR39" s="8">
        <f t="shared" si="10"/>
        <v>3.9760726123999994E-2</v>
      </c>
      <c r="AS39" s="8">
        <f t="shared" si="11"/>
        <v>5.1120933587999996E-2</v>
      </c>
      <c r="AT39" s="8">
        <f t="shared" si="12"/>
        <v>6.2481141051999999E-2</v>
      </c>
      <c r="AU39" s="8">
        <f t="shared" si="13"/>
        <v>7.384134851599998E-2</v>
      </c>
      <c r="AV39" s="8">
        <f t="shared" si="14"/>
        <v>8.5201555979999982E-2</v>
      </c>
      <c r="AW39" s="8">
        <f t="shared" si="15"/>
        <v>9.6561763443999984E-2</v>
      </c>
      <c r="AX39" s="8">
        <f t="shared" si="16"/>
        <v>0.10792197090799999</v>
      </c>
      <c r="AY39" s="8">
        <f t="shared" si="17"/>
        <v>0.13804146832899999</v>
      </c>
      <c r="AZ39" s="8">
        <f t="shared" si="18"/>
        <v>0</v>
      </c>
      <c r="BA39" s="8">
        <f t="shared" si="19"/>
        <v>0</v>
      </c>
      <c r="BB39" s="8">
        <f t="shared" si="20"/>
        <v>0</v>
      </c>
      <c r="BC39" s="8">
        <f t="shared" si="21"/>
        <v>0</v>
      </c>
      <c r="BD39" s="8">
        <f t="shared" si="22"/>
        <v>0</v>
      </c>
      <c r="BE39" s="8">
        <f t="shared" si="23"/>
        <v>0</v>
      </c>
      <c r="BF39" s="8">
        <f t="shared" si="24"/>
        <v>0</v>
      </c>
      <c r="BG39" s="8">
        <f t="shared" si="25"/>
        <v>0</v>
      </c>
      <c r="BH39" s="8">
        <f t="shared" si="26"/>
        <v>0</v>
      </c>
      <c r="BI39" s="8">
        <f t="shared" si="27"/>
        <v>0</v>
      </c>
      <c r="BJ39" s="8">
        <f t="shared" si="28"/>
        <v>0</v>
      </c>
    </row>
    <row r="40" spans="1:62" x14ac:dyDescent="0.25">
      <c r="B40" s="16" t="s">
        <v>210</v>
      </c>
      <c r="C40" s="38">
        <v>36</v>
      </c>
      <c r="D40" s="38"/>
      <c r="E40" s="41">
        <v>2014</v>
      </c>
      <c r="F40" s="39" t="s">
        <v>211</v>
      </c>
      <c r="G40" s="27">
        <v>0.52002252999999998</v>
      </c>
      <c r="H40" s="27">
        <v>0.52002252999999998</v>
      </c>
      <c r="I40" s="27">
        <v>0</v>
      </c>
      <c r="J40" s="39" t="s">
        <v>212</v>
      </c>
      <c r="K40" s="15">
        <v>2</v>
      </c>
      <c r="L40" s="39" t="s">
        <v>209</v>
      </c>
      <c r="M40" s="39"/>
      <c r="N40" s="39"/>
      <c r="O40" s="16"/>
      <c r="P40" s="16"/>
      <c r="Q40" s="16"/>
      <c r="R40" s="16"/>
      <c r="S40" s="16"/>
      <c r="T40" s="16" t="s">
        <v>55</v>
      </c>
      <c r="U40" s="16" t="s">
        <v>75</v>
      </c>
      <c r="V40" s="16" t="s">
        <v>213</v>
      </c>
      <c r="W40" s="16" t="s">
        <v>53</v>
      </c>
      <c r="X40" s="64" t="s">
        <v>75</v>
      </c>
      <c r="Y40" s="55">
        <f>IFERROR(VLOOKUP($X40,'Depr rate'!$A$2:$C$10,2,FALSE),0)</f>
        <v>452</v>
      </c>
      <c r="Z40" s="56">
        <f>IF(Y40=0,0,$G40*(VLOOKUP($Y40,'Depr rate'!$B$2:$C$10,2,FALSE)/100))</f>
        <v>9.5684145520000003E-3</v>
      </c>
      <c r="AA40" s="57">
        <f t="shared" si="0"/>
        <v>4.7842072760000002E-3</v>
      </c>
      <c r="AB40" s="57">
        <f>IF(Y40=0,0,$G40*(VLOOKUP($Y40,'Depr rate'!$B$2:$D$10,3,FALSE)/100))</f>
        <v>1.3884601550999999E-2</v>
      </c>
      <c r="AC40" s="1">
        <f t="shared" si="32"/>
        <v>4.7842072760000002E-3</v>
      </c>
      <c r="AD40" s="1">
        <f t="shared" si="32"/>
        <v>1.4352621828000001E-2</v>
      </c>
      <c r="AE40" s="1">
        <f t="shared" si="32"/>
        <v>2.392103638E-2</v>
      </c>
      <c r="AF40" s="1">
        <f t="shared" si="32"/>
        <v>3.3489450932000002E-2</v>
      </c>
      <c r="AG40" s="1">
        <f t="shared" si="32"/>
        <v>4.3057865484000001E-2</v>
      </c>
      <c r="AH40" s="1">
        <f t="shared" si="32"/>
        <v>5.2626280035999999E-2</v>
      </c>
      <c r="AI40" s="1">
        <f t="shared" si="32"/>
        <v>6.2194694588000005E-2</v>
      </c>
      <c r="AJ40" s="1">
        <f t="shared" si="32"/>
        <v>7.1763109140000003E-2</v>
      </c>
      <c r="AK40" s="1">
        <f t="shared" si="32"/>
        <v>8.1331523692000002E-2</v>
      </c>
      <c r="AL40" s="1">
        <f t="shared" si="32"/>
        <v>9.0899938244E-2</v>
      </c>
      <c r="AM40" s="58">
        <f t="shared" si="34"/>
        <v>0.10478453979499999</v>
      </c>
      <c r="AN40" s="4">
        <f t="shared" si="6"/>
        <v>1</v>
      </c>
      <c r="AO40" s="8">
        <f t="shared" si="7"/>
        <v>4.7842072760000002E-3</v>
      </c>
      <c r="AP40" s="8">
        <f t="shared" si="8"/>
        <v>1.4352621828000001E-2</v>
      </c>
      <c r="AQ40" s="8">
        <f t="shared" si="9"/>
        <v>2.392103638E-2</v>
      </c>
      <c r="AR40" s="8">
        <f t="shared" si="10"/>
        <v>3.3489450932000002E-2</v>
      </c>
      <c r="AS40" s="8">
        <f t="shared" si="11"/>
        <v>4.3057865484000001E-2</v>
      </c>
      <c r="AT40" s="8">
        <f t="shared" si="12"/>
        <v>5.2626280035999999E-2</v>
      </c>
      <c r="AU40" s="8">
        <f t="shared" si="13"/>
        <v>6.2194694588000005E-2</v>
      </c>
      <c r="AV40" s="8">
        <f t="shared" si="14"/>
        <v>7.1763109140000003E-2</v>
      </c>
      <c r="AW40" s="8">
        <f t="shared" si="15"/>
        <v>8.1331523692000002E-2</v>
      </c>
      <c r="AX40" s="8">
        <f t="shared" si="16"/>
        <v>9.0899938244E-2</v>
      </c>
      <c r="AY40" s="8">
        <f t="shared" si="17"/>
        <v>0.10478453979499999</v>
      </c>
      <c r="AZ40" s="8">
        <f t="shared" si="18"/>
        <v>0</v>
      </c>
      <c r="BA40" s="8">
        <f t="shared" si="19"/>
        <v>0</v>
      </c>
      <c r="BB40" s="8">
        <f t="shared" si="20"/>
        <v>0</v>
      </c>
      <c r="BC40" s="8">
        <f t="shared" si="21"/>
        <v>0</v>
      </c>
      <c r="BD40" s="8">
        <f t="shared" si="22"/>
        <v>0</v>
      </c>
      <c r="BE40" s="8">
        <f t="shared" si="23"/>
        <v>0</v>
      </c>
      <c r="BF40" s="8">
        <f t="shared" si="24"/>
        <v>0</v>
      </c>
      <c r="BG40" s="8">
        <f t="shared" si="25"/>
        <v>0</v>
      </c>
      <c r="BH40" s="8">
        <f t="shared" si="26"/>
        <v>0</v>
      </c>
      <c r="BI40" s="8">
        <f t="shared" si="27"/>
        <v>0</v>
      </c>
      <c r="BJ40" s="8">
        <f t="shared" si="28"/>
        <v>0</v>
      </c>
    </row>
    <row r="41" spans="1:62" ht="39.6" x14ac:dyDescent="0.25">
      <c r="B41" s="16" t="s">
        <v>214</v>
      </c>
      <c r="C41" s="38">
        <v>37</v>
      </c>
      <c r="D41" s="38"/>
      <c r="E41" s="41">
        <v>2014</v>
      </c>
      <c r="F41" s="39" t="s">
        <v>215</v>
      </c>
      <c r="G41" s="27">
        <v>0.54485307000000005</v>
      </c>
      <c r="H41" s="27">
        <v>0.54485307000000005</v>
      </c>
      <c r="I41" s="27">
        <v>0</v>
      </c>
      <c r="J41" s="39" t="s">
        <v>216</v>
      </c>
      <c r="K41" s="15">
        <v>2</v>
      </c>
      <c r="L41" s="39" t="s">
        <v>217</v>
      </c>
      <c r="M41" s="39"/>
      <c r="N41" s="39"/>
      <c r="O41" s="16"/>
      <c r="P41" s="16"/>
      <c r="Q41" s="16"/>
      <c r="R41" s="16"/>
      <c r="S41" s="16"/>
      <c r="T41" s="16" t="s">
        <v>55</v>
      </c>
      <c r="U41" s="16" t="s">
        <v>65</v>
      </c>
      <c r="V41" s="16" t="s">
        <v>218</v>
      </c>
      <c r="W41" s="16" t="s">
        <v>58</v>
      </c>
      <c r="X41" s="1" t="s">
        <v>65</v>
      </c>
      <c r="Y41" s="55">
        <f>IFERROR(VLOOKUP($X41,'Depr rate'!$A$2:$C$10,2,FALSE),0)</f>
        <v>453</v>
      </c>
      <c r="Z41" s="56">
        <f>IF(Y41=0,0,$G41*(VLOOKUP($Y41,'Depr rate'!$B$2:$C$10,2,FALSE)/100))</f>
        <v>8.2817666640000002E-3</v>
      </c>
      <c r="AA41" s="57">
        <f t="shared" si="0"/>
        <v>4.1408833320000001E-3</v>
      </c>
      <c r="AB41" s="57">
        <f>IF(Y41=0,0,$G41*(VLOOKUP($Y41,'Depr rate'!$B$2:$D$10,3,FALSE)/100))</f>
        <v>2.1957578721000005E-2</v>
      </c>
      <c r="AC41" s="1">
        <f t="shared" si="32"/>
        <v>4.1408833320000001E-3</v>
      </c>
      <c r="AD41" s="1">
        <f t="shared" si="32"/>
        <v>1.2422649996E-2</v>
      </c>
      <c r="AE41" s="1">
        <f t="shared" si="32"/>
        <v>2.0704416660000002E-2</v>
      </c>
      <c r="AF41" s="1">
        <f t="shared" si="32"/>
        <v>2.8986183323999999E-2</v>
      </c>
      <c r="AG41" s="1">
        <f t="shared" si="32"/>
        <v>3.7267949988000003E-2</v>
      </c>
      <c r="AH41" s="1">
        <f t="shared" si="32"/>
        <v>4.5549716652000007E-2</v>
      </c>
      <c r="AI41" s="1">
        <f t="shared" si="32"/>
        <v>5.3831483316000003E-2</v>
      </c>
      <c r="AJ41" s="1">
        <f t="shared" si="32"/>
        <v>6.211324998E-2</v>
      </c>
      <c r="AK41" s="1">
        <f t="shared" si="32"/>
        <v>7.0395016643999997E-2</v>
      </c>
      <c r="AL41" s="1">
        <f t="shared" si="32"/>
        <v>7.8676783308000001E-2</v>
      </c>
      <c r="AM41" s="58">
        <f t="shared" si="34"/>
        <v>0.100634362029</v>
      </c>
      <c r="AN41" s="4">
        <f t="shared" si="6"/>
        <v>1</v>
      </c>
      <c r="AO41" s="8">
        <f t="shared" si="7"/>
        <v>4.1408833320000001E-3</v>
      </c>
      <c r="AP41" s="8">
        <f t="shared" si="8"/>
        <v>1.2422649996E-2</v>
      </c>
      <c r="AQ41" s="8">
        <f t="shared" si="9"/>
        <v>2.0704416660000002E-2</v>
      </c>
      <c r="AR41" s="8">
        <f t="shared" si="10"/>
        <v>2.8986183323999999E-2</v>
      </c>
      <c r="AS41" s="8">
        <f t="shared" si="11"/>
        <v>3.7267949988000003E-2</v>
      </c>
      <c r="AT41" s="8">
        <f t="shared" si="12"/>
        <v>4.5549716652000007E-2</v>
      </c>
      <c r="AU41" s="8">
        <f t="shared" si="13"/>
        <v>5.3831483316000003E-2</v>
      </c>
      <c r="AV41" s="8">
        <f t="shared" si="14"/>
        <v>6.211324998E-2</v>
      </c>
      <c r="AW41" s="8">
        <f t="shared" si="15"/>
        <v>7.0395016643999997E-2</v>
      </c>
      <c r="AX41" s="8">
        <f t="shared" si="16"/>
        <v>7.8676783308000001E-2</v>
      </c>
      <c r="AY41" s="8">
        <f t="shared" si="17"/>
        <v>0.100634362029</v>
      </c>
      <c r="AZ41" s="8">
        <f t="shared" si="18"/>
        <v>0</v>
      </c>
      <c r="BA41" s="8">
        <f t="shared" si="19"/>
        <v>0</v>
      </c>
      <c r="BB41" s="8">
        <f t="shared" si="20"/>
        <v>0</v>
      </c>
      <c r="BC41" s="8">
        <f t="shared" si="21"/>
        <v>0</v>
      </c>
      <c r="BD41" s="8">
        <f t="shared" si="22"/>
        <v>0</v>
      </c>
      <c r="BE41" s="8">
        <f t="shared" si="23"/>
        <v>0</v>
      </c>
      <c r="BF41" s="8">
        <f t="shared" si="24"/>
        <v>0</v>
      </c>
      <c r="BG41" s="8">
        <f t="shared" si="25"/>
        <v>0</v>
      </c>
      <c r="BH41" s="8">
        <f t="shared" si="26"/>
        <v>0</v>
      </c>
      <c r="BI41" s="8">
        <f t="shared" si="27"/>
        <v>0</v>
      </c>
      <c r="BJ41" s="8">
        <f t="shared" si="28"/>
        <v>0</v>
      </c>
    </row>
    <row r="42" spans="1:62" x14ac:dyDescent="0.25">
      <c r="B42" s="16" t="s">
        <v>219</v>
      </c>
      <c r="C42" s="38">
        <v>38</v>
      </c>
      <c r="D42" s="38"/>
      <c r="E42" s="41">
        <v>2014</v>
      </c>
      <c r="F42" s="39" t="s">
        <v>220</v>
      </c>
      <c r="G42" s="27">
        <v>1.3245561699999999</v>
      </c>
      <c r="H42" s="27">
        <v>1.3245561699999999</v>
      </c>
      <c r="I42" s="27">
        <v>0</v>
      </c>
      <c r="J42" s="39" t="s">
        <v>221</v>
      </c>
      <c r="K42" s="15">
        <v>2</v>
      </c>
      <c r="L42" s="39" t="s">
        <v>222</v>
      </c>
      <c r="M42" s="39"/>
      <c r="N42" s="39"/>
      <c r="O42" s="16"/>
      <c r="P42" s="16"/>
      <c r="Q42" s="16"/>
      <c r="R42" s="16"/>
      <c r="S42" s="16"/>
      <c r="T42" s="16" t="s">
        <v>55</v>
      </c>
      <c r="U42" s="16" t="s">
        <v>151</v>
      </c>
      <c r="V42" s="16" t="s">
        <v>223</v>
      </c>
      <c r="W42" s="16" t="s">
        <v>58</v>
      </c>
      <c r="X42" s="1" t="s">
        <v>151</v>
      </c>
      <c r="Y42" s="55">
        <f>IFERROR(VLOOKUP($X42,'Depr rate'!$A$2:$C$10,2,FALSE),0)</f>
        <v>450</v>
      </c>
      <c r="Z42" s="56">
        <f>IF(Y42=0,0,$G42*(VLOOKUP($Y42,'Depr rate'!$B$2:$C$10,2,FALSE)/100))</f>
        <v>0</v>
      </c>
      <c r="AA42" s="57">
        <f t="shared" si="0"/>
        <v>0</v>
      </c>
      <c r="AB42" s="57">
        <f>IF(Y42=0,0,$G42*(VLOOKUP($Y42,'Depr rate'!$B$2:$D$10,3,FALSE)/100))</f>
        <v>0</v>
      </c>
      <c r="AC42" s="1">
        <f t="shared" si="32"/>
        <v>0</v>
      </c>
      <c r="AD42" s="1">
        <f t="shared" si="32"/>
        <v>0</v>
      </c>
      <c r="AE42" s="1">
        <f t="shared" si="32"/>
        <v>0</v>
      </c>
      <c r="AF42" s="1">
        <f t="shared" si="32"/>
        <v>0</v>
      </c>
      <c r="AG42" s="1">
        <f t="shared" si="32"/>
        <v>0</v>
      </c>
      <c r="AH42" s="1">
        <f t="shared" si="32"/>
        <v>0</v>
      </c>
      <c r="AI42" s="1">
        <f t="shared" si="32"/>
        <v>0</v>
      </c>
      <c r="AJ42" s="1">
        <f t="shared" si="32"/>
        <v>0</v>
      </c>
      <c r="AK42" s="1">
        <f t="shared" si="32"/>
        <v>0</v>
      </c>
      <c r="AL42" s="1">
        <f t="shared" si="32"/>
        <v>0</v>
      </c>
      <c r="AM42" s="58">
        <f t="shared" si="34"/>
        <v>0</v>
      </c>
      <c r="AN42" s="4">
        <f t="shared" si="6"/>
        <v>1</v>
      </c>
      <c r="AO42" s="8">
        <f t="shared" si="7"/>
        <v>0</v>
      </c>
      <c r="AP42" s="8">
        <f t="shared" si="8"/>
        <v>0</v>
      </c>
      <c r="AQ42" s="8">
        <f t="shared" si="9"/>
        <v>0</v>
      </c>
      <c r="AR42" s="8">
        <f t="shared" si="10"/>
        <v>0</v>
      </c>
      <c r="AS42" s="8">
        <f t="shared" si="11"/>
        <v>0</v>
      </c>
      <c r="AT42" s="8">
        <f t="shared" si="12"/>
        <v>0</v>
      </c>
      <c r="AU42" s="8">
        <f t="shared" si="13"/>
        <v>0</v>
      </c>
      <c r="AV42" s="8">
        <f t="shared" si="14"/>
        <v>0</v>
      </c>
      <c r="AW42" s="8">
        <f t="shared" si="15"/>
        <v>0</v>
      </c>
      <c r="AX42" s="8">
        <f t="shared" si="16"/>
        <v>0</v>
      </c>
      <c r="AY42" s="8">
        <f t="shared" si="17"/>
        <v>0</v>
      </c>
      <c r="AZ42" s="8">
        <f t="shared" si="18"/>
        <v>0</v>
      </c>
      <c r="BA42" s="8">
        <f t="shared" si="19"/>
        <v>0</v>
      </c>
      <c r="BB42" s="8">
        <f t="shared" si="20"/>
        <v>0</v>
      </c>
      <c r="BC42" s="8">
        <f t="shared" si="21"/>
        <v>0</v>
      </c>
      <c r="BD42" s="8">
        <f t="shared" si="22"/>
        <v>0</v>
      </c>
      <c r="BE42" s="8">
        <f t="shared" si="23"/>
        <v>0</v>
      </c>
      <c r="BF42" s="8">
        <f t="shared" si="24"/>
        <v>0</v>
      </c>
      <c r="BG42" s="8">
        <f t="shared" si="25"/>
        <v>0</v>
      </c>
      <c r="BH42" s="8">
        <f t="shared" si="26"/>
        <v>0</v>
      </c>
      <c r="BI42" s="8">
        <f t="shared" si="27"/>
        <v>0</v>
      </c>
      <c r="BJ42" s="8">
        <f t="shared" si="28"/>
        <v>0</v>
      </c>
    </row>
    <row r="43" spans="1:62" ht="26.4" x14ac:dyDescent="0.25">
      <c r="B43" s="16" t="s">
        <v>224</v>
      </c>
      <c r="C43" s="38">
        <v>39</v>
      </c>
      <c r="D43" s="38"/>
      <c r="E43" s="41">
        <v>2014</v>
      </c>
      <c r="F43" s="39" t="s">
        <v>225</v>
      </c>
      <c r="G43" s="27">
        <v>0.60191059999999996</v>
      </c>
      <c r="H43" s="27">
        <v>0.60191059999999996</v>
      </c>
      <c r="I43" s="27">
        <v>0</v>
      </c>
      <c r="J43" s="39" t="s">
        <v>167</v>
      </c>
      <c r="K43" s="15">
        <v>2</v>
      </c>
      <c r="L43" s="39" t="s">
        <v>209</v>
      </c>
      <c r="M43" s="39"/>
      <c r="N43" s="39"/>
      <c r="O43" s="16"/>
      <c r="P43" s="16"/>
      <c r="Q43" s="16"/>
      <c r="R43" s="16"/>
      <c r="S43" s="16"/>
      <c r="T43" s="16" t="s">
        <v>55</v>
      </c>
      <c r="U43" s="16" t="s">
        <v>56</v>
      </c>
      <c r="V43" s="16" t="s">
        <v>57</v>
      </c>
      <c r="W43" s="16" t="s">
        <v>58</v>
      </c>
      <c r="X43" s="38" t="s">
        <v>56</v>
      </c>
      <c r="Y43" s="55">
        <f>IFERROR(VLOOKUP($X43,'Depr rate'!$A$2:$C$10,2,FALSE),0)</f>
        <v>456</v>
      </c>
      <c r="Z43" s="56">
        <f>IF(Y43=0,0,$G43*(VLOOKUP($Y43,'Depr rate'!$B$2:$C$10,2,FALSE)/100))</f>
        <v>1.5649675599999999E-2</v>
      </c>
      <c r="AA43" s="57">
        <f t="shared" si="0"/>
        <v>7.8248377999999997E-3</v>
      </c>
      <c r="AB43" s="57">
        <f>IF(Y43=0,0,$G43*(VLOOKUP($Y43,'Depr rate'!$B$2:$D$10,3,FALSE)/100))</f>
        <v>1.4445854399999999E-2</v>
      </c>
      <c r="AC43" s="1">
        <f t="shared" si="32"/>
        <v>7.8248377999999997E-3</v>
      </c>
      <c r="AD43" s="1">
        <f t="shared" si="32"/>
        <v>2.3474513400000001E-2</v>
      </c>
      <c r="AE43" s="1">
        <f t="shared" si="32"/>
        <v>3.9124188999999997E-2</v>
      </c>
      <c r="AF43" s="1">
        <f t="shared" si="32"/>
        <v>5.47738646E-2</v>
      </c>
      <c r="AG43" s="1">
        <f t="shared" si="32"/>
        <v>7.0423540199999995E-2</v>
      </c>
      <c r="AH43" s="1">
        <f t="shared" si="32"/>
        <v>8.6073215799999991E-2</v>
      </c>
      <c r="AI43" s="1">
        <f t="shared" si="32"/>
        <v>0.1017228914</v>
      </c>
      <c r="AJ43" s="1">
        <f t="shared" si="32"/>
        <v>0.117372567</v>
      </c>
      <c r="AK43" s="1">
        <f t="shared" si="32"/>
        <v>0.13302224260000001</v>
      </c>
      <c r="AL43" s="1">
        <f t="shared" si="32"/>
        <v>0.1486719182</v>
      </c>
      <c r="AM43" s="58">
        <f t="shared" si="34"/>
        <v>0.16311777259999999</v>
      </c>
      <c r="AN43" s="4">
        <f t="shared" si="6"/>
        <v>1</v>
      </c>
      <c r="AO43" s="8">
        <f t="shared" si="7"/>
        <v>7.8248377999999997E-3</v>
      </c>
      <c r="AP43" s="8">
        <f t="shared" si="8"/>
        <v>2.3474513400000001E-2</v>
      </c>
      <c r="AQ43" s="8">
        <f t="shared" si="9"/>
        <v>3.9124188999999997E-2</v>
      </c>
      <c r="AR43" s="8">
        <f t="shared" si="10"/>
        <v>5.47738646E-2</v>
      </c>
      <c r="AS43" s="8">
        <f t="shared" si="11"/>
        <v>7.0423540199999995E-2</v>
      </c>
      <c r="AT43" s="8">
        <f t="shared" si="12"/>
        <v>8.6073215799999991E-2</v>
      </c>
      <c r="AU43" s="8">
        <f t="shared" si="13"/>
        <v>0.1017228914</v>
      </c>
      <c r="AV43" s="8">
        <f t="shared" si="14"/>
        <v>0.117372567</v>
      </c>
      <c r="AW43" s="8">
        <f t="shared" si="15"/>
        <v>0.13302224260000001</v>
      </c>
      <c r="AX43" s="8">
        <f t="shared" si="16"/>
        <v>0.1486719182</v>
      </c>
      <c r="AY43" s="8">
        <f t="shared" si="17"/>
        <v>0.16311777259999999</v>
      </c>
      <c r="AZ43" s="8">
        <f t="shared" si="18"/>
        <v>0</v>
      </c>
      <c r="BA43" s="8">
        <f t="shared" si="19"/>
        <v>0</v>
      </c>
      <c r="BB43" s="8">
        <f t="shared" si="20"/>
        <v>0</v>
      </c>
      <c r="BC43" s="8">
        <f t="shared" si="21"/>
        <v>0</v>
      </c>
      <c r="BD43" s="8">
        <f t="shared" si="22"/>
        <v>0</v>
      </c>
      <c r="BE43" s="8">
        <f t="shared" si="23"/>
        <v>0</v>
      </c>
      <c r="BF43" s="8">
        <f t="shared" si="24"/>
        <v>0</v>
      </c>
      <c r="BG43" s="8">
        <f t="shared" si="25"/>
        <v>0</v>
      </c>
      <c r="BH43" s="8">
        <f t="shared" si="26"/>
        <v>0</v>
      </c>
      <c r="BI43" s="8">
        <f t="shared" si="27"/>
        <v>0</v>
      </c>
      <c r="BJ43" s="8">
        <f t="shared" si="28"/>
        <v>0</v>
      </c>
    </row>
    <row r="44" spans="1:62" ht="14.4" x14ac:dyDescent="0.3">
      <c r="B44" s="16" t="s">
        <v>226</v>
      </c>
      <c r="C44" s="38">
        <v>40</v>
      </c>
      <c r="D44" s="38"/>
      <c r="E44" s="41">
        <v>2014</v>
      </c>
      <c r="F44" s="39" t="s">
        <v>227</v>
      </c>
      <c r="G44" s="27">
        <v>0.58529735999999999</v>
      </c>
      <c r="H44" s="27">
        <v>0.58529735999999999</v>
      </c>
      <c r="I44" s="27">
        <v>0</v>
      </c>
      <c r="J44" s="39"/>
      <c r="K44" s="15">
        <v>2</v>
      </c>
      <c r="L44" s="39" t="s">
        <v>209</v>
      </c>
      <c r="M44" s="39"/>
      <c r="N44" s="39"/>
      <c r="O44" s="16"/>
      <c r="P44" s="16"/>
      <c r="Q44" s="16"/>
      <c r="R44" s="16"/>
      <c r="S44" s="16"/>
      <c r="T44" s="16" t="s">
        <v>55</v>
      </c>
      <c r="U44" s="16" t="s">
        <v>98</v>
      </c>
      <c r="V44" s="16" t="s">
        <v>228</v>
      </c>
      <c r="W44" s="16" t="s">
        <v>53</v>
      </c>
      <c r="X44" t="s">
        <v>98</v>
      </c>
      <c r="Y44" s="55">
        <f>IFERROR(VLOOKUP($X44,'Depr rate'!$A$2:$C$10,2,FALSE),0)</f>
        <v>454</v>
      </c>
      <c r="Z44" s="56">
        <f>IF(Y44=0,0,$G44*(VLOOKUP($Y44,'Depr rate'!$B$2:$C$10,2,FALSE)/100))</f>
        <v>3.2542533215999994E-2</v>
      </c>
      <c r="AA44" s="57">
        <f t="shared" si="0"/>
        <v>1.6271266607999997E-2</v>
      </c>
      <c r="AB44" s="57">
        <f>IF(Y44=0,0,$G44*(VLOOKUP($Y44,'Depr rate'!$B$2:$D$10,3,FALSE)/100))</f>
        <v>5.9115033359999998E-3</v>
      </c>
      <c r="AC44" s="1">
        <f t="shared" ref="AC44:AL53" si="35">IF($E44&gt;AC$4,0,IF(AC$4=$E44,$AA44,$Z44*(AC$4-$E44)+$AA44))</f>
        <v>1.6271266607999997E-2</v>
      </c>
      <c r="AD44" s="1">
        <f t="shared" si="35"/>
        <v>4.8813799823999991E-2</v>
      </c>
      <c r="AE44" s="1">
        <f t="shared" si="35"/>
        <v>8.1356333039999978E-2</v>
      </c>
      <c r="AF44" s="1">
        <f t="shared" si="35"/>
        <v>0.11389886625599999</v>
      </c>
      <c r="AG44" s="1">
        <f t="shared" si="35"/>
        <v>0.14644139947199997</v>
      </c>
      <c r="AH44" s="1">
        <f t="shared" si="35"/>
        <v>0.17898393268799995</v>
      </c>
      <c r="AI44" s="1">
        <f t="shared" si="35"/>
        <v>0.21152646590399996</v>
      </c>
      <c r="AJ44" s="1">
        <f t="shared" si="35"/>
        <v>0.24406899911999996</v>
      </c>
      <c r="AK44" s="1">
        <f t="shared" si="35"/>
        <v>0.27661153233599994</v>
      </c>
      <c r="AL44" s="1">
        <f t="shared" si="35"/>
        <v>0.30915406555199992</v>
      </c>
      <c r="AM44" s="58">
        <f t="shared" si="34"/>
        <v>0.31506556888799991</v>
      </c>
      <c r="AN44" s="4">
        <f t="shared" si="6"/>
        <v>1</v>
      </c>
      <c r="AO44" s="8">
        <f t="shared" si="7"/>
        <v>1.6271266607999997E-2</v>
      </c>
      <c r="AP44" s="8">
        <f t="shared" si="8"/>
        <v>4.8813799823999991E-2</v>
      </c>
      <c r="AQ44" s="8">
        <f t="shared" si="9"/>
        <v>8.1356333039999978E-2</v>
      </c>
      <c r="AR44" s="8">
        <f t="shared" si="10"/>
        <v>0.11389886625599999</v>
      </c>
      <c r="AS44" s="8">
        <f t="shared" si="11"/>
        <v>0.14644139947199997</v>
      </c>
      <c r="AT44" s="8">
        <f t="shared" si="12"/>
        <v>0.17898393268799995</v>
      </c>
      <c r="AU44" s="8">
        <f t="shared" si="13"/>
        <v>0.21152646590399996</v>
      </c>
      <c r="AV44" s="8">
        <f t="shared" si="14"/>
        <v>0.24406899911999996</v>
      </c>
      <c r="AW44" s="8">
        <f t="shared" si="15"/>
        <v>0.27661153233599994</v>
      </c>
      <c r="AX44" s="8">
        <f t="shared" si="16"/>
        <v>0.30915406555199992</v>
      </c>
      <c r="AY44" s="8">
        <f t="shared" si="17"/>
        <v>0.31506556888799991</v>
      </c>
      <c r="AZ44" s="8">
        <f t="shared" si="18"/>
        <v>0</v>
      </c>
      <c r="BA44" s="8">
        <f t="shared" si="19"/>
        <v>0</v>
      </c>
      <c r="BB44" s="8">
        <f t="shared" si="20"/>
        <v>0</v>
      </c>
      <c r="BC44" s="8">
        <f t="shared" si="21"/>
        <v>0</v>
      </c>
      <c r="BD44" s="8">
        <f t="shared" si="22"/>
        <v>0</v>
      </c>
      <c r="BE44" s="8">
        <f t="shared" si="23"/>
        <v>0</v>
      </c>
      <c r="BF44" s="8">
        <f t="shared" si="24"/>
        <v>0</v>
      </c>
      <c r="BG44" s="8">
        <f t="shared" si="25"/>
        <v>0</v>
      </c>
      <c r="BH44" s="8">
        <f t="shared" si="26"/>
        <v>0</v>
      </c>
      <c r="BI44" s="8">
        <f t="shared" si="27"/>
        <v>0</v>
      </c>
      <c r="BJ44" s="8">
        <f t="shared" si="28"/>
        <v>0</v>
      </c>
    </row>
    <row r="45" spans="1:62" x14ac:dyDescent="0.25">
      <c r="B45" s="16" t="s">
        <v>229</v>
      </c>
      <c r="C45" s="38">
        <v>41</v>
      </c>
      <c r="D45" s="38"/>
      <c r="E45" s="41">
        <v>2015</v>
      </c>
      <c r="F45" s="39" t="s">
        <v>230</v>
      </c>
      <c r="G45" s="27">
        <v>0.52333819999999998</v>
      </c>
      <c r="H45" s="27">
        <v>0.52333819999999998</v>
      </c>
      <c r="I45" s="27">
        <v>0</v>
      </c>
      <c r="J45" s="39"/>
      <c r="K45" s="15">
        <v>2</v>
      </c>
      <c r="L45" s="39" t="s">
        <v>209</v>
      </c>
      <c r="M45" s="39"/>
      <c r="N45" s="39"/>
      <c r="O45" s="16"/>
      <c r="P45" s="16"/>
      <c r="Q45" s="16"/>
      <c r="R45" s="16"/>
      <c r="S45" s="16"/>
      <c r="T45" s="16" t="s">
        <v>55</v>
      </c>
      <c r="U45" s="16" t="s">
        <v>65</v>
      </c>
      <c r="V45" s="16" t="s">
        <v>231</v>
      </c>
      <c r="W45" s="16" t="s">
        <v>53</v>
      </c>
      <c r="X45" s="1" t="s">
        <v>65</v>
      </c>
      <c r="Y45" s="55">
        <f>IFERROR(VLOOKUP($X45,'Depr rate'!$A$2:$C$10,2,FALSE),0)</f>
        <v>453</v>
      </c>
      <c r="Z45" s="56">
        <f>IF(Y45=0,0,$G45*(VLOOKUP($Y45,'Depr rate'!$B$2:$C$10,2,FALSE)/100))</f>
        <v>7.9547406399999993E-3</v>
      </c>
      <c r="AA45" s="57">
        <f t="shared" ref="AA45:AA60" si="36">Z45*0.5</f>
        <v>3.9773703199999996E-3</v>
      </c>
      <c r="AB45" s="57">
        <f>IF(Y45=0,0,$G45*(VLOOKUP($Y45,'Depr rate'!$B$2:$D$10,3,FALSE)/100))</f>
        <v>2.109052946E-2</v>
      </c>
      <c r="AC45" s="1">
        <f t="shared" si="35"/>
        <v>0</v>
      </c>
      <c r="AD45" s="1">
        <f t="shared" si="35"/>
        <v>3.9773703199999996E-3</v>
      </c>
      <c r="AE45" s="1">
        <f t="shared" si="35"/>
        <v>1.1932110959999999E-2</v>
      </c>
      <c r="AF45" s="1">
        <f t="shared" si="35"/>
        <v>1.9886851599999998E-2</v>
      </c>
      <c r="AG45" s="1">
        <f t="shared" si="35"/>
        <v>2.7841592239999997E-2</v>
      </c>
      <c r="AH45" s="1">
        <f t="shared" si="35"/>
        <v>3.5796332879999997E-2</v>
      </c>
      <c r="AI45" s="1">
        <f t="shared" si="35"/>
        <v>4.3751073519999996E-2</v>
      </c>
      <c r="AJ45" s="1">
        <f t="shared" si="35"/>
        <v>5.1705814159999995E-2</v>
      </c>
      <c r="AK45" s="1">
        <f t="shared" si="35"/>
        <v>5.9660554799999994E-2</v>
      </c>
      <c r="AL45" s="1">
        <f t="shared" si="35"/>
        <v>6.7615295440000001E-2</v>
      </c>
      <c r="AM45" s="58">
        <f t="shared" si="34"/>
        <v>8.8705824900000008E-2</v>
      </c>
      <c r="AN45" s="4">
        <f t="shared" si="6"/>
        <v>1</v>
      </c>
      <c r="AO45" s="8">
        <f t="shared" si="7"/>
        <v>0</v>
      </c>
      <c r="AP45" s="8">
        <f t="shared" si="8"/>
        <v>3.9773703199999996E-3</v>
      </c>
      <c r="AQ45" s="8">
        <f t="shared" si="9"/>
        <v>1.1932110959999999E-2</v>
      </c>
      <c r="AR45" s="8">
        <f t="shared" si="10"/>
        <v>1.9886851599999998E-2</v>
      </c>
      <c r="AS45" s="8">
        <f t="shared" si="11"/>
        <v>2.7841592239999997E-2</v>
      </c>
      <c r="AT45" s="8">
        <f t="shared" si="12"/>
        <v>3.5796332879999997E-2</v>
      </c>
      <c r="AU45" s="8">
        <f t="shared" si="13"/>
        <v>4.3751073519999996E-2</v>
      </c>
      <c r="AV45" s="8">
        <f t="shared" si="14"/>
        <v>5.1705814159999995E-2</v>
      </c>
      <c r="AW45" s="8">
        <f t="shared" si="15"/>
        <v>5.9660554799999994E-2</v>
      </c>
      <c r="AX45" s="8">
        <f t="shared" si="16"/>
        <v>6.7615295440000001E-2</v>
      </c>
      <c r="AY45" s="8">
        <f t="shared" si="17"/>
        <v>8.8705824900000008E-2</v>
      </c>
      <c r="AZ45" s="8">
        <f t="shared" si="18"/>
        <v>0</v>
      </c>
      <c r="BA45" s="8">
        <f t="shared" si="19"/>
        <v>0</v>
      </c>
      <c r="BB45" s="8">
        <f t="shared" si="20"/>
        <v>0</v>
      </c>
      <c r="BC45" s="8">
        <f t="shared" si="21"/>
        <v>0</v>
      </c>
      <c r="BD45" s="8">
        <f t="shared" si="22"/>
        <v>0</v>
      </c>
      <c r="BE45" s="8">
        <f t="shared" si="23"/>
        <v>0</v>
      </c>
      <c r="BF45" s="8">
        <f t="shared" si="24"/>
        <v>0</v>
      </c>
      <c r="BG45" s="8">
        <f t="shared" si="25"/>
        <v>0</v>
      </c>
      <c r="BH45" s="8">
        <f t="shared" si="26"/>
        <v>0</v>
      </c>
      <c r="BI45" s="8">
        <f t="shared" si="27"/>
        <v>0</v>
      </c>
      <c r="BJ45" s="8">
        <f t="shared" si="28"/>
        <v>0</v>
      </c>
    </row>
    <row r="46" spans="1:62" x14ac:dyDescent="0.25">
      <c r="B46" s="16" t="s">
        <v>232</v>
      </c>
      <c r="C46" s="38">
        <v>42</v>
      </c>
      <c r="D46" s="38"/>
      <c r="E46" s="41">
        <v>2015</v>
      </c>
      <c r="F46" s="39" t="s">
        <v>233</v>
      </c>
      <c r="G46" s="27">
        <v>0.68356971999999983</v>
      </c>
      <c r="H46" s="27">
        <v>0.68356971999999983</v>
      </c>
      <c r="I46" s="27">
        <v>0</v>
      </c>
      <c r="J46" s="39" t="s">
        <v>234</v>
      </c>
      <c r="K46" s="15">
        <v>2</v>
      </c>
      <c r="L46" s="39" t="s">
        <v>217</v>
      </c>
      <c r="M46" s="39"/>
      <c r="N46" s="39"/>
      <c r="O46" s="16"/>
      <c r="P46" s="16"/>
      <c r="Q46" s="16"/>
      <c r="R46" s="16"/>
      <c r="S46" s="16"/>
      <c r="T46" s="16" t="s">
        <v>55</v>
      </c>
      <c r="U46" s="16" t="s">
        <v>65</v>
      </c>
      <c r="V46" s="16" t="s">
        <v>235</v>
      </c>
      <c r="W46" s="16" t="s">
        <v>53</v>
      </c>
      <c r="X46" s="1" t="s">
        <v>65</v>
      </c>
      <c r="Y46" s="55">
        <f>IFERROR(VLOOKUP($X46,'Depr rate'!$A$2:$C$10,2,FALSE),0)</f>
        <v>453</v>
      </c>
      <c r="Z46" s="56">
        <f>IF(Y46=0,0,$G46*(VLOOKUP($Y46,'Depr rate'!$B$2:$C$10,2,FALSE)/100))</f>
        <v>1.0390259743999998E-2</v>
      </c>
      <c r="AA46" s="57">
        <f t="shared" si="36"/>
        <v>5.1951298719999988E-3</v>
      </c>
      <c r="AB46" s="57">
        <f>IF(Y46=0,0,$G46*(VLOOKUP($Y46,'Depr rate'!$B$2:$D$10,3,FALSE)/100))</f>
        <v>2.7547859715999996E-2</v>
      </c>
      <c r="AC46" s="1">
        <f t="shared" si="35"/>
        <v>0</v>
      </c>
      <c r="AD46" s="1">
        <f t="shared" si="35"/>
        <v>5.1951298719999988E-3</v>
      </c>
      <c r="AE46" s="1">
        <f t="shared" si="35"/>
        <v>1.5585389615999996E-2</v>
      </c>
      <c r="AF46" s="1">
        <f t="shared" si="35"/>
        <v>2.5975649359999995E-2</v>
      </c>
      <c r="AG46" s="1">
        <f t="shared" si="35"/>
        <v>3.6365909103999991E-2</v>
      </c>
      <c r="AH46" s="1">
        <f t="shared" si="35"/>
        <v>4.675616884799999E-2</v>
      </c>
      <c r="AI46" s="1">
        <f t="shared" si="35"/>
        <v>5.714642859199999E-2</v>
      </c>
      <c r="AJ46" s="1">
        <f t="shared" si="35"/>
        <v>6.7536688335999975E-2</v>
      </c>
      <c r="AK46" s="1">
        <f t="shared" si="35"/>
        <v>7.7926948079999975E-2</v>
      </c>
      <c r="AL46" s="1">
        <f t="shared" si="35"/>
        <v>8.8317207823999974E-2</v>
      </c>
      <c r="AM46" s="58">
        <f t="shared" si="34"/>
        <v>0.11586506753999998</v>
      </c>
      <c r="AN46" s="4">
        <f t="shared" si="6"/>
        <v>1</v>
      </c>
      <c r="AO46" s="8">
        <f t="shared" si="7"/>
        <v>0</v>
      </c>
      <c r="AP46" s="8">
        <f t="shared" si="8"/>
        <v>5.1951298719999988E-3</v>
      </c>
      <c r="AQ46" s="8">
        <f t="shared" si="9"/>
        <v>1.5585389615999996E-2</v>
      </c>
      <c r="AR46" s="8">
        <f t="shared" si="10"/>
        <v>2.5975649359999995E-2</v>
      </c>
      <c r="AS46" s="8">
        <f t="shared" si="11"/>
        <v>3.6365909103999991E-2</v>
      </c>
      <c r="AT46" s="8">
        <f t="shared" si="12"/>
        <v>4.675616884799999E-2</v>
      </c>
      <c r="AU46" s="8">
        <f t="shared" si="13"/>
        <v>5.714642859199999E-2</v>
      </c>
      <c r="AV46" s="8">
        <f t="shared" si="14"/>
        <v>6.7536688335999975E-2</v>
      </c>
      <c r="AW46" s="8">
        <f t="shared" si="15"/>
        <v>7.7926948079999975E-2</v>
      </c>
      <c r="AX46" s="8">
        <f t="shared" si="16"/>
        <v>8.8317207823999974E-2</v>
      </c>
      <c r="AY46" s="8">
        <f t="shared" si="17"/>
        <v>0.11586506753999998</v>
      </c>
      <c r="AZ46" s="8">
        <f t="shared" si="18"/>
        <v>0</v>
      </c>
      <c r="BA46" s="8">
        <f t="shared" si="19"/>
        <v>0</v>
      </c>
      <c r="BB46" s="8">
        <f t="shared" si="20"/>
        <v>0</v>
      </c>
      <c r="BC46" s="8">
        <f t="shared" si="21"/>
        <v>0</v>
      </c>
      <c r="BD46" s="8">
        <f t="shared" si="22"/>
        <v>0</v>
      </c>
      <c r="BE46" s="8">
        <f t="shared" si="23"/>
        <v>0</v>
      </c>
      <c r="BF46" s="8">
        <f t="shared" si="24"/>
        <v>0</v>
      </c>
      <c r="BG46" s="8">
        <f t="shared" si="25"/>
        <v>0</v>
      </c>
      <c r="BH46" s="8">
        <f t="shared" si="26"/>
        <v>0</v>
      </c>
      <c r="BI46" s="8">
        <f t="shared" si="27"/>
        <v>0</v>
      </c>
      <c r="BJ46" s="8">
        <f t="shared" si="28"/>
        <v>0</v>
      </c>
    </row>
    <row r="47" spans="1:62" ht="26.4" x14ac:dyDescent="0.25">
      <c r="B47" s="16" t="s">
        <v>236</v>
      </c>
      <c r="C47" s="38">
        <v>43</v>
      </c>
      <c r="D47" s="38"/>
      <c r="E47" s="41">
        <v>2015</v>
      </c>
      <c r="F47" s="39" t="s">
        <v>237</v>
      </c>
      <c r="G47" s="27">
        <v>1.7829678200000001</v>
      </c>
      <c r="H47" s="27">
        <v>1.7829678200000001</v>
      </c>
      <c r="I47" s="27">
        <v>0</v>
      </c>
      <c r="J47" s="39"/>
      <c r="K47" s="15">
        <v>2</v>
      </c>
      <c r="L47" s="39" t="s">
        <v>238</v>
      </c>
      <c r="M47" s="39"/>
      <c r="N47" s="39"/>
      <c r="O47" s="16"/>
      <c r="P47" s="16"/>
      <c r="Q47" s="16"/>
      <c r="R47" s="16"/>
      <c r="S47" s="16"/>
      <c r="T47" s="16" t="s">
        <v>55</v>
      </c>
      <c r="U47" s="16" t="s">
        <v>56</v>
      </c>
      <c r="V47" s="16" t="s">
        <v>239</v>
      </c>
      <c r="W47" s="16" t="s">
        <v>53</v>
      </c>
      <c r="X47" s="38" t="s">
        <v>56</v>
      </c>
      <c r="Y47" s="55">
        <f>IFERROR(VLOOKUP($X47,'Depr rate'!$A$2:$C$10,2,FALSE),0)</f>
        <v>456</v>
      </c>
      <c r="Z47" s="56">
        <f>IF(Y47=0,0,$G47*(VLOOKUP($Y47,'Depr rate'!$B$2:$C$10,2,FALSE)/100))</f>
        <v>4.6357163320000006E-2</v>
      </c>
      <c r="AA47" s="57">
        <f t="shared" si="36"/>
        <v>2.3178581660000003E-2</v>
      </c>
      <c r="AB47" s="57">
        <f>IF(Y47=0,0,$G47*(VLOOKUP($Y47,'Depr rate'!$B$2:$D$10,3,FALSE)/100))</f>
        <v>4.2791227680000002E-2</v>
      </c>
      <c r="AC47" s="1">
        <f t="shared" si="35"/>
        <v>0</v>
      </c>
      <c r="AD47" s="1">
        <f t="shared" si="35"/>
        <v>2.3178581660000003E-2</v>
      </c>
      <c r="AE47" s="1">
        <f t="shared" si="35"/>
        <v>6.9535744980000008E-2</v>
      </c>
      <c r="AF47" s="1">
        <f t="shared" si="35"/>
        <v>0.11589290830000001</v>
      </c>
      <c r="AG47" s="1">
        <f t="shared" si="35"/>
        <v>0.16225007162000002</v>
      </c>
      <c r="AH47" s="1">
        <f t="shared" si="35"/>
        <v>0.20860723494000002</v>
      </c>
      <c r="AI47" s="1">
        <f t="shared" si="35"/>
        <v>0.25496439826000006</v>
      </c>
      <c r="AJ47" s="1">
        <f t="shared" si="35"/>
        <v>0.30132156158000001</v>
      </c>
      <c r="AK47" s="1">
        <f t="shared" si="35"/>
        <v>0.34767872490000007</v>
      </c>
      <c r="AL47" s="1">
        <f t="shared" si="35"/>
        <v>0.39403588822000002</v>
      </c>
      <c r="AM47" s="58">
        <f t="shared" si="34"/>
        <v>0.43682711590000001</v>
      </c>
      <c r="AN47" s="4">
        <f t="shared" si="6"/>
        <v>1</v>
      </c>
      <c r="AO47" s="8">
        <f t="shared" si="7"/>
        <v>0</v>
      </c>
      <c r="AP47" s="8">
        <f t="shared" si="8"/>
        <v>2.3178581660000003E-2</v>
      </c>
      <c r="AQ47" s="8">
        <f t="shared" si="9"/>
        <v>6.9535744980000008E-2</v>
      </c>
      <c r="AR47" s="8">
        <f t="shared" si="10"/>
        <v>0.11589290830000001</v>
      </c>
      <c r="AS47" s="8">
        <f t="shared" si="11"/>
        <v>0.16225007162000002</v>
      </c>
      <c r="AT47" s="8">
        <f t="shared" si="12"/>
        <v>0.20860723494000002</v>
      </c>
      <c r="AU47" s="8">
        <f t="shared" si="13"/>
        <v>0.25496439826000006</v>
      </c>
      <c r="AV47" s="8">
        <f t="shared" si="14"/>
        <v>0.30132156158000001</v>
      </c>
      <c r="AW47" s="8">
        <f t="shared" si="15"/>
        <v>0.34767872490000007</v>
      </c>
      <c r="AX47" s="8">
        <f t="shared" si="16"/>
        <v>0.39403588822000002</v>
      </c>
      <c r="AY47" s="8">
        <f t="shared" si="17"/>
        <v>0.43682711590000001</v>
      </c>
      <c r="AZ47" s="8">
        <f t="shared" si="18"/>
        <v>0</v>
      </c>
      <c r="BA47" s="8">
        <f t="shared" si="19"/>
        <v>0</v>
      </c>
      <c r="BB47" s="8">
        <f t="shared" si="20"/>
        <v>0</v>
      </c>
      <c r="BC47" s="8">
        <f t="shared" si="21"/>
        <v>0</v>
      </c>
      <c r="BD47" s="8">
        <f t="shared" si="22"/>
        <v>0</v>
      </c>
      <c r="BE47" s="8">
        <f t="shared" si="23"/>
        <v>0</v>
      </c>
      <c r="BF47" s="8">
        <f t="shared" si="24"/>
        <v>0</v>
      </c>
      <c r="BG47" s="8">
        <f t="shared" si="25"/>
        <v>0</v>
      </c>
      <c r="BH47" s="8">
        <f t="shared" si="26"/>
        <v>0</v>
      </c>
      <c r="BI47" s="8">
        <f t="shared" si="27"/>
        <v>0</v>
      </c>
      <c r="BJ47" s="8">
        <f t="shared" si="28"/>
        <v>0</v>
      </c>
    </row>
    <row r="48" spans="1:62" ht="27" x14ac:dyDescent="0.3">
      <c r="B48" s="16" t="s">
        <v>240</v>
      </c>
      <c r="C48" s="38">
        <v>44</v>
      </c>
      <c r="D48" s="38"/>
      <c r="E48" s="41">
        <v>2016</v>
      </c>
      <c r="F48" s="39" t="s">
        <v>241</v>
      </c>
      <c r="G48" s="27">
        <v>0.56971356000000006</v>
      </c>
      <c r="H48" s="27">
        <v>0.56971356000000006</v>
      </c>
      <c r="I48" s="27">
        <v>0</v>
      </c>
      <c r="J48" s="39" t="s">
        <v>242</v>
      </c>
      <c r="K48" s="15">
        <v>2</v>
      </c>
      <c r="L48" s="39" t="s">
        <v>243</v>
      </c>
      <c r="M48" s="39"/>
      <c r="N48" s="39"/>
      <c r="O48" s="16"/>
      <c r="P48" s="16"/>
      <c r="Q48" s="16"/>
      <c r="R48" s="16"/>
      <c r="S48" s="16"/>
      <c r="T48" s="16" t="s">
        <v>55</v>
      </c>
      <c r="U48" s="16" t="s">
        <v>65</v>
      </c>
      <c r="V48" s="16" t="s">
        <v>198</v>
      </c>
      <c r="W48" s="16" t="s">
        <v>53</v>
      </c>
      <c r="X48" t="s">
        <v>65</v>
      </c>
      <c r="Y48" s="55">
        <f>IFERROR(VLOOKUP($X48,'Depr rate'!$A$2:$C$10,2,FALSE),0)</f>
        <v>453</v>
      </c>
      <c r="Z48" s="56">
        <f>IF(Y48=0,0,$G48*(VLOOKUP($Y48,'Depr rate'!$B$2:$C$10,2,FALSE)/100))</f>
        <v>8.6596461120000013E-3</v>
      </c>
      <c r="AA48" s="57">
        <f t="shared" si="36"/>
        <v>4.3298230560000006E-3</v>
      </c>
      <c r="AB48" s="57">
        <f>IF(Y48=0,0,$G48*(VLOOKUP($Y48,'Depr rate'!$B$2:$D$10,3,FALSE)/100))</f>
        <v>2.2959456468000003E-2</v>
      </c>
      <c r="AC48" s="1">
        <f t="shared" si="35"/>
        <v>0</v>
      </c>
      <c r="AD48" s="1">
        <f t="shared" si="35"/>
        <v>0</v>
      </c>
      <c r="AE48" s="1">
        <f t="shared" si="35"/>
        <v>4.3298230560000006E-3</v>
      </c>
      <c r="AF48" s="1">
        <f t="shared" si="35"/>
        <v>1.2989469168000003E-2</v>
      </c>
      <c r="AG48" s="1">
        <f t="shared" si="35"/>
        <v>2.1649115280000002E-2</v>
      </c>
      <c r="AH48" s="1">
        <f t="shared" si="35"/>
        <v>3.0308761392000005E-2</v>
      </c>
      <c r="AI48" s="1">
        <f t="shared" si="35"/>
        <v>3.8968407504000005E-2</v>
      </c>
      <c r="AJ48" s="1">
        <f t="shared" si="35"/>
        <v>4.7628053616000005E-2</v>
      </c>
      <c r="AK48" s="1">
        <f t="shared" si="35"/>
        <v>5.6287699728000011E-2</v>
      </c>
      <c r="AL48" s="1">
        <f t="shared" si="35"/>
        <v>6.4947345840000018E-2</v>
      </c>
      <c r="AM48" s="58">
        <f t="shared" si="34"/>
        <v>8.790680230800002E-2</v>
      </c>
      <c r="AN48" s="4">
        <f t="shared" si="6"/>
        <v>1</v>
      </c>
      <c r="AO48" s="8">
        <f t="shared" si="7"/>
        <v>0</v>
      </c>
      <c r="AP48" s="8">
        <f t="shared" si="8"/>
        <v>0</v>
      </c>
      <c r="AQ48" s="8">
        <f t="shared" si="9"/>
        <v>4.3298230560000006E-3</v>
      </c>
      <c r="AR48" s="8">
        <f t="shared" si="10"/>
        <v>1.2989469168000003E-2</v>
      </c>
      <c r="AS48" s="8">
        <f t="shared" si="11"/>
        <v>2.1649115280000002E-2</v>
      </c>
      <c r="AT48" s="8">
        <f t="shared" si="12"/>
        <v>3.0308761392000005E-2</v>
      </c>
      <c r="AU48" s="8">
        <f t="shared" si="13"/>
        <v>3.8968407504000005E-2</v>
      </c>
      <c r="AV48" s="8">
        <f t="shared" si="14"/>
        <v>4.7628053616000005E-2</v>
      </c>
      <c r="AW48" s="8">
        <f t="shared" si="15"/>
        <v>5.6287699728000011E-2</v>
      </c>
      <c r="AX48" s="8">
        <f t="shared" si="16"/>
        <v>6.4947345840000018E-2</v>
      </c>
      <c r="AY48" s="8">
        <f t="shared" si="17"/>
        <v>8.790680230800002E-2</v>
      </c>
      <c r="AZ48" s="8">
        <f t="shared" si="18"/>
        <v>0</v>
      </c>
      <c r="BA48" s="8">
        <f t="shared" si="19"/>
        <v>0</v>
      </c>
      <c r="BB48" s="8">
        <f t="shared" si="20"/>
        <v>0</v>
      </c>
      <c r="BC48" s="8">
        <f t="shared" si="21"/>
        <v>0</v>
      </c>
      <c r="BD48" s="8">
        <f t="shared" si="22"/>
        <v>0</v>
      </c>
      <c r="BE48" s="8">
        <f t="shared" si="23"/>
        <v>0</v>
      </c>
      <c r="BF48" s="8">
        <f t="shared" si="24"/>
        <v>0</v>
      </c>
      <c r="BG48" s="8">
        <f t="shared" si="25"/>
        <v>0</v>
      </c>
      <c r="BH48" s="8">
        <f t="shared" si="26"/>
        <v>0</v>
      </c>
      <c r="BI48" s="8">
        <f t="shared" si="27"/>
        <v>0</v>
      </c>
      <c r="BJ48" s="8">
        <f t="shared" si="28"/>
        <v>0</v>
      </c>
    </row>
    <row r="49" spans="2:62" ht="14.4" x14ac:dyDescent="0.3">
      <c r="B49" s="16" t="s">
        <v>244</v>
      </c>
      <c r="C49" s="38">
        <v>45</v>
      </c>
      <c r="D49" s="38"/>
      <c r="E49" s="41">
        <v>2016</v>
      </c>
      <c r="F49" s="39" t="s">
        <v>245</v>
      </c>
      <c r="G49" s="27">
        <v>1.3686977499999999</v>
      </c>
      <c r="H49" s="27">
        <v>1.3686977499999999</v>
      </c>
      <c r="I49" s="27">
        <v>0</v>
      </c>
      <c r="J49" s="39" t="s">
        <v>246</v>
      </c>
      <c r="K49" s="15">
        <v>2</v>
      </c>
      <c r="L49" s="39" t="s">
        <v>247</v>
      </c>
      <c r="M49" s="39"/>
      <c r="N49" s="39"/>
      <c r="O49" s="16"/>
      <c r="P49" s="16"/>
      <c r="Q49" s="16"/>
      <c r="R49" s="16"/>
      <c r="S49" s="16"/>
      <c r="T49" s="16" t="s">
        <v>55</v>
      </c>
      <c r="U49" s="16" t="s">
        <v>65</v>
      </c>
      <c r="V49" s="16" t="s">
        <v>66</v>
      </c>
      <c r="W49" s="16" t="s">
        <v>54</v>
      </c>
      <c r="X49" t="s">
        <v>65</v>
      </c>
      <c r="Y49" s="55">
        <f>IFERROR(VLOOKUP($X49,'Depr rate'!$A$2:$C$10,2,FALSE),0)</f>
        <v>453</v>
      </c>
      <c r="Z49" s="56">
        <f>IF(Y49=0,0,$G49*(VLOOKUP($Y49,'Depr rate'!$B$2:$C$10,2,FALSE)/100))</f>
        <v>2.0804205799999999E-2</v>
      </c>
      <c r="AA49" s="57">
        <f t="shared" si="36"/>
        <v>1.04021029E-2</v>
      </c>
      <c r="AB49" s="57">
        <f>IF(Y49=0,0,$G49*(VLOOKUP($Y49,'Depr rate'!$B$2:$D$10,3,FALSE)/100))</f>
        <v>5.5158519325000002E-2</v>
      </c>
      <c r="AC49" s="1">
        <f t="shared" si="35"/>
        <v>0</v>
      </c>
      <c r="AD49" s="1">
        <f t="shared" si="35"/>
        <v>0</v>
      </c>
      <c r="AE49" s="1">
        <f t="shared" si="35"/>
        <v>1.04021029E-2</v>
      </c>
      <c r="AF49" s="1">
        <f t="shared" si="35"/>
        <v>3.1206308699999998E-2</v>
      </c>
      <c r="AG49" s="1">
        <f t="shared" si="35"/>
        <v>5.20105145E-2</v>
      </c>
      <c r="AH49" s="1">
        <f t="shared" si="35"/>
        <v>7.2814720299999997E-2</v>
      </c>
      <c r="AI49" s="1">
        <f t="shared" si="35"/>
        <v>9.3618926099999999E-2</v>
      </c>
      <c r="AJ49" s="1">
        <f t="shared" si="35"/>
        <v>0.1144231319</v>
      </c>
      <c r="AK49" s="1">
        <f t="shared" si="35"/>
        <v>0.13522733769999998</v>
      </c>
      <c r="AL49" s="1">
        <f t="shared" si="35"/>
        <v>0.15603154349999998</v>
      </c>
      <c r="AM49" s="58">
        <f t="shared" si="34"/>
        <v>0.21119006282499997</v>
      </c>
      <c r="AN49" s="4">
        <f t="shared" si="6"/>
        <v>1</v>
      </c>
      <c r="AO49" s="8">
        <f t="shared" si="7"/>
        <v>0</v>
      </c>
      <c r="AP49" s="8">
        <f t="shared" si="8"/>
        <v>0</v>
      </c>
      <c r="AQ49" s="8">
        <f t="shared" si="9"/>
        <v>1.04021029E-2</v>
      </c>
      <c r="AR49" s="8">
        <f t="shared" si="10"/>
        <v>3.1206308699999998E-2</v>
      </c>
      <c r="AS49" s="8">
        <f t="shared" si="11"/>
        <v>5.20105145E-2</v>
      </c>
      <c r="AT49" s="8">
        <f t="shared" si="12"/>
        <v>7.2814720299999997E-2</v>
      </c>
      <c r="AU49" s="8">
        <f t="shared" si="13"/>
        <v>9.3618926099999999E-2</v>
      </c>
      <c r="AV49" s="8">
        <f t="shared" si="14"/>
        <v>0.1144231319</v>
      </c>
      <c r="AW49" s="8">
        <f t="shared" si="15"/>
        <v>0.13522733769999998</v>
      </c>
      <c r="AX49" s="8">
        <f t="shared" si="16"/>
        <v>0.15603154349999998</v>
      </c>
      <c r="AY49" s="8">
        <f t="shared" si="17"/>
        <v>0.21119006282499997</v>
      </c>
      <c r="AZ49" s="8">
        <f t="shared" si="18"/>
        <v>0</v>
      </c>
      <c r="BA49" s="8">
        <f t="shared" si="19"/>
        <v>0</v>
      </c>
      <c r="BB49" s="8">
        <f t="shared" si="20"/>
        <v>0</v>
      </c>
      <c r="BC49" s="8">
        <f t="shared" si="21"/>
        <v>0</v>
      </c>
      <c r="BD49" s="8">
        <f t="shared" si="22"/>
        <v>0</v>
      </c>
      <c r="BE49" s="8">
        <f t="shared" si="23"/>
        <v>0</v>
      </c>
      <c r="BF49" s="8">
        <f t="shared" si="24"/>
        <v>0</v>
      </c>
      <c r="BG49" s="8">
        <f t="shared" si="25"/>
        <v>0</v>
      </c>
      <c r="BH49" s="8">
        <f t="shared" si="26"/>
        <v>0</v>
      </c>
      <c r="BI49" s="8">
        <f t="shared" si="27"/>
        <v>0</v>
      </c>
      <c r="BJ49" s="8">
        <f t="shared" si="28"/>
        <v>0</v>
      </c>
    </row>
    <row r="50" spans="2:62" ht="26.4" x14ac:dyDescent="0.25">
      <c r="B50" s="16" t="s">
        <v>248</v>
      </c>
      <c r="C50" s="38">
        <v>46</v>
      </c>
      <c r="D50" s="38"/>
      <c r="E50" s="41">
        <v>2016</v>
      </c>
      <c r="F50" s="39" t="s">
        <v>249</v>
      </c>
      <c r="G50" s="27">
        <v>1.5771527400000003</v>
      </c>
      <c r="H50" s="27">
        <v>1.5771527400000003</v>
      </c>
      <c r="I50" s="27">
        <v>0</v>
      </c>
      <c r="J50" s="39" t="s">
        <v>250</v>
      </c>
      <c r="K50" s="15">
        <v>2</v>
      </c>
      <c r="L50" s="39" t="s">
        <v>251</v>
      </c>
      <c r="M50" s="39"/>
      <c r="N50" s="39"/>
      <c r="O50" s="16"/>
      <c r="P50" s="16"/>
      <c r="Q50" s="16"/>
      <c r="R50" s="16"/>
      <c r="S50" s="16"/>
      <c r="T50" s="16" t="s">
        <v>55</v>
      </c>
      <c r="U50" s="16" t="s">
        <v>56</v>
      </c>
      <c r="V50" s="16" t="s">
        <v>88</v>
      </c>
      <c r="W50" s="16" t="s">
        <v>54</v>
      </c>
      <c r="X50" s="38" t="s">
        <v>56</v>
      </c>
      <c r="Y50" s="55">
        <f>IFERROR(VLOOKUP($X50,'Depr rate'!$A$2:$C$10,2,FALSE),0)</f>
        <v>456</v>
      </c>
      <c r="Z50" s="56">
        <f>IF(Y50=0,0,$G50*(VLOOKUP($Y50,'Depr rate'!$B$2:$C$10,2,FALSE)/100))</f>
        <v>4.1005971240000008E-2</v>
      </c>
      <c r="AA50" s="57">
        <f t="shared" si="36"/>
        <v>2.0502985620000004E-2</v>
      </c>
      <c r="AB50" s="57">
        <f>IF(Y50=0,0,$G50*(VLOOKUP($Y50,'Depr rate'!$B$2:$D$10,3,FALSE)/100))</f>
        <v>3.7851665760000007E-2</v>
      </c>
      <c r="AC50" s="1">
        <f t="shared" si="35"/>
        <v>0</v>
      </c>
      <c r="AD50" s="1">
        <f t="shared" si="35"/>
        <v>0</v>
      </c>
      <c r="AE50" s="1">
        <f t="shared" si="35"/>
        <v>2.0502985620000004E-2</v>
      </c>
      <c r="AF50" s="1">
        <f t="shared" si="35"/>
        <v>6.1508956860000012E-2</v>
      </c>
      <c r="AG50" s="1">
        <f t="shared" si="35"/>
        <v>0.10251492810000001</v>
      </c>
      <c r="AH50" s="1">
        <f t="shared" si="35"/>
        <v>0.14352089934000004</v>
      </c>
      <c r="AI50" s="1">
        <f t="shared" si="35"/>
        <v>0.18452687058000003</v>
      </c>
      <c r="AJ50" s="1">
        <f t="shared" si="35"/>
        <v>0.22553284182000002</v>
      </c>
      <c r="AK50" s="1">
        <f t="shared" si="35"/>
        <v>0.26653881306000005</v>
      </c>
      <c r="AL50" s="1">
        <f t="shared" si="35"/>
        <v>0.3075447843000001</v>
      </c>
      <c r="AM50" s="58">
        <f t="shared" si="34"/>
        <v>0.34539645006000008</v>
      </c>
      <c r="AN50" s="4">
        <f t="shared" si="6"/>
        <v>1</v>
      </c>
      <c r="AO50" s="8">
        <f t="shared" si="7"/>
        <v>0</v>
      </c>
      <c r="AP50" s="8">
        <f t="shared" si="8"/>
        <v>0</v>
      </c>
      <c r="AQ50" s="8">
        <f t="shared" si="9"/>
        <v>2.0502985620000004E-2</v>
      </c>
      <c r="AR50" s="8">
        <f t="shared" si="10"/>
        <v>6.1508956860000012E-2</v>
      </c>
      <c r="AS50" s="8">
        <f t="shared" si="11"/>
        <v>0.10251492810000001</v>
      </c>
      <c r="AT50" s="8">
        <f t="shared" si="12"/>
        <v>0.14352089934000004</v>
      </c>
      <c r="AU50" s="8">
        <f t="shared" si="13"/>
        <v>0.18452687058000003</v>
      </c>
      <c r="AV50" s="8">
        <f t="shared" si="14"/>
        <v>0.22553284182000002</v>
      </c>
      <c r="AW50" s="8">
        <f t="shared" si="15"/>
        <v>0.26653881306000005</v>
      </c>
      <c r="AX50" s="8">
        <f t="shared" si="16"/>
        <v>0.3075447843000001</v>
      </c>
      <c r="AY50" s="8">
        <f t="shared" si="17"/>
        <v>0.34539645006000008</v>
      </c>
      <c r="AZ50" s="8">
        <f t="shared" si="18"/>
        <v>0</v>
      </c>
      <c r="BA50" s="8">
        <f t="shared" si="19"/>
        <v>0</v>
      </c>
      <c r="BB50" s="8">
        <f t="shared" si="20"/>
        <v>0</v>
      </c>
      <c r="BC50" s="8">
        <f t="shared" si="21"/>
        <v>0</v>
      </c>
      <c r="BD50" s="8">
        <f t="shared" si="22"/>
        <v>0</v>
      </c>
      <c r="BE50" s="8">
        <f t="shared" si="23"/>
        <v>0</v>
      </c>
      <c r="BF50" s="8">
        <f t="shared" si="24"/>
        <v>0</v>
      </c>
      <c r="BG50" s="8">
        <f t="shared" si="25"/>
        <v>0</v>
      </c>
      <c r="BH50" s="8">
        <f t="shared" si="26"/>
        <v>0</v>
      </c>
      <c r="BI50" s="8">
        <f t="shared" si="27"/>
        <v>0</v>
      </c>
      <c r="BJ50" s="8">
        <f t="shared" si="28"/>
        <v>0</v>
      </c>
    </row>
    <row r="51" spans="2:62" x14ac:dyDescent="0.25">
      <c r="B51" s="16" t="s">
        <v>252</v>
      </c>
      <c r="C51" s="38">
        <v>47</v>
      </c>
      <c r="D51" s="38"/>
      <c r="E51" s="41">
        <v>2016</v>
      </c>
      <c r="F51" s="39" t="s">
        <v>253</v>
      </c>
      <c r="G51" s="27">
        <v>0.76968594999999995</v>
      </c>
      <c r="H51" s="27">
        <v>0.76968594999999995</v>
      </c>
      <c r="I51" s="27">
        <v>0</v>
      </c>
      <c r="J51" s="39" t="s">
        <v>254</v>
      </c>
      <c r="K51" s="15">
        <v>2</v>
      </c>
      <c r="L51" s="39" t="s">
        <v>255</v>
      </c>
      <c r="M51" s="39"/>
      <c r="N51" s="39"/>
      <c r="O51" s="16"/>
      <c r="P51" s="16"/>
      <c r="Q51" s="16"/>
      <c r="R51" s="16"/>
      <c r="S51" s="16"/>
      <c r="T51" s="16" t="s">
        <v>55</v>
      </c>
      <c r="U51" s="16" t="s">
        <v>135</v>
      </c>
      <c r="V51" s="16" t="s">
        <v>152</v>
      </c>
      <c r="W51" s="16" t="s">
        <v>53</v>
      </c>
      <c r="X51" s="8" t="s">
        <v>135</v>
      </c>
      <c r="Y51" s="55">
        <f>IFERROR(VLOOKUP($X51,'Depr rate'!$A$2:$C$10,2,FALSE),0)</f>
        <v>455</v>
      </c>
      <c r="Z51" s="56">
        <f>IF(Y51=0,0,$G51*(VLOOKUP($Y51,'Depr rate'!$B$2:$C$10,2,FALSE)/100))</f>
        <v>1.1468320654999999E-2</v>
      </c>
      <c r="AA51" s="57">
        <f t="shared" si="36"/>
        <v>5.7341603274999996E-3</v>
      </c>
      <c r="AB51" s="57">
        <f>IF(Y51=0,0,$G51*(VLOOKUP($Y51,'Depr rate'!$B$2:$D$10,3,FALSE)/100))</f>
        <v>1.8780337179999999E-2</v>
      </c>
      <c r="AC51" s="1">
        <f t="shared" si="35"/>
        <v>0</v>
      </c>
      <c r="AD51" s="1">
        <f t="shared" si="35"/>
        <v>0</v>
      </c>
      <c r="AE51" s="1">
        <f t="shared" si="35"/>
        <v>5.7341603274999996E-3</v>
      </c>
      <c r="AF51" s="1">
        <f t="shared" si="35"/>
        <v>1.7202480982499997E-2</v>
      </c>
      <c r="AG51" s="1">
        <f t="shared" si="35"/>
        <v>2.86708016375E-2</v>
      </c>
      <c r="AH51" s="1">
        <f t="shared" si="35"/>
        <v>4.0139122292499996E-2</v>
      </c>
      <c r="AI51" s="1">
        <f t="shared" si="35"/>
        <v>5.1607442947499998E-2</v>
      </c>
      <c r="AJ51" s="1">
        <f t="shared" si="35"/>
        <v>6.3075763602500001E-2</v>
      </c>
      <c r="AK51" s="1">
        <f t="shared" si="35"/>
        <v>7.454408425749999E-2</v>
      </c>
      <c r="AL51" s="1">
        <f t="shared" si="35"/>
        <v>8.6012404912499993E-2</v>
      </c>
      <c r="AM51" s="58">
        <f t="shared" si="34"/>
        <v>0.10479274209249999</v>
      </c>
      <c r="AN51" s="4">
        <f t="shared" si="6"/>
        <v>1</v>
      </c>
      <c r="AO51" s="8">
        <f t="shared" si="7"/>
        <v>0</v>
      </c>
      <c r="AP51" s="8">
        <f t="shared" si="8"/>
        <v>0</v>
      </c>
      <c r="AQ51" s="8">
        <f t="shared" si="9"/>
        <v>5.7341603274999996E-3</v>
      </c>
      <c r="AR51" s="8">
        <f t="shared" si="10"/>
        <v>1.7202480982499997E-2</v>
      </c>
      <c r="AS51" s="8">
        <f t="shared" si="11"/>
        <v>2.86708016375E-2</v>
      </c>
      <c r="AT51" s="8">
        <f t="shared" si="12"/>
        <v>4.0139122292499996E-2</v>
      </c>
      <c r="AU51" s="8">
        <f t="shared" si="13"/>
        <v>5.1607442947499998E-2</v>
      </c>
      <c r="AV51" s="8">
        <f t="shared" si="14"/>
        <v>6.3075763602500001E-2</v>
      </c>
      <c r="AW51" s="8">
        <f t="shared" si="15"/>
        <v>7.454408425749999E-2</v>
      </c>
      <c r="AX51" s="8">
        <f t="shared" si="16"/>
        <v>8.6012404912499993E-2</v>
      </c>
      <c r="AY51" s="8">
        <f t="shared" si="17"/>
        <v>0.10479274209249999</v>
      </c>
      <c r="AZ51" s="8">
        <f t="shared" si="18"/>
        <v>0</v>
      </c>
      <c r="BA51" s="8">
        <f t="shared" si="19"/>
        <v>0</v>
      </c>
      <c r="BB51" s="8">
        <f t="shared" si="20"/>
        <v>0</v>
      </c>
      <c r="BC51" s="8">
        <f t="shared" si="21"/>
        <v>0</v>
      </c>
      <c r="BD51" s="8">
        <f t="shared" si="22"/>
        <v>0</v>
      </c>
      <c r="BE51" s="8">
        <f t="shared" si="23"/>
        <v>0</v>
      </c>
      <c r="BF51" s="8">
        <f t="shared" si="24"/>
        <v>0</v>
      </c>
      <c r="BG51" s="8">
        <f t="shared" si="25"/>
        <v>0</v>
      </c>
      <c r="BH51" s="8">
        <f t="shared" si="26"/>
        <v>0</v>
      </c>
      <c r="BI51" s="8">
        <f t="shared" si="27"/>
        <v>0</v>
      </c>
      <c r="BJ51" s="8">
        <f t="shared" si="28"/>
        <v>0</v>
      </c>
    </row>
    <row r="52" spans="2:62" ht="26.4" x14ac:dyDescent="0.25">
      <c r="B52" s="16" t="s">
        <v>256</v>
      </c>
      <c r="C52" s="38">
        <v>48</v>
      </c>
      <c r="D52" s="38"/>
      <c r="E52" s="41">
        <v>2016</v>
      </c>
      <c r="F52" s="39" t="s">
        <v>257</v>
      </c>
      <c r="G52" s="27">
        <v>0.51776079000000008</v>
      </c>
      <c r="H52" s="27">
        <v>0.51776079000000008</v>
      </c>
      <c r="I52" s="27">
        <v>0</v>
      </c>
      <c r="J52" s="39"/>
      <c r="K52" s="15">
        <v>2</v>
      </c>
      <c r="L52" s="39" t="s">
        <v>181</v>
      </c>
      <c r="M52" s="39"/>
      <c r="N52" s="39"/>
      <c r="O52" s="16"/>
      <c r="P52" s="16"/>
      <c r="Q52" s="16"/>
      <c r="R52" s="16"/>
      <c r="S52" s="16"/>
      <c r="T52" s="16" t="s">
        <v>55</v>
      </c>
      <c r="U52" s="16" t="s">
        <v>135</v>
      </c>
      <c r="V52" s="16" t="s">
        <v>88</v>
      </c>
      <c r="W52" s="16" t="s">
        <v>54</v>
      </c>
      <c r="X52" s="8" t="s">
        <v>135</v>
      </c>
      <c r="Y52" s="55">
        <f>IFERROR(VLOOKUP($X52,'Depr rate'!$A$2:$C$10,2,FALSE),0)</f>
        <v>455</v>
      </c>
      <c r="Z52" s="56">
        <f>IF(Y52=0,0,$G52*(VLOOKUP($Y52,'Depr rate'!$B$2:$C$10,2,FALSE)/100))</f>
        <v>7.7146357710000009E-3</v>
      </c>
      <c r="AA52" s="57">
        <f t="shared" si="36"/>
        <v>3.8573178855000004E-3</v>
      </c>
      <c r="AB52" s="57">
        <f>IF(Y52=0,0,$G52*(VLOOKUP($Y52,'Depr rate'!$B$2:$D$10,3,FALSE)/100))</f>
        <v>1.2633363276000001E-2</v>
      </c>
      <c r="AC52" s="1">
        <f t="shared" si="35"/>
        <v>0</v>
      </c>
      <c r="AD52" s="1">
        <f t="shared" si="35"/>
        <v>0</v>
      </c>
      <c r="AE52" s="1">
        <f t="shared" si="35"/>
        <v>3.8573178855000004E-3</v>
      </c>
      <c r="AF52" s="1">
        <f t="shared" si="35"/>
        <v>1.1571953656500001E-2</v>
      </c>
      <c r="AG52" s="1">
        <f t="shared" si="35"/>
        <v>1.92865894275E-2</v>
      </c>
      <c r="AH52" s="1">
        <f t="shared" si="35"/>
        <v>2.7001225198500005E-2</v>
      </c>
      <c r="AI52" s="1">
        <f t="shared" si="35"/>
        <v>3.4715860969500002E-2</v>
      </c>
      <c r="AJ52" s="1">
        <f t="shared" si="35"/>
        <v>4.24304967405E-2</v>
      </c>
      <c r="AK52" s="1">
        <f t="shared" si="35"/>
        <v>5.0145132511500004E-2</v>
      </c>
      <c r="AL52" s="1">
        <f t="shared" si="35"/>
        <v>5.7859768282500008E-2</v>
      </c>
      <c r="AM52" s="58">
        <f t="shared" si="34"/>
        <v>7.0493131558500011E-2</v>
      </c>
      <c r="AN52" s="4">
        <f t="shared" si="6"/>
        <v>1</v>
      </c>
      <c r="AO52" s="8">
        <f t="shared" si="7"/>
        <v>0</v>
      </c>
      <c r="AP52" s="8">
        <f t="shared" si="8"/>
        <v>0</v>
      </c>
      <c r="AQ52" s="8">
        <f t="shared" si="9"/>
        <v>3.8573178855000004E-3</v>
      </c>
      <c r="AR52" s="8">
        <f t="shared" si="10"/>
        <v>1.1571953656500001E-2</v>
      </c>
      <c r="AS52" s="8">
        <f t="shared" si="11"/>
        <v>1.92865894275E-2</v>
      </c>
      <c r="AT52" s="8">
        <f t="shared" si="12"/>
        <v>2.7001225198500005E-2</v>
      </c>
      <c r="AU52" s="8">
        <f t="shared" si="13"/>
        <v>3.4715860969500002E-2</v>
      </c>
      <c r="AV52" s="8">
        <f t="shared" si="14"/>
        <v>4.24304967405E-2</v>
      </c>
      <c r="AW52" s="8">
        <f t="shared" si="15"/>
        <v>5.0145132511500004E-2</v>
      </c>
      <c r="AX52" s="8">
        <f t="shared" si="16"/>
        <v>5.7859768282500008E-2</v>
      </c>
      <c r="AY52" s="8">
        <f t="shared" si="17"/>
        <v>7.0493131558500011E-2</v>
      </c>
      <c r="AZ52" s="8">
        <f t="shared" si="18"/>
        <v>0</v>
      </c>
      <c r="BA52" s="8">
        <f t="shared" si="19"/>
        <v>0</v>
      </c>
      <c r="BB52" s="8">
        <f t="shared" si="20"/>
        <v>0</v>
      </c>
      <c r="BC52" s="8">
        <f t="shared" si="21"/>
        <v>0</v>
      </c>
      <c r="BD52" s="8">
        <f t="shared" si="22"/>
        <v>0</v>
      </c>
      <c r="BE52" s="8">
        <f t="shared" si="23"/>
        <v>0</v>
      </c>
      <c r="BF52" s="8">
        <f t="shared" si="24"/>
        <v>0</v>
      </c>
      <c r="BG52" s="8">
        <f t="shared" si="25"/>
        <v>0</v>
      </c>
      <c r="BH52" s="8">
        <f t="shared" si="26"/>
        <v>0</v>
      </c>
      <c r="BI52" s="8">
        <f t="shared" si="27"/>
        <v>0</v>
      </c>
      <c r="BJ52" s="8">
        <f t="shared" si="28"/>
        <v>0</v>
      </c>
    </row>
    <row r="53" spans="2:62" ht="26.4" x14ac:dyDescent="0.25">
      <c r="B53" s="16" t="s">
        <v>258</v>
      </c>
      <c r="C53" s="38">
        <v>49</v>
      </c>
      <c r="D53" s="38"/>
      <c r="E53" s="41">
        <v>2016</v>
      </c>
      <c r="F53" s="39" t="s">
        <v>259</v>
      </c>
      <c r="G53" s="27">
        <v>0.76637425999999997</v>
      </c>
      <c r="H53" s="27">
        <v>0.76637425999999997</v>
      </c>
      <c r="I53" s="27">
        <v>0</v>
      </c>
      <c r="J53" s="39"/>
      <c r="K53" s="15">
        <v>2</v>
      </c>
      <c r="L53" s="39" t="s">
        <v>209</v>
      </c>
      <c r="M53" s="39"/>
      <c r="N53" s="39"/>
      <c r="O53" s="16"/>
      <c r="P53" s="16"/>
      <c r="Q53" s="16"/>
      <c r="R53" s="16"/>
      <c r="S53" s="16"/>
      <c r="T53" s="16" t="s">
        <v>55</v>
      </c>
      <c r="U53" s="16" t="s">
        <v>56</v>
      </c>
      <c r="V53" s="16" t="s">
        <v>139</v>
      </c>
      <c r="W53" s="16" t="s">
        <v>58</v>
      </c>
      <c r="X53" s="38" t="s">
        <v>56</v>
      </c>
      <c r="Y53" s="55">
        <f>IFERROR(VLOOKUP($X53,'Depr rate'!$A$2:$C$10,2,FALSE),0)</f>
        <v>456</v>
      </c>
      <c r="Z53" s="56">
        <f>IF(Y53=0,0,$G53*(VLOOKUP($Y53,'Depr rate'!$B$2:$C$10,2,FALSE)/100))</f>
        <v>1.992573076E-2</v>
      </c>
      <c r="AA53" s="57">
        <f t="shared" si="36"/>
        <v>9.9628653799999998E-3</v>
      </c>
      <c r="AB53" s="57">
        <f>IF(Y53=0,0,$G53*(VLOOKUP($Y53,'Depr rate'!$B$2:$D$10,3,FALSE)/100))</f>
        <v>1.8392982240000001E-2</v>
      </c>
      <c r="AC53" s="1">
        <f t="shared" si="35"/>
        <v>0</v>
      </c>
      <c r="AD53" s="1">
        <f t="shared" si="35"/>
        <v>0</v>
      </c>
      <c r="AE53" s="1">
        <f t="shared" si="35"/>
        <v>9.9628653799999998E-3</v>
      </c>
      <c r="AF53" s="1">
        <f t="shared" si="35"/>
        <v>2.9888596140000001E-2</v>
      </c>
      <c r="AG53" s="1">
        <f t="shared" si="35"/>
        <v>4.9814326899999997E-2</v>
      </c>
      <c r="AH53" s="1">
        <f t="shared" si="35"/>
        <v>6.9740057660000007E-2</v>
      </c>
      <c r="AI53" s="1">
        <f t="shared" si="35"/>
        <v>8.9665788420000003E-2</v>
      </c>
      <c r="AJ53" s="1">
        <f t="shared" si="35"/>
        <v>0.10959151918</v>
      </c>
      <c r="AK53" s="1">
        <f t="shared" si="35"/>
        <v>0.12951724994</v>
      </c>
      <c r="AL53" s="1">
        <f t="shared" si="35"/>
        <v>0.14944298069999998</v>
      </c>
      <c r="AM53" s="58">
        <f t="shared" si="34"/>
        <v>0.16783596293999997</v>
      </c>
      <c r="AN53" s="4">
        <f t="shared" si="6"/>
        <v>1</v>
      </c>
      <c r="AO53" s="8">
        <f t="shared" si="7"/>
        <v>0</v>
      </c>
      <c r="AP53" s="8">
        <f t="shared" si="8"/>
        <v>0</v>
      </c>
      <c r="AQ53" s="8">
        <f t="shared" si="9"/>
        <v>9.9628653799999998E-3</v>
      </c>
      <c r="AR53" s="8">
        <f t="shared" si="10"/>
        <v>2.9888596140000001E-2</v>
      </c>
      <c r="AS53" s="8">
        <f t="shared" si="11"/>
        <v>4.9814326899999997E-2</v>
      </c>
      <c r="AT53" s="8">
        <f t="shared" si="12"/>
        <v>6.9740057660000007E-2</v>
      </c>
      <c r="AU53" s="8">
        <f t="shared" si="13"/>
        <v>8.9665788420000003E-2</v>
      </c>
      <c r="AV53" s="8">
        <f t="shared" si="14"/>
        <v>0.10959151918</v>
      </c>
      <c r="AW53" s="8">
        <f t="shared" si="15"/>
        <v>0.12951724994</v>
      </c>
      <c r="AX53" s="8">
        <f t="shared" si="16"/>
        <v>0.14944298069999998</v>
      </c>
      <c r="AY53" s="8">
        <f t="shared" si="17"/>
        <v>0.16783596293999997</v>
      </c>
      <c r="AZ53" s="8">
        <f t="shared" si="18"/>
        <v>0</v>
      </c>
      <c r="BA53" s="8">
        <f t="shared" si="19"/>
        <v>0</v>
      </c>
      <c r="BB53" s="8">
        <f t="shared" si="20"/>
        <v>0</v>
      </c>
      <c r="BC53" s="8">
        <f t="shared" si="21"/>
        <v>0</v>
      </c>
      <c r="BD53" s="8">
        <f t="shared" si="22"/>
        <v>0</v>
      </c>
      <c r="BE53" s="8">
        <f t="shared" si="23"/>
        <v>0</v>
      </c>
      <c r="BF53" s="8">
        <f t="shared" si="24"/>
        <v>0</v>
      </c>
      <c r="BG53" s="8">
        <f t="shared" si="25"/>
        <v>0</v>
      </c>
      <c r="BH53" s="8">
        <f t="shared" si="26"/>
        <v>0</v>
      </c>
      <c r="BI53" s="8">
        <f t="shared" si="27"/>
        <v>0</v>
      </c>
      <c r="BJ53" s="8">
        <f t="shared" si="28"/>
        <v>0</v>
      </c>
    </row>
    <row r="54" spans="2:62" ht="26.4" x14ac:dyDescent="0.25">
      <c r="B54" s="16">
        <v>20008785</v>
      </c>
      <c r="C54" s="38">
        <v>50</v>
      </c>
      <c r="D54" s="38"/>
      <c r="E54" s="41">
        <v>2017</v>
      </c>
      <c r="F54" s="39" t="s">
        <v>260</v>
      </c>
      <c r="G54" s="27">
        <v>0.8308665799999998</v>
      </c>
      <c r="H54" s="27">
        <v>0.8308665799999998</v>
      </c>
      <c r="I54" s="27">
        <v>0</v>
      </c>
      <c r="J54" s="39" t="s">
        <v>180</v>
      </c>
      <c r="K54" s="15">
        <v>2</v>
      </c>
      <c r="L54" s="39" t="s">
        <v>181</v>
      </c>
      <c r="M54" s="39"/>
      <c r="N54" s="39"/>
      <c r="O54" s="16"/>
      <c r="P54" s="16"/>
      <c r="Q54" s="16"/>
      <c r="R54" s="16"/>
      <c r="S54" s="16"/>
      <c r="T54" s="16" t="s">
        <v>55</v>
      </c>
      <c r="U54" s="16" t="s">
        <v>135</v>
      </c>
      <c r="V54" s="16" t="s">
        <v>130</v>
      </c>
      <c r="W54" s="16" t="s">
        <v>54</v>
      </c>
      <c r="X54" s="8" t="s">
        <v>135</v>
      </c>
      <c r="Y54" s="55">
        <f>IFERROR(VLOOKUP($X54,'Depr rate'!$A$2:$C$10,2,FALSE),0)</f>
        <v>455</v>
      </c>
      <c r="Z54" s="56">
        <f>IF(Y54=0,0,$G54*(VLOOKUP($Y54,'Depr rate'!$B$2:$C$10,2,FALSE)/100))</f>
        <v>1.2379912041999997E-2</v>
      </c>
      <c r="AA54" s="57">
        <f t="shared" si="36"/>
        <v>6.1899560209999985E-3</v>
      </c>
      <c r="AB54" s="57">
        <f>IF(Y54=0,0,$G54*(VLOOKUP($Y54,'Depr rate'!$B$2:$D$10,3,FALSE)/100))</f>
        <v>2.0273144551999994E-2</v>
      </c>
      <c r="AC54" s="1">
        <f t="shared" ref="AC54:AL63" si="37">IF($E54&gt;AC$4,0,IF(AC$4=$E54,$AA54,$Z54*(AC$4-$E54)+$AA54))</f>
        <v>0</v>
      </c>
      <c r="AD54" s="1">
        <f t="shared" si="37"/>
        <v>0</v>
      </c>
      <c r="AE54" s="1">
        <f t="shared" si="37"/>
        <v>0</v>
      </c>
      <c r="AF54" s="1">
        <f t="shared" si="37"/>
        <v>6.1899560209999985E-3</v>
      </c>
      <c r="AG54" s="1">
        <f t="shared" si="37"/>
        <v>1.8569868062999997E-2</v>
      </c>
      <c r="AH54" s="1">
        <f t="shared" si="37"/>
        <v>3.0949780104999991E-2</v>
      </c>
      <c r="AI54" s="1">
        <f t="shared" si="37"/>
        <v>4.3329692146999992E-2</v>
      </c>
      <c r="AJ54" s="1">
        <f t="shared" si="37"/>
        <v>5.5709604188999985E-2</v>
      </c>
      <c r="AK54" s="1">
        <f t="shared" si="37"/>
        <v>6.8089516230999986E-2</v>
      </c>
      <c r="AL54" s="1">
        <f t="shared" si="37"/>
        <v>8.0469428272999993E-2</v>
      </c>
      <c r="AM54" s="58">
        <f t="shared" si="34"/>
        <v>0.10074257282499999</v>
      </c>
      <c r="AN54" s="4">
        <f t="shared" si="6"/>
        <v>1</v>
      </c>
      <c r="AO54" s="8">
        <f t="shared" si="7"/>
        <v>0</v>
      </c>
      <c r="AP54" s="8">
        <f t="shared" si="8"/>
        <v>0</v>
      </c>
      <c r="AQ54" s="8">
        <f t="shared" si="9"/>
        <v>0</v>
      </c>
      <c r="AR54" s="8">
        <f t="shared" si="10"/>
        <v>6.1899560209999985E-3</v>
      </c>
      <c r="AS54" s="8">
        <f t="shared" si="11"/>
        <v>1.8569868062999997E-2</v>
      </c>
      <c r="AT54" s="8">
        <f t="shared" si="12"/>
        <v>3.0949780104999991E-2</v>
      </c>
      <c r="AU54" s="8">
        <f t="shared" si="13"/>
        <v>4.3329692146999992E-2</v>
      </c>
      <c r="AV54" s="8">
        <f t="shared" si="14"/>
        <v>5.5709604188999985E-2</v>
      </c>
      <c r="AW54" s="8">
        <f t="shared" si="15"/>
        <v>6.8089516230999986E-2</v>
      </c>
      <c r="AX54" s="8">
        <f t="shared" si="16"/>
        <v>8.0469428272999993E-2</v>
      </c>
      <c r="AY54" s="8">
        <f t="shared" si="17"/>
        <v>0.10074257282499999</v>
      </c>
      <c r="AZ54" s="8">
        <f t="shared" si="18"/>
        <v>0</v>
      </c>
      <c r="BA54" s="8">
        <f t="shared" si="19"/>
        <v>0</v>
      </c>
      <c r="BB54" s="8">
        <f t="shared" si="20"/>
        <v>0</v>
      </c>
      <c r="BC54" s="8">
        <f t="shared" si="21"/>
        <v>0</v>
      </c>
      <c r="BD54" s="8">
        <f t="shared" si="22"/>
        <v>0</v>
      </c>
      <c r="BE54" s="8">
        <f t="shared" si="23"/>
        <v>0</v>
      </c>
      <c r="BF54" s="8">
        <f t="shared" si="24"/>
        <v>0</v>
      </c>
      <c r="BG54" s="8">
        <f t="shared" si="25"/>
        <v>0</v>
      </c>
      <c r="BH54" s="8">
        <f t="shared" si="26"/>
        <v>0</v>
      </c>
      <c r="BI54" s="8">
        <f t="shared" si="27"/>
        <v>0</v>
      </c>
      <c r="BJ54" s="8">
        <f t="shared" si="28"/>
        <v>0</v>
      </c>
    </row>
    <row r="55" spans="2:62" ht="26.4" x14ac:dyDescent="0.25">
      <c r="B55" s="16">
        <v>20008828</v>
      </c>
      <c r="C55" s="38">
        <v>51</v>
      </c>
      <c r="D55" s="38"/>
      <c r="E55" s="41">
        <v>2017</v>
      </c>
      <c r="F55" s="39" t="s">
        <v>261</v>
      </c>
      <c r="G55" s="27">
        <v>1.1773951900000001</v>
      </c>
      <c r="H55" s="27">
        <v>1.1773951900000001</v>
      </c>
      <c r="I55" s="27">
        <v>0</v>
      </c>
      <c r="J55" s="39" t="s">
        <v>262</v>
      </c>
      <c r="K55" s="15">
        <v>2</v>
      </c>
      <c r="L55" s="39" t="s">
        <v>263</v>
      </c>
      <c r="M55" s="39"/>
      <c r="N55" s="39"/>
      <c r="O55" s="16"/>
      <c r="P55" s="16"/>
      <c r="Q55" s="16"/>
      <c r="R55" s="16"/>
      <c r="S55" s="16"/>
      <c r="T55" s="16" t="s">
        <v>55</v>
      </c>
      <c r="U55" s="16" t="s">
        <v>56</v>
      </c>
      <c r="V55" s="16" t="s">
        <v>57</v>
      </c>
      <c r="W55" s="16" t="s">
        <v>58</v>
      </c>
      <c r="X55" s="38" t="s">
        <v>56</v>
      </c>
      <c r="Y55" s="55">
        <f>IFERROR(VLOOKUP($X55,'Depr rate'!$A$2:$C$10,2,FALSE),0)</f>
        <v>456</v>
      </c>
      <c r="Z55" s="56">
        <f>IF(Y55=0,0,$G55*(VLOOKUP($Y55,'Depr rate'!$B$2:$C$10,2,FALSE)/100))</f>
        <v>3.0612274940000007E-2</v>
      </c>
      <c r="AA55" s="57">
        <f t="shared" si="36"/>
        <v>1.5306137470000003E-2</v>
      </c>
      <c r="AB55" s="57">
        <f>IF(Y55=0,0,$G55*(VLOOKUP($Y55,'Depr rate'!$B$2:$D$10,3,FALSE)/100))</f>
        <v>2.8257484560000004E-2</v>
      </c>
      <c r="AC55" s="1">
        <f t="shared" si="37"/>
        <v>0</v>
      </c>
      <c r="AD55" s="1">
        <f t="shared" si="37"/>
        <v>0</v>
      </c>
      <c r="AE55" s="1">
        <f t="shared" si="37"/>
        <v>0</v>
      </c>
      <c r="AF55" s="1">
        <f t="shared" si="37"/>
        <v>1.5306137470000003E-2</v>
      </c>
      <c r="AG55" s="1">
        <f t="shared" si="37"/>
        <v>4.5918412410000012E-2</v>
      </c>
      <c r="AH55" s="1">
        <f t="shared" si="37"/>
        <v>7.6530687350000015E-2</v>
      </c>
      <c r="AI55" s="1">
        <f t="shared" si="37"/>
        <v>0.10714296229000003</v>
      </c>
      <c r="AJ55" s="1">
        <f t="shared" si="37"/>
        <v>0.13775523723000002</v>
      </c>
      <c r="AK55" s="1">
        <f t="shared" si="37"/>
        <v>0.16836751217000004</v>
      </c>
      <c r="AL55" s="1">
        <f t="shared" si="37"/>
        <v>0.19897978711000006</v>
      </c>
      <c r="AM55" s="58">
        <f t="shared" si="34"/>
        <v>0.22723727167000007</v>
      </c>
      <c r="AN55" s="4">
        <f t="shared" si="6"/>
        <v>1</v>
      </c>
      <c r="AO55" s="8">
        <f t="shared" si="7"/>
        <v>0</v>
      </c>
      <c r="AP55" s="8">
        <f t="shared" si="8"/>
        <v>0</v>
      </c>
      <c r="AQ55" s="8">
        <f t="shared" si="9"/>
        <v>0</v>
      </c>
      <c r="AR55" s="8">
        <f t="shared" si="10"/>
        <v>1.5306137470000003E-2</v>
      </c>
      <c r="AS55" s="8">
        <f t="shared" si="11"/>
        <v>4.5918412410000012E-2</v>
      </c>
      <c r="AT55" s="8">
        <f t="shared" si="12"/>
        <v>7.6530687350000015E-2</v>
      </c>
      <c r="AU55" s="8">
        <f t="shared" si="13"/>
        <v>0.10714296229000003</v>
      </c>
      <c r="AV55" s="8">
        <f t="shared" si="14"/>
        <v>0.13775523723000002</v>
      </c>
      <c r="AW55" s="8">
        <f t="shared" si="15"/>
        <v>0.16836751217000004</v>
      </c>
      <c r="AX55" s="8">
        <f t="shared" si="16"/>
        <v>0.19897978711000006</v>
      </c>
      <c r="AY55" s="8">
        <f t="shared" si="17"/>
        <v>0.22723727167000007</v>
      </c>
      <c r="AZ55" s="8">
        <f t="shared" si="18"/>
        <v>0</v>
      </c>
      <c r="BA55" s="8">
        <f t="shared" si="19"/>
        <v>0</v>
      </c>
      <c r="BB55" s="8">
        <f t="shared" si="20"/>
        <v>0</v>
      </c>
      <c r="BC55" s="8">
        <f t="shared" si="21"/>
        <v>0</v>
      </c>
      <c r="BD55" s="8">
        <f t="shared" si="22"/>
        <v>0</v>
      </c>
      <c r="BE55" s="8">
        <f t="shared" si="23"/>
        <v>0</v>
      </c>
      <c r="BF55" s="8">
        <f t="shared" si="24"/>
        <v>0</v>
      </c>
      <c r="BG55" s="8">
        <f t="shared" si="25"/>
        <v>0</v>
      </c>
      <c r="BH55" s="8">
        <f t="shared" si="26"/>
        <v>0</v>
      </c>
      <c r="BI55" s="8">
        <f t="shared" si="27"/>
        <v>0</v>
      </c>
      <c r="BJ55" s="8">
        <f t="shared" si="28"/>
        <v>0</v>
      </c>
    </row>
    <row r="56" spans="2:62" ht="26.4" x14ac:dyDescent="0.25">
      <c r="B56" s="16">
        <v>20009042</v>
      </c>
      <c r="C56" s="38">
        <v>52</v>
      </c>
      <c r="D56" s="38"/>
      <c r="E56" s="41">
        <v>2017</v>
      </c>
      <c r="F56" s="39" t="s">
        <v>264</v>
      </c>
      <c r="G56" s="27">
        <v>0.50966723999999997</v>
      </c>
      <c r="H56" s="27">
        <v>0.50966723999999997</v>
      </c>
      <c r="I56" s="27">
        <v>0</v>
      </c>
      <c r="J56" s="39" t="s">
        <v>265</v>
      </c>
      <c r="K56" s="15">
        <v>2</v>
      </c>
      <c r="L56" s="39" t="s">
        <v>209</v>
      </c>
      <c r="M56" s="39"/>
      <c r="N56" s="39"/>
      <c r="O56" s="16"/>
      <c r="P56" s="16"/>
      <c r="Q56" s="16"/>
      <c r="R56" s="16"/>
      <c r="S56" s="16"/>
      <c r="T56" s="16" t="s">
        <v>55</v>
      </c>
      <c r="U56" s="16" t="s">
        <v>56</v>
      </c>
      <c r="V56" s="16" t="s">
        <v>213</v>
      </c>
      <c r="W56" s="16" t="s">
        <v>53</v>
      </c>
      <c r="X56" s="38" t="s">
        <v>56</v>
      </c>
      <c r="Y56" s="55">
        <f>IFERROR(VLOOKUP($X56,'Depr rate'!$A$2:$C$10,2,FALSE),0)</f>
        <v>456</v>
      </c>
      <c r="Z56" s="56">
        <f>IF(Y56=0,0,$G56*(VLOOKUP($Y56,'Depr rate'!$B$2:$C$10,2,FALSE)/100))</f>
        <v>1.325134824E-2</v>
      </c>
      <c r="AA56" s="57">
        <f t="shared" si="36"/>
        <v>6.6256741200000002E-3</v>
      </c>
      <c r="AB56" s="57">
        <f>IF(Y56=0,0,$G56*(VLOOKUP($Y56,'Depr rate'!$B$2:$D$10,3,FALSE)/100))</f>
        <v>1.2232013759999999E-2</v>
      </c>
      <c r="AC56" s="1">
        <f t="shared" si="37"/>
        <v>0</v>
      </c>
      <c r="AD56" s="1">
        <f t="shared" si="37"/>
        <v>0</v>
      </c>
      <c r="AE56" s="1">
        <f t="shared" si="37"/>
        <v>0</v>
      </c>
      <c r="AF56" s="1">
        <f t="shared" si="37"/>
        <v>6.6256741200000002E-3</v>
      </c>
      <c r="AG56" s="1">
        <f t="shared" si="37"/>
        <v>1.987702236E-2</v>
      </c>
      <c r="AH56" s="1">
        <f t="shared" si="37"/>
        <v>3.3128370599999998E-2</v>
      </c>
      <c r="AI56" s="1">
        <f t="shared" si="37"/>
        <v>4.637971884E-2</v>
      </c>
      <c r="AJ56" s="1">
        <f t="shared" si="37"/>
        <v>5.9631067080000003E-2</v>
      </c>
      <c r="AK56" s="1">
        <f t="shared" si="37"/>
        <v>7.2882415319999991E-2</v>
      </c>
      <c r="AL56" s="1">
        <f t="shared" si="37"/>
        <v>8.6133763559999993E-2</v>
      </c>
      <c r="AM56" s="58">
        <f t="shared" si="34"/>
        <v>9.8365777319999986E-2</v>
      </c>
      <c r="AN56" s="4">
        <f t="shared" si="6"/>
        <v>1</v>
      </c>
      <c r="AO56" s="8">
        <f t="shared" si="7"/>
        <v>0</v>
      </c>
      <c r="AP56" s="8">
        <f t="shared" si="8"/>
        <v>0</v>
      </c>
      <c r="AQ56" s="8">
        <f t="shared" si="9"/>
        <v>0</v>
      </c>
      <c r="AR56" s="8">
        <f t="shared" si="10"/>
        <v>6.6256741200000002E-3</v>
      </c>
      <c r="AS56" s="8">
        <f t="shared" si="11"/>
        <v>1.987702236E-2</v>
      </c>
      <c r="AT56" s="8">
        <f t="shared" si="12"/>
        <v>3.3128370599999998E-2</v>
      </c>
      <c r="AU56" s="8">
        <f t="shared" si="13"/>
        <v>4.637971884E-2</v>
      </c>
      <c r="AV56" s="8">
        <f t="shared" si="14"/>
        <v>5.9631067080000003E-2</v>
      </c>
      <c r="AW56" s="8">
        <f t="shared" si="15"/>
        <v>7.2882415319999991E-2</v>
      </c>
      <c r="AX56" s="8">
        <f t="shared" si="16"/>
        <v>8.6133763559999993E-2</v>
      </c>
      <c r="AY56" s="8">
        <f t="shared" si="17"/>
        <v>9.8365777319999986E-2</v>
      </c>
      <c r="AZ56" s="8">
        <f t="shared" si="18"/>
        <v>0</v>
      </c>
      <c r="BA56" s="8">
        <f t="shared" si="19"/>
        <v>0</v>
      </c>
      <c r="BB56" s="8">
        <f t="shared" si="20"/>
        <v>0</v>
      </c>
      <c r="BC56" s="8">
        <f t="shared" si="21"/>
        <v>0</v>
      </c>
      <c r="BD56" s="8">
        <f t="shared" si="22"/>
        <v>0</v>
      </c>
      <c r="BE56" s="8">
        <f t="shared" si="23"/>
        <v>0</v>
      </c>
      <c r="BF56" s="8">
        <f t="shared" si="24"/>
        <v>0</v>
      </c>
      <c r="BG56" s="8">
        <f t="shared" si="25"/>
        <v>0</v>
      </c>
      <c r="BH56" s="8">
        <f t="shared" si="26"/>
        <v>0</v>
      </c>
      <c r="BI56" s="8">
        <f t="shared" si="27"/>
        <v>0</v>
      </c>
      <c r="BJ56" s="8">
        <f t="shared" si="28"/>
        <v>0</v>
      </c>
    </row>
    <row r="57" spans="2:62" x14ac:dyDescent="0.25">
      <c r="B57" s="16">
        <v>20009430</v>
      </c>
      <c r="C57" s="38">
        <v>53</v>
      </c>
      <c r="D57" s="38"/>
      <c r="E57" s="41">
        <v>2017</v>
      </c>
      <c r="F57" s="39" t="s">
        <v>266</v>
      </c>
      <c r="G57" s="27">
        <v>0.57952339999999991</v>
      </c>
      <c r="H57" s="27">
        <v>0.57952339999999991</v>
      </c>
      <c r="I57" s="27">
        <v>0</v>
      </c>
      <c r="J57" s="39" t="s">
        <v>267</v>
      </c>
      <c r="K57" s="15">
        <v>2</v>
      </c>
      <c r="L57" s="39" t="s">
        <v>209</v>
      </c>
      <c r="M57" s="39"/>
      <c r="N57" s="39"/>
      <c r="O57" s="16"/>
      <c r="P57" s="16"/>
      <c r="Q57" s="16"/>
      <c r="R57" s="16"/>
      <c r="S57" s="16"/>
      <c r="T57" s="16" t="s">
        <v>55</v>
      </c>
      <c r="U57" s="16" t="s">
        <v>135</v>
      </c>
      <c r="V57" s="16" t="s">
        <v>66</v>
      </c>
      <c r="W57" s="16" t="s">
        <v>54</v>
      </c>
      <c r="X57" s="8" t="s">
        <v>135</v>
      </c>
      <c r="Y57" s="55">
        <f>IFERROR(VLOOKUP($X57,'Depr rate'!$A$2:$C$10,2,FALSE),0)</f>
        <v>455</v>
      </c>
      <c r="Z57" s="56">
        <f>IF(Y57=0,0,$G57*(VLOOKUP($Y57,'Depr rate'!$B$2:$C$10,2,FALSE)/100))</f>
        <v>8.6348986599999993E-3</v>
      </c>
      <c r="AA57" s="57">
        <f t="shared" si="36"/>
        <v>4.3174493299999997E-3</v>
      </c>
      <c r="AB57" s="57">
        <f>IF(Y57=0,0,$G57*(VLOOKUP($Y57,'Depr rate'!$B$2:$D$10,3,FALSE)/100))</f>
        <v>1.4140370959999997E-2</v>
      </c>
      <c r="AC57" s="1">
        <f t="shared" si="37"/>
        <v>0</v>
      </c>
      <c r="AD57" s="1">
        <f t="shared" si="37"/>
        <v>0</v>
      </c>
      <c r="AE57" s="1">
        <f t="shared" si="37"/>
        <v>0</v>
      </c>
      <c r="AF57" s="1">
        <f t="shared" si="37"/>
        <v>4.3174493299999997E-3</v>
      </c>
      <c r="AG57" s="1">
        <f t="shared" si="37"/>
        <v>1.2952347989999998E-2</v>
      </c>
      <c r="AH57" s="1">
        <f t="shared" si="37"/>
        <v>2.1587246649999999E-2</v>
      </c>
      <c r="AI57" s="1">
        <f t="shared" si="37"/>
        <v>3.0222145309999997E-2</v>
      </c>
      <c r="AJ57" s="1">
        <f t="shared" si="37"/>
        <v>3.8857043969999998E-2</v>
      </c>
      <c r="AK57" s="1">
        <f t="shared" si="37"/>
        <v>4.7491942629999999E-2</v>
      </c>
      <c r="AL57" s="1">
        <f t="shared" si="37"/>
        <v>5.6126841289999993E-2</v>
      </c>
      <c r="AM57" s="58">
        <f t="shared" si="34"/>
        <v>7.0267212249999988E-2</v>
      </c>
      <c r="AN57" s="4">
        <f t="shared" si="6"/>
        <v>1</v>
      </c>
      <c r="AO57" s="8">
        <f t="shared" si="7"/>
        <v>0</v>
      </c>
      <c r="AP57" s="8">
        <f t="shared" si="8"/>
        <v>0</v>
      </c>
      <c r="AQ57" s="8">
        <f t="shared" si="9"/>
        <v>0</v>
      </c>
      <c r="AR57" s="8">
        <f t="shared" si="10"/>
        <v>4.3174493299999997E-3</v>
      </c>
      <c r="AS57" s="8">
        <f t="shared" si="11"/>
        <v>1.2952347989999998E-2</v>
      </c>
      <c r="AT57" s="8">
        <f t="shared" si="12"/>
        <v>2.1587246649999999E-2</v>
      </c>
      <c r="AU57" s="8">
        <f t="shared" si="13"/>
        <v>3.0222145309999997E-2</v>
      </c>
      <c r="AV57" s="8">
        <f t="shared" si="14"/>
        <v>3.8857043969999998E-2</v>
      </c>
      <c r="AW57" s="8">
        <f t="shared" si="15"/>
        <v>4.7491942629999999E-2</v>
      </c>
      <c r="AX57" s="8">
        <f t="shared" si="16"/>
        <v>5.6126841289999993E-2</v>
      </c>
      <c r="AY57" s="8">
        <f t="shared" si="17"/>
        <v>7.0267212249999988E-2</v>
      </c>
      <c r="AZ57" s="8">
        <f t="shared" si="18"/>
        <v>0</v>
      </c>
      <c r="BA57" s="8">
        <f t="shared" si="19"/>
        <v>0</v>
      </c>
      <c r="BB57" s="8">
        <f t="shared" si="20"/>
        <v>0</v>
      </c>
      <c r="BC57" s="8">
        <f t="shared" si="21"/>
        <v>0</v>
      </c>
      <c r="BD57" s="8">
        <f t="shared" si="22"/>
        <v>0</v>
      </c>
      <c r="BE57" s="8">
        <f t="shared" si="23"/>
        <v>0</v>
      </c>
      <c r="BF57" s="8">
        <f t="shared" si="24"/>
        <v>0</v>
      </c>
      <c r="BG57" s="8">
        <f t="shared" si="25"/>
        <v>0</v>
      </c>
      <c r="BH57" s="8">
        <f t="shared" si="26"/>
        <v>0</v>
      </c>
      <c r="BI57" s="8">
        <f t="shared" si="27"/>
        <v>0</v>
      </c>
      <c r="BJ57" s="8">
        <f t="shared" si="28"/>
        <v>0</v>
      </c>
    </row>
    <row r="58" spans="2:62" ht="26.4" x14ac:dyDescent="0.25">
      <c r="B58" s="16">
        <v>20011673</v>
      </c>
      <c r="C58" s="38">
        <v>54</v>
      </c>
      <c r="D58" s="38"/>
      <c r="E58" s="41">
        <v>2017</v>
      </c>
      <c r="F58" s="39" t="s">
        <v>268</v>
      </c>
      <c r="G58" s="27">
        <v>0.94911588999999996</v>
      </c>
      <c r="H58" s="27">
        <v>0.94911588999999996</v>
      </c>
      <c r="I58" s="27">
        <v>0</v>
      </c>
      <c r="J58" s="39" t="s">
        <v>118</v>
      </c>
      <c r="K58" s="15">
        <v>2</v>
      </c>
      <c r="L58" s="39" t="s">
        <v>119</v>
      </c>
      <c r="M58" s="39"/>
      <c r="N58" s="39"/>
      <c r="O58" s="16"/>
      <c r="P58" s="16"/>
      <c r="Q58" s="16"/>
      <c r="R58" s="16"/>
      <c r="S58" s="16"/>
      <c r="T58" s="16" t="s">
        <v>55</v>
      </c>
      <c r="U58" s="16" t="s">
        <v>65</v>
      </c>
      <c r="V58" s="16" t="s">
        <v>116</v>
      </c>
      <c r="W58" s="16" t="s">
        <v>54</v>
      </c>
      <c r="X58" s="1" t="s">
        <v>65</v>
      </c>
      <c r="Y58" s="55">
        <f>IFERROR(VLOOKUP($X58,'Depr rate'!$A$2:$C$10,2,FALSE),0)</f>
        <v>453</v>
      </c>
      <c r="Z58" s="56">
        <f>IF(Y58=0,0,$G58*(VLOOKUP($Y58,'Depr rate'!$B$2:$C$10,2,FALSE)/100))</f>
        <v>1.4426561527999999E-2</v>
      </c>
      <c r="AA58" s="57">
        <f t="shared" si="36"/>
        <v>7.2132807639999994E-3</v>
      </c>
      <c r="AB58" s="57">
        <f>IF(Y58=0,0,$G58*(VLOOKUP($Y58,'Depr rate'!$B$2:$D$10,3,FALSE)/100))</f>
        <v>3.8249370366999998E-2</v>
      </c>
      <c r="AC58" s="1">
        <f t="shared" si="37"/>
        <v>0</v>
      </c>
      <c r="AD58" s="1">
        <f t="shared" si="37"/>
        <v>0</v>
      </c>
      <c r="AE58" s="1">
        <f t="shared" si="37"/>
        <v>0</v>
      </c>
      <c r="AF58" s="1">
        <f t="shared" si="37"/>
        <v>7.2132807639999994E-3</v>
      </c>
      <c r="AG58" s="1">
        <f t="shared" si="37"/>
        <v>2.1639842292E-2</v>
      </c>
      <c r="AH58" s="1">
        <f t="shared" si="37"/>
        <v>3.6066403819999995E-2</v>
      </c>
      <c r="AI58" s="1">
        <f t="shared" si="37"/>
        <v>5.0492965347999998E-2</v>
      </c>
      <c r="AJ58" s="1">
        <f t="shared" si="37"/>
        <v>6.4919526876E-2</v>
      </c>
      <c r="AK58" s="1">
        <f t="shared" si="37"/>
        <v>7.9346088403999995E-2</v>
      </c>
      <c r="AL58" s="1">
        <f t="shared" si="37"/>
        <v>9.3772649932000005E-2</v>
      </c>
      <c r="AM58" s="58">
        <f t="shared" si="34"/>
        <v>0.13202202029900001</v>
      </c>
      <c r="AN58" s="4">
        <f t="shared" si="6"/>
        <v>1</v>
      </c>
      <c r="AO58" s="8">
        <f t="shared" si="7"/>
        <v>0</v>
      </c>
      <c r="AP58" s="8">
        <f t="shared" si="8"/>
        <v>0</v>
      </c>
      <c r="AQ58" s="8">
        <f t="shared" si="9"/>
        <v>0</v>
      </c>
      <c r="AR58" s="8">
        <f t="shared" si="10"/>
        <v>7.2132807639999994E-3</v>
      </c>
      <c r="AS58" s="8">
        <f t="shared" si="11"/>
        <v>2.1639842292E-2</v>
      </c>
      <c r="AT58" s="8">
        <f t="shared" si="12"/>
        <v>3.6066403819999995E-2</v>
      </c>
      <c r="AU58" s="8">
        <f t="shared" si="13"/>
        <v>5.0492965347999998E-2</v>
      </c>
      <c r="AV58" s="8">
        <f t="shared" si="14"/>
        <v>6.4919526876E-2</v>
      </c>
      <c r="AW58" s="8">
        <f t="shared" si="15"/>
        <v>7.9346088403999995E-2</v>
      </c>
      <c r="AX58" s="8">
        <f t="shared" si="16"/>
        <v>9.3772649932000005E-2</v>
      </c>
      <c r="AY58" s="8">
        <f t="shared" si="17"/>
        <v>0.13202202029900001</v>
      </c>
      <c r="AZ58" s="8">
        <f t="shared" si="18"/>
        <v>0</v>
      </c>
      <c r="BA58" s="8">
        <f t="shared" si="19"/>
        <v>0</v>
      </c>
      <c r="BB58" s="8">
        <f t="shared" si="20"/>
        <v>0</v>
      </c>
      <c r="BC58" s="8">
        <f t="shared" si="21"/>
        <v>0</v>
      </c>
      <c r="BD58" s="8">
        <f t="shared" si="22"/>
        <v>0</v>
      </c>
      <c r="BE58" s="8">
        <f t="shared" si="23"/>
        <v>0</v>
      </c>
      <c r="BF58" s="8">
        <f t="shared" si="24"/>
        <v>0</v>
      </c>
      <c r="BG58" s="8">
        <f t="shared" si="25"/>
        <v>0</v>
      </c>
      <c r="BH58" s="8">
        <f t="shared" si="26"/>
        <v>0</v>
      </c>
      <c r="BI58" s="8">
        <f t="shared" si="27"/>
        <v>0</v>
      </c>
      <c r="BJ58" s="8">
        <f t="shared" si="28"/>
        <v>0</v>
      </c>
    </row>
    <row r="59" spans="2:62" ht="26.4" x14ac:dyDescent="0.25">
      <c r="B59" s="16">
        <v>20011674</v>
      </c>
      <c r="C59" s="38">
        <v>55</v>
      </c>
      <c r="D59" s="38"/>
      <c r="E59" s="41">
        <v>2017</v>
      </c>
      <c r="F59" s="39" t="s">
        <v>269</v>
      </c>
      <c r="G59" s="27">
        <v>0.81153938999999986</v>
      </c>
      <c r="H59" s="27">
        <v>0.81153938999999986</v>
      </c>
      <c r="I59" s="27">
        <v>0</v>
      </c>
      <c r="J59" s="39" t="s">
        <v>270</v>
      </c>
      <c r="K59" s="15">
        <v>2</v>
      </c>
      <c r="L59" s="39" t="s">
        <v>119</v>
      </c>
      <c r="M59" s="39"/>
      <c r="N59" s="39"/>
      <c r="O59" s="16"/>
      <c r="P59" s="16"/>
      <c r="Q59" s="16"/>
      <c r="R59" s="16"/>
      <c r="S59" s="16"/>
      <c r="T59" s="16" t="s">
        <v>55</v>
      </c>
      <c r="U59" s="16" t="s">
        <v>65</v>
      </c>
      <c r="V59" s="16" t="s">
        <v>116</v>
      </c>
      <c r="W59" s="16" t="s">
        <v>54</v>
      </c>
      <c r="X59" s="1" t="s">
        <v>65</v>
      </c>
      <c r="Y59" s="55">
        <f>IFERROR(VLOOKUP($X59,'Depr rate'!$A$2:$C$10,2,FALSE),0)</f>
        <v>453</v>
      </c>
      <c r="Z59" s="56">
        <f>IF(Y59=0,0,$G59*(VLOOKUP($Y59,'Depr rate'!$B$2:$C$10,2,FALSE)/100))</f>
        <v>1.2335398727999998E-2</v>
      </c>
      <c r="AA59" s="57">
        <f t="shared" si="36"/>
        <v>6.167699363999999E-3</v>
      </c>
      <c r="AB59" s="57">
        <f>IF(Y59=0,0,$G59*(VLOOKUP($Y59,'Depr rate'!$B$2:$D$10,3,FALSE)/100))</f>
        <v>3.2705037416999996E-2</v>
      </c>
      <c r="AC59" s="1">
        <f t="shared" si="37"/>
        <v>0</v>
      </c>
      <c r="AD59" s="1">
        <f t="shared" si="37"/>
        <v>0</v>
      </c>
      <c r="AE59" s="1">
        <f t="shared" si="37"/>
        <v>0</v>
      </c>
      <c r="AF59" s="1">
        <f t="shared" si="37"/>
        <v>6.167699363999999E-3</v>
      </c>
      <c r="AG59" s="1">
        <f t="shared" si="37"/>
        <v>1.8503098091999997E-2</v>
      </c>
      <c r="AH59" s="1">
        <f t="shared" si="37"/>
        <v>3.0838496819999995E-2</v>
      </c>
      <c r="AI59" s="1">
        <f t="shared" si="37"/>
        <v>4.3173895547999996E-2</v>
      </c>
      <c r="AJ59" s="1">
        <f t="shared" si="37"/>
        <v>5.5509294275999987E-2</v>
      </c>
      <c r="AK59" s="1">
        <f t="shared" si="37"/>
        <v>6.7844693003999992E-2</v>
      </c>
      <c r="AL59" s="1">
        <f t="shared" si="37"/>
        <v>8.0180091731999983E-2</v>
      </c>
      <c r="AM59" s="58">
        <f t="shared" si="34"/>
        <v>0.11288512914899998</v>
      </c>
      <c r="AN59" s="4">
        <f t="shared" si="6"/>
        <v>1</v>
      </c>
      <c r="AO59" s="8">
        <f t="shared" si="7"/>
        <v>0</v>
      </c>
      <c r="AP59" s="8">
        <f t="shared" si="8"/>
        <v>0</v>
      </c>
      <c r="AQ59" s="8">
        <f t="shared" si="9"/>
        <v>0</v>
      </c>
      <c r="AR59" s="8">
        <f t="shared" si="10"/>
        <v>6.167699363999999E-3</v>
      </c>
      <c r="AS59" s="8">
        <f t="shared" si="11"/>
        <v>1.8503098091999997E-2</v>
      </c>
      <c r="AT59" s="8">
        <f t="shared" si="12"/>
        <v>3.0838496819999995E-2</v>
      </c>
      <c r="AU59" s="8">
        <f t="shared" si="13"/>
        <v>4.3173895547999996E-2</v>
      </c>
      <c r="AV59" s="8">
        <f t="shared" si="14"/>
        <v>5.5509294275999987E-2</v>
      </c>
      <c r="AW59" s="8">
        <f t="shared" si="15"/>
        <v>6.7844693003999992E-2</v>
      </c>
      <c r="AX59" s="8">
        <f t="shared" si="16"/>
        <v>8.0180091731999983E-2</v>
      </c>
      <c r="AY59" s="8">
        <f t="shared" si="17"/>
        <v>0.11288512914899998</v>
      </c>
      <c r="AZ59" s="8">
        <f t="shared" si="18"/>
        <v>0</v>
      </c>
      <c r="BA59" s="8">
        <f t="shared" si="19"/>
        <v>0</v>
      </c>
      <c r="BB59" s="8">
        <f t="shared" si="20"/>
        <v>0</v>
      </c>
      <c r="BC59" s="8">
        <f t="shared" si="21"/>
        <v>0</v>
      </c>
      <c r="BD59" s="8">
        <f t="shared" si="22"/>
        <v>0</v>
      </c>
      <c r="BE59" s="8">
        <f t="shared" si="23"/>
        <v>0</v>
      </c>
      <c r="BF59" s="8">
        <f t="shared" si="24"/>
        <v>0</v>
      </c>
      <c r="BG59" s="8">
        <f t="shared" si="25"/>
        <v>0</v>
      </c>
      <c r="BH59" s="8">
        <f t="shared" si="26"/>
        <v>0</v>
      </c>
      <c r="BI59" s="8">
        <f t="shared" si="27"/>
        <v>0</v>
      </c>
      <c r="BJ59" s="8">
        <f t="shared" si="28"/>
        <v>0</v>
      </c>
    </row>
    <row r="60" spans="2:62" ht="26.4" x14ac:dyDescent="0.25">
      <c r="B60" s="16">
        <v>20011913</v>
      </c>
      <c r="C60" s="38">
        <v>56</v>
      </c>
      <c r="D60" s="38"/>
      <c r="E60" s="41">
        <v>2017</v>
      </c>
      <c r="F60" s="39" t="s">
        <v>271</v>
      </c>
      <c r="G60" s="27">
        <v>1.0312469</v>
      </c>
      <c r="H60" s="27">
        <v>1.0312469</v>
      </c>
      <c r="I60" s="27">
        <v>0</v>
      </c>
      <c r="J60" s="39" t="s">
        <v>272</v>
      </c>
      <c r="K60" s="15">
        <v>2</v>
      </c>
      <c r="L60" s="39" t="s">
        <v>209</v>
      </c>
      <c r="M60" s="39"/>
      <c r="N60" s="39"/>
      <c r="O60" s="16"/>
      <c r="P60" s="16"/>
      <c r="Q60" s="16"/>
      <c r="R60" s="16"/>
      <c r="S60" s="16"/>
      <c r="T60" s="16" t="s">
        <v>55</v>
      </c>
      <c r="U60" s="16" t="s">
        <v>56</v>
      </c>
      <c r="V60" s="16" t="s">
        <v>139</v>
      </c>
      <c r="W60" s="16" t="s">
        <v>58</v>
      </c>
      <c r="X60" s="38" t="s">
        <v>56</v>
      </c>
      <c r="Y60" s="55">
        <f>IFERROR(VLOOKUP($X60,'Depr rate'!$A$2:$C$10,2,FALSE),0)</f>
        <v>456</v>
      </c>
      <c r="Z60" s="56">
        <f>IF(Y60=0,0,$G60*(VLOOKUP($Y60,'Depr rate'!$B$2:$C$10,2,FALSE)/100))</f>
        <v>2.6812419400000002E-2</v>
      </c>
      <c r="AA60" s="57">
        <f t="shared" si="36"/>
        <v>1.3406209700000001E-2</v>
      </c>
      <c r="AB60" s="57">
        <f>IF(Y60=0,0,$G60*(VLOOKUP($Y60,'Depr rate'!$B$2:$D$10,3,FALSE)/100))</f>
        <v>2.47499256E-2</v>
      </c>
      <c r="AC60" s="1">
        <f t="shared" si="37"/>
        <v>0</v>
      </c>
      <c r="AD60" s="1">
        <f t="shared" si="37"/>
        <v>0</v>
      </c>
      <c r="AE60" s="1">
        <f t="shared" si="37"/>
        <v>0</v>
      </c>
      <c r="AF60" s="1">
        <f t="shared" si="37"/>
        <v>1.3406209700000001E-2</v>
      </c>
      <c r="AG60" s="1">
        <f t="shared" si="37"/>
        <v>4.02186291E-2</v>
      </c>
      <c r="AH60" s="1">
        <f t="shared" si="37"/>
        <v>6.7031048500000009E-2</v>
      </c>
      <c r="AI60" s="1">
        <f t="shared" si="37"/>
        <v>9.3843467900000005E-2</v>
      </c>
      <c r="AJ60" s="1">
        <f t="shared" si="37"/>
        <v>0.12065588730000001</v>
      </c>
      <c r="AK60" s="1">
        <f t="shared" si="37"/>
        <v>0.14746830670000002</v>
      </c>
      <c r="AL60" s="1">
        <f t="shared" si="37"/>
        <v>0.17428072610000001</v>
      </c>
      <c r="AM60" s="58">
        <f t="shared" si="34"/>
        <v>0.19903065170000001</v>
      </c>
      <c r="AN60" s="4">
        <f t="shared" si="6"/>
        <v>1</v>
      </c>
      <c r="AO60" s="8">
        <f t="shared" si="7"/>
        <v>0</v>
      </c>
      <c r="AP60" s="8">
        <f t="shared" si="8"/>
        <v>0</v>
      </c>
      <c r="AQ60" s="8">
        <f t="shared" si="9"/>
        <v>0</v>
      </c>
      <c r="AR60" s="8">
        <f t="shared" si="10"/>
        <v>1.3406209700000001E-2</v>
      </c>
      <c r="AS60" s="8">
        <f t="shared" si="11"/>
        <v>4.02186291E-2</v>
      </c>
      <c r="AT60" s="8">
        <f t="shared" si="12"/>
        <v>6.7031048500000009E-2</v>
      </c>
      <c r="AU60" s="8">
        <f t="shared" si="13"/>
        <v>9.3843467900000005E-2</v>
      </c>
      <c r="AV60" s="8">
        <f t="shared" si="14"/>
        <v>0.12065588730000001</v>
      </c>
      <c r="AW60" s="8">
        <f t="shared" si="15"/>
        <v>0.14746830670000002</v>
      </c>
      <c r="AX60" s="8">
        <f t="shared" si="16"/>
        <v>0.17428072610000001</v>
      </c>
      <c r="AY60" s="8">
        <f t="shared" si="17"/>
        <v>0.19903065170000001</v>
      </c>
      <c r="AZ60" s="8">
        <f t="shared" si="18"/>
        <v>0</v>
      </c>
      <c r="BA60" s="8">
        <f t="shared" si="19"/>
        <v>0</v>
      </c>
      <c r="BB60" s="8">
        <f t="shared" si="20"/>
        <v>0</v>
      </c>
      <c r="BC60" s="8">
        <f t="shared" si="21"/>
        <v>0</v>
      </c>
      <c r="BD60" s="8">
        <f t="shared" si="22"/>
        <v>0</v>
      </c>
      <c r="BE60" s="8">
        <f t="shared" si="23"/>
        <v>0</v>
      </c>
      <c r="BF60" s="8">
        <f t="shared" si="24"/>
        <v>0</v>
      </c>
      <c r="BG60" s="8">
        <f t="shared" si="25"/>
        <v>0</v>
      </c>
      <c r="BH60" s="8">
        <f t="shared" si="26"/>
        <v>0</v>
      </c>
      <c r="BI60" s="8">
        <f t="shared" si="27"/>
        <v>0</v>
      </c>
      <c r="BJ60" s="8">
        <f t="shared" si="28"/>
        <v>0</v>
      </c>
    </row>
    <row r="61" spans="2:62" ht="26.4" x14ac:dyDescent="0.25">
      <c r="B61" s="16" t="s">
        <v>273</v>
      </c>
      <c r="C61" s="38">
        <v>57</v>
      </c>
      <c r="D61" s="38"/>
      <c r="E61" s="41">
        <v>2017</v>
      </c>
      <c r="F61" s="39" t="s">
        <v>274</v>
      </c>
      <c r="G61" s="27">
        <v>0.93836299999999995</v>
      </c>
      <c r="H61" s="27">
        <v>0.93836299999999995</v>
      </c>
      <c r="I61" s="27">
        <v>0</v>
      </c>
      <c r="J61" s="39" t="s">
        <v>275</v>
      </c>
      <c r="K61" s="15">
        <v>2</v>
      </c>
      <c r="L61" s="39" t="s">
        <v>276</v>
      </c>
      <c r="M61" s="39"/>
      <c r="N61" s="39"/>
      <c r="O61" s="16"/>
      <c r="P61" s="16"/>
      <c r="Q61" s="16"/>
      <c r="R61" s="16"/>
      <c r="S61" s="16"/>
      <c r="T61" s="16" t="s">
        <v>55</v>
      </c>
      <c r="U61" s="16" t="s">
        <v>56</v>
      </c>
      <c r="V61" s="16" t="s">
        <v>57</v>
      </c>
      <c r="W61" s="16" t="s">
        <v>58</v>
      </c>
      <c r="X61" s="38" t="s">
        <v>56</v>
      </c>
      <c r="Y61" s="55">
        <f>IFERROR(VLOOKUP($X61,'Depr rate'!$A$2:$C$10,2,FALSE),0)</f>
        <v>456</v>
      </c>
      <c r="Z61" s="56">
        <f>IF(Y61=0,0,$G61*(VLOOKUP($Y61,'Depr rate'!$B$2:$C$10,2,FALSE)/100))</f>
        <v>2.4397438E-2</v>
      </c>
      <c r="AA61" s="57">
        <f t="shared" ref="AA61:AA70" si="38">Z61*0.5</f>
        <v>1.2198719E-2</v>
      </c>
      <c r="AB61" s="57">
        <f>IF(Y61=0,0,$G61*(VLOOKUP($Y61,'Depr rate'!$B$2:$D$10,3,FALSE)/100))</f>
        <v>2.2520711999999998E-2</v>
      </c>
      <c r="AC61" s="1">
        <f t="shared" si="37"/>
        <v>0</v>
      </c>
      <c r="AD61" s="1">
        <f t="shared" si="37"/>
        <v>0</v>
      </c>
      <c r="AE61" s="1">
        <f t="shared" si="37"/>
        <v>0</v>
      </c>
      <c r="AF61" s="1">
        <f t="shared" si="37"/>
        <v>1.2198719E-2</v>
      </c>
      <c r="AG61" s="1">
        <f t="shared" si="37"/>
        <v>3.6596157000000004E-2</v>
      </c>
      <c r="AH61" s="1">
        <f t="shared" si="37"/>
        <v>6.0993594999999998E-2</v>
      </c>
      <c r="AI61" s="1">
        <f t="shared" si="37"/>
        <v>8.5391033000000005E-2</v>
      </c>
      <c r="AJ61" s="1">
        <f t="shared" si="37"/>
        <v>0.109788471</v>
      </c>
      <c r="AK61" s="1">
        <f t="shared" si="37"/>
        <v>0.13418590899999999</v>
      </c>
      <c r="AL61" s="1">
        <f t="shared" si="37"/>
        <v>0.15858334700000001</v>
      </c>
      <c r="AM61" s="58">
        <f t="shared" si="34"/>
        <v>0.18110405900000001</v>
      </c>
      <c r="AN61" s="4">
        <f t="shared" si="6"/>
        <v>1</v>
      </c>
      <c r="AO61" s="8">
        <f t="shared" si="7"/>
        <v>0</v>
      </c>
      <c r="AP61" s="8">
        <f t="shared" si="8"/>
        <v>0</v>
      </c>
      <c r="AQ61" s="8">
        <f t="shared" si="9"/>
        <v>0</v>
      </c>
      <c r="AR61" s="8">
        <f t="shared" si="10"/>
        <v>1.2198719E-2</v>
      </c>
      <c r="AS61" s="8">
        <f t="shared" si="11"/>
        <v>3.6596157000000004E-2</v>
      </c>
      <c r="AT61" s="8">
        <f t="shared" si="12"/>
        <v>6.0993594999999998E-2</v>
      </c>
      <c r="AU61" s="8">
        <f t="shared" si="13"/>
        <v>8.5391033000000005E-2</v>
      </c>
      <c r="AV61" s="8">
        <f t="shared" si="14"/>
        <v>0.109788471</v>
      </c>
      <c r="AW61" s="8">
        <f t="shared" si="15"/>
        <v>0.13418590899999999</v>
      </c>
      <c r="AX61" s="8">
        <f t="shared" si="16"/>
        <v>0.15858334700000001</v>
      </c>
      <c r="AY61" s="8">
        <f t="shared" si="17"/>
        <v>0.18110405900000001</v>
      </c>
      <c r="AZ61" s="8">
        <f t="shared" si="18"/>
        <v>0</v>
      </c>
      <c r="BA61" s="8">
        <f t="shared" si="19"/>
        <v>0</v>
      </c>
      <c r="BB61" s="8">
        <f t="shared" si="20"/>
        <v>0</v>
      </c>
      <c r="BC61" s="8">
        <f t="shared" si="21"/>
        <v>0</v>
      </c>
      <c r="BD61" s="8">
        <f t="shared" si="22"/>
        <v>0</v>
      </c>
      <c r="BE61" s="8">
        <f t="shared" si="23"/>
        <v>0</v>
      </c>
      <c r="BF61" s="8">
        <f t="shared" si="24"/>
        <v>0</v>
      </c>
      <c r="BG61" s="8">
        <f t="shared" si="25"/>
        <v>0</v>
      </c>
      <c r="BH61" s="8">
        <f t="shared" si="26"/>
        <v>0</v>
      </c>
      <c r="BI61" s="8">
        <f t="shared" si="27"/>
        <v>0</v>
      </c>
      <c r="BJ61" s="8">
        <f t="shared" si="28"/>
        <v>0</v>
      </c>
    </row>
    <row r="62" spans="2:62" ht="26.4" x14ac:dyDescent="0.25">
      <c r="B62" s="16" t="s">
        <v>277</v>
      </c>
      <c r="C62" s="38">
        <v>58</v>
      </c>
      <c r="D62" s="38"/>
      <c r="E62" s="41">
        <v>2017</v>
      </c>
      <c r="F62" s="39" t="s">
        <v>278</v>
      </c>
      <c r="G62" s="27">
        <v>0.59819959</v>
      </c>
      <c r="H62" s="27">
        <v>0.59819959</v>
      </c>
      <c r="I62" s="27">
        <v>0</v>
      </c>
      <c r="J62" s="39" t="s">
        <v>279</v>
      </c>
      <c r="K62" s="15">
        <v>2</v>
      </c>
      <c r="L62" s="39" t="s">
        <v>276</v>
      </c>
      <c r="M62" s="39"/>
      <c r="N62" s="39"/>
      <c r="O62" s="16"/>
      <c r="P62" s="16"/>
      <c r="Q62" s="16"/>
      <c r="R62" s="16"/>
      <c r="S62" s="16"/>
      <c r="T62" s="16" t="s">
        <v>55</v>
      </c>
      <c r="U62" s="16" t="s">
        <v>56</v>
      </c>
      <c r="V62" s="16" t="s">
        <v>139</v>
      </c>
      <c r="W62" s="16" t="s">
        <v>58</v>
      </c>
      <c r="X62" s="38" t="s">
        <v>56</v>
      </c>
      <c r="Y62" s="55">
        <f>IFERROR(VLOOKUP($X62,'Depr rate'!$A$2:$C$10,2,FALSE),0)</f>
        <v>456</v>
      </c>
      <c r="Z62" s="56">
        <f>IF(Y62=0,0,$G62*(VLOOKUP($Y62,'Depr rate'!$B$2:$C$10,2,FALSE)/100))</f>
        <v>1.5553189340000001E-2</v>
      </c>
      <c r="AA62" s="57">
        <f t="shared" si="38"/>
        <v>7.7765946700000003E-3</v>
      </c>
      <c r="AB62" s="57">
        <f>IF(Y62=0,0,$G62*(VLOOKUP($Y62,'Depr rate'!$B$2:$D$10,3,FALSE)/100))</f>
        <v>1.4356790160000001E-2</v>
      </c>
      <c r="AC62" s="1">
        <f t="shared" si="37"/>
        <v>0</v>
      </c>
      <c r="AD62" s="1">
        <f t="shared" si="37"/>
        <v>0</v>
      </c>
      <c r="AE62" s="1">
        <f t="shared" si="37"/>
        <v>0</v>
      </c>
      <c r="AF62" s="1">
        <f t="shared" si="37"/>
        <v>7.7765946700000003E-3</v>
      </c>
      <c r="AG62" s="1">
        <f t="shared" si="37"/>
        <v>2.332978401E-2</v>
      </c>
      <c r="AH62" s="1">
        <f t="shared" si="37"/>
        <v>3.8882973350000002E-2</v>
      </c>
      <c r="AI62" s="1">
        <f t="shared" si="37"/>
        <v>5.4436162689999998E-2</v>
      </c>
      <c r="AJ62" s="1">
        <f t="shared" si="37"/>
        <v>6.9989352030000007E-2</v>
      </c>
      <c r="AK62" s="1">
        <f t="shared" si="37"/>
        <v>8.5542541370000003E-2</v>
      </c>
      <c r="AL62" s="1">
        <f t="shared" si="37"/>
        <v>0.10109573071</v>
      </c>
      <c r="AM62" s="58">
        <f t="shared" si="34"/>
        <v>0.11545252086999999</v>
      </c>
      <c r="AN62" s="4">
        <f t="shared" si="6"/>
        <v>1</v>
      </c>
      <c r="AO62" s="8">
        <f t="shared" si="7"/>
        <v>0</v>
      </c>
      <c r="AP62" s="8">
        <f t="shared" si="8"/>
        <v>0</v>
      </c>
      <c r="AQ62" s="8">
        <f t="shared" si="9"/>
        <v>0</v>
      </c>
      <c r="AR62" s="8">
        <f t="shared" si="10"/>
        <v>7.7765946700000003E-3</v>
      </c>
      <c r="AS62" s="8">
        <f t="shared" si="11"/>
        <v>2.332978401E-2</v>
      </c>
      <c r="AT62" s="8">
        <f t="shared" si="12"/>
        <v>3.8882973350000002E-2</v>
      </c>
      <c r="AU62" s="8">
        <f t="shared" si="13"/>
        <v>5.4436162689999998E-2</v>
      </c>
      <c r="AV62" s="8">
        <f t="shared" si="14"/>
        <v>6.9989352030000007E-2</v>
      </c>
      <c r="AW62" s="8">
        <f t="shared" si="15"/>
        <v>8.5542541370000003E-2</v>
      </c>
      <c r="AX62" s="8">
        <f t="shared" si="16"/>
        <v>0.10109573071</v>
      </c>
      <c r="AY62" s="8">
        <f t="shared" si="17"/>
        <v>0.11545252086999999</v>
      </c>
      <c r="AZ62" s="8">
        <f t="shared" si="18"/>
        <v>0</v>
      </c>
      <c r="BA62" s="8">
        <f t="shared" si="19"/>
        <v>0</v>
      </c>
      <c r="BB62" s="8">
        <f t="shared" si="20"/>
        <v>0</v>
      </c>
      <c r="BC62" s="8">
        <f t="shared" si="21"/>
        <v>0</v>
      </c>
      <c r="BD62" s="8">
        <f t="shared" si="22"/>
        <v>0</v>
      </c>
      <c r="BE62" s="8">
        <f t="shared" si="23"/>
        <v>0</v>
      </c>
      <c r="BF62" s="8">
        <f t="shared" si="24"/>
        <v>0</v>
      </c>
      <c r="BG62" s="8">
        <f t="shared" si="25"/>
        <v>0</v>
      </c>
      <c r="BH62" s="8">
        <f t="shared" si="26"/>
        <v>0</v>
      </c>
      <c r="BI62" s="8">
        <f t="shared" si="27"/>
        <v>0</v>
      </c>
      <c r="BJ62" s="8">
        <f t="shared" si="28"/>
        <v>0</v>
      </c>
    </row>
    <row r="63" spans="2:62" ht="27" x14ac:dyDescent="0.3">
      <c r="B63" s="16">
        <v>20009048</v>
      </c>
      <c r="C63" s="38">
        <v>59</v>
      </c>
      <c r="D63" s="38"/>
      <c r="E63" s="41">
        <v>2018</v>
      </c>
      <c r="F63" s="39" t="s">
        <v>280</v>
      </c>
      <c r="G63" s="27">
        <v>0.53058132000000002</v>
      </c>
      <c r="H63" s="27">
        <v>0.53058132000000002</v>
      </c>
      <c r="I63" s="27">
        <v>0</v>
      </c>
      <c r="J63" s="39" t="s">
        <v>180</v>
      </c>
      <c r="K63" s="15">
        <v>2</v>
      </c>
      <c r="L63" s="39" t="s">
        <v>281</v>
      </c>
      <c r="M63" s="39"/>
      <c r="N63" s="39"/>
      <c r="O63" s="16"/>
      <c r="P63" s="16"/>
      <c r="Q63" s="16"/>
      <c r="R63" s="16"/>
      <c r="S63" s="16"/>
      <c r="T63" s="16" t="s">
        <v>55</v>
      </c>
      <c r="U63" s="16" t="s">
        <v>75</v>
      </c>
      <c r="V63" s="16" t="s">
        <v>139</v>
      </c>
      <c r="W63" s="16" t="s">
        <v>58</v>
      </c>
      <c r="X63" t="s">
        <v>75</v>
      </c>
      <c r="Y63" s="55">
        <f>IFERROR(VLOOKUP($X63,'Depr rate'!$A$2:$C$10,2,FALSE),0)</f>
        <v>452</v>
      </c>
      <c r="Z63" s="56">
        <f>IF(Y63=0,0,$G63*(VLOOKUP($Y63,'Depr rate'!$B$2:$C$10,2,FALSE)/100))</f>
        <v>9.7626962880000001E-3</v>
      </c>
      <c r="AA63" s="57">
        <f t="shared" si="38"/>
        <v>4.8813481440000001E-3</v>
      </c>
      <c r="AB63" s="57">
        <f>IF(Y63=0,0,$G63*(VLOOKUP($Y63,'Depr rate'!$B$2:$D$10,3,FALSE)/100))</f>
        <v>1.4166521244E-2</v>
      </c>
      <c r="AC63" s="1">
        <f t="shared" si="37"/>
        <v>0</v>
      </c>
      <c r="AD63" s="1">
        <f t="shared" si="37"/>
        <v>0</v>
      </c>
      <c r="AE63" s="1">
        <f t="shared" si="37"/>
        <v>0</v>
      </c>
      <c r="AF63" s="1">
        <f t="shared" si="37"/>
        <v>0</v>
      </c>
      <c r="AG63" s="1">
        <f t="shared" si="37"/>
        <v>4.8813481440000001E-3</v>
      </c>
      <c r="AH63" s="1">
        <f t="shared" si="37"/>
        <v>1.4644044432E-2</v>
      </c>
      <c r="AI63" s="1">
        <f t="shared" si="37"/>
        <v>2.440674072E-2</v>
      </c>
      <c r="AJ63" s="1">
        <f t="shared" si="37"/>
        <v>3.4169437008E-2</v>
      </c>
      <c r="AK63" s="1">
        <f t="shared" si="37"/>
        <v>4.3932133296E-2</v>
      </c>
      <c r="AL63" s="1">
        <f t="shared" si="37"/>
        <v>5.3694829584000001E-2</v>
      </c>
      <c r="AM63" s="58">
        <f t="shared" si="34"/>
        <v>6.7861350828000003E-2</v>
      </c>
      <c r="AN63" s="4">
        <f t="shared" si="6"/>
        <v>1</v>
      </c>
      <c r="AO63" s="8">
        <f t="shared" si="7"/>
        <v>0</v>
      </c>
      <c r="AP63" s="8">
        <f t="shared" si="8"/>
        <v>0</v>
      </c>
      <c r="AQ63" s="8">
        <f t="shared" si="9"/>
        <v>0</v>
      </c>
      <c r="AR63" s="8">
        <f t="shared" si="10"/>
        <v>0</v>
      </c>
      <c r="AS63" s="8">
        <f t="shared" si="11"/>
        <v>4.8813481440000001E-3</v>
      </c>
      <c r="AT63" s="8">
        <f t="shared" si="12"/>
        <v>1.4644044432E-2</v>
      </c>
      <c r="AU63" s="8">
        <f t="shared" si="13"/>
        <v>2.440674072E-2</v>
      </c>
      <c r="AV63" s="8">
        <f t="shared" si="14"/>
        <v>3.4169437008E-2</v>
      </c>
      <c r="AW63" s="8">
        <f t="shared" si="15"/>
        <v>4.3932133296E-2</v>
      </c>
      <c r="AX63" s="8">
        <f t="shared" si="16"/>
        <v>5.3694829584000001E-2</v>
      </c>
      <c r="AY63" s="8">
        <f t="shared" si="17"/>
        <v>6.7861350828000003E-2</v>
      </c>
      <c r="AZ63" s="8">
        <f t="shared" si="18"/>
        <v>0</v>
      </c>
      <c r="BA63" s="8">
        <f t="shared" si="19"/>
        <v>0</v>
      </c>
      <c r="BB63" s="8">
        <f t="shared" si="20"/>
        <v>0</v>
      </c>
      <c r="BC63" s="8">
        <f t="shared" si="21"/>
        <v>0</v>
      </c>
      <c r="BD63" s="8">
        <f t="shared" si="22"/>
        <v>0</v>
      </c>
      <c r="BE63" s="8">
        <f t="shared" si="23"/>
        <v>0</v>
      </c>
      <c r="BF63" s="8">
        <f t="shared" si="24"/>
        <v>0</v>
      </c>
      <c r="BG63" s="8">
        <f t="shared" si="25"/>
        <v>0</v>
      </c>
      <c r="BH63" s="8">
        <f t="shared" si="26"/>
        <v>0</v>
      </c>
      <c r="BI63" s="8">
        <f t="shared" si="27"/>
        <v>0</v>
      </c>
      <c r="BJ63" s="8">
        <f t="shared" si="28"/>
        <v>0</v>
      </c>
    </row>
    <row r="64" spans="2:62" ht="26.4" x14ac:dyDescent="0.25">
      <c r="B64" s="16">
        <v>20012303</v>
      </c>
      <c r="C64" s="38">
        <v>60</v>
      </c>
      <c r="D64" s="38"/>
      <c r="E64" s="41">
        <v>2018</v>
      </c>
      <c r="F64" s="39" t="s">
        <v>282</v>
      </c>
      <c r="G64" s="27">
        <v>1.1390176299999999</v>
      </c>
      <c r="H64" s="27">
        <v>1.1390176299999999</v>
      </c>
      <c r="I64" s="27">
        <v>0</v>
      </c>
      <c r="J64" s="39"/>
      <c r="K64" s="15">
        <v>2</v>
      </c>
      <c r="L64" s="39" t="s">
        <v>181</v>
      </c>
      <c r="M64" s="39"/>
      <c r="N64" s="39"/>
      <c r="O64" s="16"/>
      <c r="P64" s="16"/>
      <c r="Q64" s="16"/>
      <c r="R64" s="16"/>
      <c r="S64" s="16"/>
      <c r="T64" s="16" t="s">
        <v>55</v>
      </c>
      <c r="U64" s="16" t="s">
        <v>135</v>
      </c>
      <c r="V64" s="16" t="s">
        <v>283</v>
      </c>
      <c r="W64" s="16" t="s">
        <v>53</v>
      </c>
      <c r="X64" s="8" t="s">
        <v>135</v>
      </c>
      <c r="Y64" s="55">
        <f>IFERROR(VLOOKUP($X64,'Depr rate'!$A$2:$C$10,2,FALSE),0)</f>
        <v>455</v>
      </c>
      <c r="Z64" s="56">
        <f>IF(Y64=0,0,$G64*(VLOOKUP($Y64,'Depr rate'!$B$2:$C$10,2,FALSE)/100))</f>
        <v>1.6971362686999999E-2</v>
      </c>
      <c r="AA64" s="57">
        <f t="shared" si="38"/>
        <v>8.4856813434999994E-3</v>
      </c>
      <c r="AB64" s="57">
        <f>IF(Y64=0,0,$G64*(VLOOKUP($Y64,'Depr rate'!$B$2:$D$10,3,FALSE)/100))</f>
        <v>2.7792030171999996E-2</v>
      </c>
      <c r="AC64" s="1">
        <f t="shared" ref="AC64:AL73" si="39">IF($E64&gt;AC$4,0,IF(AC$4=$E64,$AA64,$Z64*(AC$4-$E64)+$AA64))</f>
        <v>0</v>
      </c>
      <c r="AD64" s="1">
        <f t="shared" si="39"/>
        <v>0</v>
      </c>
      <c r="AE64" s="1">
        <f t="shared" si="39"/>
        <v>0</v>
      </c>
      <c r="AF64" s="1">
        <f t="shared" si="39"/>
        <v>0</v>
      </c>
      <c r="AG64" s="1">
        <f t="shared" si="39"/>
        <v>8.4856813434999994E-3</v>
      </c>
      <c r="AH64" s="1">
        <f t="shared" si="39"/>
        <v>2.5457044030499996E-2</v>
      </c>
      <c r="AI64" s="1">
        <f t="shared" si="39"/>
        <v>4.2428406717499999E-2</v>
      </c>
      <c r="AJ64" s="1">
        <f t="shared" si="39"/>
        <v>5.9399769404499994E-2</v>
      </c>
      <c r="AK64" s="1">
        <f t="shared" si="39"/>
        <v>7.6371132091499996E-2</v>
      </c>
      <c r="AL64" s="1">
        <f t="shared" si="39"/>
        <v>9.3342494778499999E-2</v>
      </c>
      <c r="AM64" s="58">
        <f t="shared" si="34"/>
        <v>0.12113452495049999</v>
      </c>
      <c r="AN64" s="4">
        <f t="shared" si="6"/>
        <v>1</v>
      </c>
      <c r="AO64" s="8">
        <f t="shared" si="7"/>
        <v>0</v>
      </c>
      <c r="AP64" s="8">
        <f t="shared" si="8"/>
        <v>0</v>
      </c>
      <c r="AQ64" s="8">
        <f t="shared" si="9"/>
        <v>0</v>
      </c>
      <c r="AR64" s="8">
        <f t="shared" si="10"/>
        <v>0</v>
      </c>
      <c r="AS64" s="8">
        <f t="shared" si="11"/>
        <v>8.4856813434999994E-3</v>
      </c>
      <c r="AT64" s="8">
        <f t="shared" si="12"/>
        <v>2.5457044030499996E-2</v>
      </c>
      <c r="AU64" s="8">
        <f t="shared" si="13"/>
        <v>4.2428406717499999E-2</v>
      </c>
      <c r="AV64" s="8">
        <f t="shared" si="14"/>
        <v>5.9399769404499994E-2</v>
      </c>
      <c r="AW64" s="8">
        <f t="shared" si="15"/>
        <v>7.6371132091499996E-2</v>
      </c>
      <c r="AX64" s="8">
        <f t="shared" si="16"/>
        <v>9.3342494778499999E-2</v>
      </c>
      <c r="AY64" s="8">
        <f t="shared" si="17"/>
        <v>0.12113452495049999</v>
      </c>
      <c r="AZ64" s="8">
        <f t="shared" si="18"/>
        <v>0</v>
      </c>
      <c r="BA64" s="8">
        <f t="shared" si="19"/>
        <v>0</v>
      </c>
      <c r="BB64" s="8">
        <f t="shared" si="20"/>
        <v>0</v>
      </c>
      <c r="BC64" s="8">
        <f t="shared" si="21"/>
        <v>0</v>
      </c>
      <c r="BD64" s="8">
        <f t="shared" si="22"/>
        <v>0</v>
      </c>
      <c r="BE64" s="8">
        <f t="shared" si="23"/>
        <v>0</v>
      </c>
      <c r="BF64" s="8">
        <f t="shared" si="24"/>
        <v>0</v>
      </c>
      <c r="BG64" s="8">
        <f t="shared" si="25"/>
        <v>0</v>
      </c>
      <c r="BH64" s="8">
        <f t="shared" si="26"/>
        <v>0</v>
      </c>
      <c r="BI64" s="8">
        <f t="shared" si="27"/>
        <v>0</v>
      </c>
      <c r="BJ64" s="8">
        <f t="shared" si="28"/>
        <v>0</v>
      </c>
    </row>
    <row r="65" spans="2:62" ht="26.4" x14ac:dyDescent="0.25">
      <c r="B65" s="16">
        <v>20013217</v>
      </c>
      <c r="C65" s="38">
        <v>61</v>
      </c>
      <c r="D65" s="38"/>
      <c r="E65" s="41">
        <v>2018</v>
      </c>
      <c r="F65" s="39" t="s">
        <v>284</v>
      </c>
      <c r="G65" s="27">
        <v>0.54650643999999993</v>
      </c>
      <c r="H65" s="27">
        <v>0.54650643999999993</v>
      </c>
      <c r="I65" s="27">
        <v>0</v>
      </c>
      <c r="J65" s="39" t="s">
        <v>250</v>
      </c>
      <c r="K65" s="15">
        <v>2</v>
      </c>
      <c r="L65" s="39" t="s">
        <v>181</v>
      </c>
      <c r="M65" s="39"/>
      <c r="N65" s="39"/>
      <c r="O65" s="16"/>
      <c r="P65" s="16"/>
      <c r="Q65" s="16"/>
      <c r="R65" s="16"/>
      <c r="S65" s="16"/>
      <c r="T65" s="16" t="s">
        <v>55</v>
      </c>
      <c r="U65" s="16" t="s">
        <v>135</v>
      </c>
      <c r="V65" s="16" t="s">
        <v>285</v>
      </c>
      <c r="W65" s="16" t="s">
        <v>53</v>
      </c>
      <c r="X65" s="8" t="s">
        <v>135</v>
      </c>
      <c r="Y65" s="55">
        <f>IFERROR(VLOOKUP($X65,'Depr rate'!$A$2:$C$10,2,FALSE),0)</f>
        <v>455</v>
      </c>
      <c r="Z65" s="56">
        <f>IF(Y65=0,0,$G65*(VLOOKUP($Y65,'Depr rate'!$B$2:$C$10,2,FALSE)/100))</f>
        <v>8.1429459559999983E-3</v>
      </c>
      <c r="AA65" s="57">
        <f t="shared" si="38"/>
        <v>4.0714729779999992E-3</v>
      </c>
      <c r="AB65" s="57">
        <f>IF(Y65=0,0,$G65*(VLOOKUP($Y65,'Depr rate'!$B$2:$D$10,3,FALSE)/100))</f>
        <v>1.3334757135999997E-2</v>
      </c>
      <c r="AC65" s="1">
        <f t="shared" si="39"/>
        <v>0</v>
      </c>
      <c r="AD65" s="1">
        <f t="shared" si="39"/>
        <v>0</v>
      </c>
      <c r="AE65" s="1">
        <f t="shared" si="39"/>
        <v>0</v>
      </c>
      <c r="AF65" s="1">
        <f t="shared" si="39"/>
        <v>0</v>
      </c>
      <c r="AG65" s="1">
        <f t="shared" si="39"/>
        <v>4.0714729779999992E-3</v>
      </c>
      <c r="AH65" s="1">
        <f t="shared" si="39"/>
        <v>1.2214418933999997E-2</v>
      </c>
      <c r="AI65" s="1">
        <f t="shared" si="39"/>
        <v>2.0357364889999997E-2</v>
      </c>
      <c r="AJ65" s="1">
        <f t="shared" si="39"/>
        <v>2.8500310845999993E-2</v>
      </c>
      <c r="AK65" s="1">
        <f t="shared" si="39"/>
        <v>3.6643256801999993E-2</v>
      </c>
      <c r="AL65" s="1">
        <f t="shared" si="39"/>
        <v>4.4786202757999993E-2</v>
      </c>
      <c r="AM65" s="58">
        <f t="shared" si="34"/>
        <v>5.8120959893999992E-2</v>
      </c>
      <c r="AN65" s="4">
        <f t="shared" si="6"/>
        <v>1</v>
      </c>
      <c r="AO65" s="8">
        <f t="shared" si="7"/>
        <v>0</v>
      </c>
      <c r="AP65" s="8">
        <f t="shared" si="8"/>
        <v>0</v>
      </c>
      <c r="AQ65" s="8">
        <f t="shared" si="9"/>
        <v>0</v>
      </c>
      <c r="AR65" s="8">
        <f t="shared" si="10"/>
        <v>0</v>
      </c>
      <c r="AS65" s="8">
        <f t="shared" si="11"/>
        <v>4.0714729779999992E-3</v>
      </c>
      <c r="AT65" s="8">
        <f t="shared" si="12"/>
        <v>1.2214418933999997E-2</v>
      </c>
      <c r="AU65" s="8">
        <f t="shared" si="13"/>
        <v>2.0357364889999997E-2</v>
      </c>
      <c r="AV65" s="8">
        <f t="shared" si="14"/>
        <v>2.8500310845999993E-2</v>
      </c>
      <c r="AW65" s="8">
        <f t="shared" si="15"/>
        <v>3.6643256801999993E-2</v>
      </c>
      <c r="AX65" s="8">
        <f t="shared" si="16"/>
        <v>4.4786202757999993E-2</v>
      </c>
      <c r="AY65" s="8">
        <f t="shared" si="17"/>
        <v>5.8120959893999992E-2</v>
      </c>
      <c r="AZ65" s="8">
        <f t="shared" si="18"/>
        <v>0</v>
      </c>
      <c r="BA65" s="8">
        <f t="shared" si="19"/>
        <v>0</v>
      </c>
      <c r="BB65" s="8">
        <f t="shared" si="20"/>
        <v>0</v>
      </c>
      <c r="BC65" s="8">
        <f t="shared" si="21"/>
        <v>0</v>
      </c>
      <c r="BD65" s="8">
        <f t="shared" si="22"/>
        <v>0</v>
      </c>
      <c r="BE65" s="8">
        <f t="shared" si="23"/>
        <v>0</v>
      </c>
      <c r="BF65" s="8">
        <f t="shared" si="24"/>
        <v>0</v>
      </c>
      <c r="BG65" s="8">
        <f t="shared" si="25"/>
        <v>0</v>
      </c>
      <c r="BH65" s="8">
        <f t="shared" si="26"/>
        <v>0</v>
      </c>
      <c r="BI65" s="8">
        <f t="shared" si="27"/>
        <v>0</v>
      </c>
      <c r="BJ65" s="8">
        <f t="shared" si="28"/>
        <v>0</v>
      </c>
    </row>
    <row r="66" spans="2:62" ht="26.4" x14ac:dyDescent="0.25">
      <c r="B66" s="16">
        <v>20013762</v>
      </c>
      <c r="C66" s="38">
        <v>62</v>
      </c>
      <c r="D66" s="38"/>
      <c r="E66" s="41">
        <v>2018</v>
      </c>
      <c r="F66" s="39" t="s">
        <v>286</v>
      </c>
      <c r="G66" s="27">
        <v>0.86304972999999996</v>
      </c>
      <c r="H66" s="27">
        <v>0.86304972999999996</v>
      </c>
      <c r="I66" s="27">
        <v>0</v>
      </c>
      <c r="J66" s="39" t="s">
        <v>287</v>
      </c>
      <c r="K66" s="15">
        <v>2</v>
      </c>
      <c r="L66" s="39" t="s">
        <v>288</v>
      </c>
      <c r="M66" s="39"/>
      <c r="N66" s="39"/>
      <c r="O66" s="16"/>
      <c r="P66" s="16"/>
      <c r="Q66" s="16"/>
      <c r="R66" s="16"/>
      <c r="S66" s="16"/>
      <c r="T66" s="16" t="s">
        <v>55</v>
      </c>
      <c r="U66" s="16" t="s">
        <v>56</v>
      </c>
      <c r="V66" s="16" t="s">
        <v>139</v>
      </c>
      <c r="W66" s="16" t="s">
        <v>58</v>
      </c>
      <c r="X66" s="38" t="s">
        <v>56</v>
      </c>
      <c r="Y66" s="55">
        <f>IFERROR(VLOOKUP($X66,'Depr rate'!$A$2:$C$10,2,FALSE),0)</f>
        <v>456</v>
      </c>
      <c r="Z66" s="56">
        <f>IF(Y66=0,0,$G66*(VLOOKUP($Y66,'Depr rate'!$B$2:$C$10,2,FALSE)/100))</f>
        <v>2.2439292980000001E-2</v>
      </c>
      <c r="AA66" s="57">
        <f t="shared" si="38"/>
        <v>1.121964649E-2</v>
      </c>
      <c r="AB66" s="57">
        <f>IF(Y66=0,0,$G66*(VLOOKUP($Y66,'Depr rate'!$B$2:$D$10,3,FALSE)/100))</f>
        <v>2.0713193519999999E-2</v>
      </c>
      <c r="AC66" s="1">
        <f t="shared" si="39"/>
        <v>0</v>
      </c>
      <c r="AD66" s="1">
        <f t="shared" si="39"/>
        <v>0</v>
      </c>
      <c r="AE66" s="1">
        <f t="shared" si="39"/>
        <v>0</v>
      </c>
      <c r="AF66" s="1">
        <f t="shared" si="39"/>
        <v>0</v>
      </c>
      <c r="AG66" s="1">
        <f t="shared" si="39"/>
        <v>1.121964649E-2</v>
      </c>
      <c r="AH66" s="1">
        <f t="shared" si="39"/>
        <v>3.3658939470000003E-2</v>
      </c>
      <c r="AI66" s="1">
        <f t="shared" si="39"/>
        <v>5.609823245E-2</v>
      </c>
      <c r="AJ66" s="1">
        <f t="shared" si="39"/>
        <v>7.8537525430000005E-2</v>
      </c>
      <c r="AK66" s="1">
        <f t="shared" si="39"/>
        <v>0.10097681841</v>
      </c>
      <c r="AL66" s="1">
        <f t="shared" si="39"/>
        <v>0.12341611139</v>
      </c>
      <c r="AM66" s="58">
        <f t="shared" si="34"/>
        <v>0.14412930491000001</v>
      </c>
      <c r="AN66" s="4">
        <f t="shared" si="6"/>
        <v>1</v>
      </c>
      <c r="AO66" s="8">
        <f t="shared" si="7"/>
        <v>0</v>
      </c>
      <c r="AP66" s="8">
        <f t="shared" si="8"/>
        <v>0</v>
      </c>
      <c r="AQ66" s="8">
        <f t="shared" si="9"/>
        <v>0</v>
      </c>
      <c r="AR66" s="8">
        <f t="shared" si="10"/>
        <v>0</v>
      </c>
      <c r="AS66" s="8">
        <f t="shared" si="11"/>
        <v>1.121964649E-2</v>
      </c>
      <c r="AT66" s="8">
        <f t="shared" si="12"/>
        <v>3.3658939470000003E-2</v>
      </c>
      <c r="AU66" s="8">
        <f t="shared" si="13"/>
        <v>5.609823245E-2</v>
      </c>
      <c r="AV66" s="8">
        <f t="shared" si="14"/>
        <v>7.8537525430000005E-2</v>
      </c>
      <c r="AW66" s="8">
        <f t="shared" si="15"/>
        <v>0.10097681841</v>
      </c>
      <c r="AX66" s="8">
        <f t="shared" si="16"/>
        <v>0.12341611139</v>
      </c>
      <c r="AY66" s="8">
        <f t="shared" si="17"/>
        <v>0.14412930491000001</v>
      </c>
      <c r="AZ66" s="8">
        <f t="shared" si="18"/>
        <v>0</v>
      </c>
      <c r="BA66" s="8">
        <f t="shared" si="19"/>
        <v>0</v>
      </c>
      <c r="BB66" s="8">
        <f t="shared" si="20"/>
        <v>0</v>
      </c>
      <c r="BC66" s="8">
        <f t="shared" si="21"/>
        <v>0</v>
      </c>
      <c r="BD66" s="8">
        <f t="shared" si="22"/>
        <v>0</v>
      </c>
      <c r="BE66" s="8">
        <f t="shared" si="23"/>
        <v>0</v>
      </c>
      <c r="BF66" s="8">
        <f t="shared" si="24"/>
        <v>0</v>
      </c>
      <c r="BG66" s="8">
        <f t="shared" si="25"/>
        <v>0</v>
      </c>
      <c r="BH66" s="8">
        <f t="shared" si="26"/>
        <v>0</v>
      </c>
      <c r="BI66" s="8">
        <f t="shared" si="27"/>
        <v>0</v>
      </c>
      <c r="BJ66" s="8">
        <f t="shared" si="28"/>
        <v>0</v>
      </c>
    </row>
    <row r="67" spans="2:62" x14ac:dyDescent="0.25">
      <c r="B67" s="16">
        <v>20014630</v>
      </c>
      <c r="C67" s="38">
        <v>63</v>
      </c>
      <c r="D67" s="38"/>
      <c r="E67" s="41">
        <v>2018</v>
      </c>
      <c r="F67" s="39" t="s">
        <v>289</v>
      </c>
      <c r="G67" s="27">
        <v>0.94432855000000004</v>
      </c>
      <c r="H67" s="27">
        <v>0</v>
      </c>
      <c r="I67" s="27">
        <v>0.94432855000000004</v>
      </c>
      <c r="J67" s="39"/>
      <c r="K67" s="15">
        <v>2</v>
      </c>
      <c r="L67" s="39" t="s">
        <v>290</v>
      </c>
      <c r="M67" s="39"/>
      <c r="N67" s="39"/>
      <c r="O67" s="16"/>
      <c r="P67" s="16"/>
      <c r="Q67" s="16"/>
      <c r="R67" s="16"/>
      <c r="S67" s="16"/>
      <c r="T67" s="16" t="s">
        <v>55</v>
      </c>
      <c r="U67" s="16" t="s">
        <v>98</v>
      </c>
      <c r="V67" s="16" t="s">
        <v>157</v>
      </c>
      <c r="W67" s="16" t="s">
        <v>53</v>
      </c>
      <c r="X67" s="28" t="s">
        <v>98</v>
      </c>
      <c r="Y67" s="55">
        <f>IFERROR(VLOOKUP($X67,'Depr rate'!$A$2:$C$10,2,FALSE),0)</f>
        <v>454</v>
      </c>
      <c r="Z67" s="56">
        <f>IF(Y67=0,0,$G67*(VLOOKUP($Y67,'Depr rate'!$B$2:$C$10,2,FALSE)/100))</f>
        <v>5.2504667380000002E-2</v>
      </c>
      <c r="AA67" s="57">
        <f t="shared" si="38"/>
        <v>2.6252333690000001E-2</v>
      </c>
      <c r="AB67" s="57">
        <f>IF(Y67=0,0,$G67*(VLOOKUP($Y67,'Depr rate'!$B$2:$D$10,3,FALSE)/100))</f>
        <v>9.5377183550000005E-3</v>
      </c>
      <c r="AC67" s="1">
        <f t="shared" si="39"/>
        <v>0</v>
      </c>
      <c r="AD67" s="1">
        <f t="shared" si="39"/>
        <v>0</v>
      </c>
      <c r="AE67" s="1">
        <f t="shared" si="39"/>
        <v>0</v>
      </c>
      <c r="AF67" s="1">
        <f t="shared" si="39"/>
        <v>0</v>
      </c>
      <c r="AG67" s="1">
        <f t="shared" si="39"/>
        <v>2.6252333690000001E-2</v>
      </c>
      <c r="AH67" s="1">
        <f t="shared" si="39"/>
        <v>7.8757001069999999E-2</v>
      </c>
      <c r="AI67" s="1">
        <f t="shared" si="39"/>
        <v>0.13126166845000001</v>
      </c>
      <c r="AJ67" s="1">
        <f t="shared" si="39"/>
        <v>0.18376633582999999</v>
      </c>
      <c r="AK67" s="1">
        <f t="shared" si="39"/>
        <v>0.23627100321</v>
      </c>
      <c r="AL67" s="1">
        <f t="shared" si="39"/>
        <v>0.28877567059000003</v>
      </c>
      <c r="AM67" s="58">
        <f t="shared" si="34"/>
        <v>0.29831338894500004</v>
      </c>
      <c r="AN67" s="4">
        <f t="shared" si="6"/>
        <v>0</v>
      </c>
      <c r="AO67" s="8">
        <f t="shared" si="7"/>
        <v>0</v>
      </c>
      <c r="AP67" s="8">
        <f t="shared" si="8"/>
        <v>0</v>
      </c>
      <c r="AQ67" s="8">
        <f t="shared" si="9"/>
        <v>0</v>
      </c>
      <c r="AR67" s="8">
        <f t="shared" si="10"/>
        <v>0</v>
      </c>
      <c r="AS67" s="8">
        <f t="shared" si="11"/>
        <v>0</v>
      </c>
      <c r="AT67" s="8">
        <f t="shared" si="12"/>
        <v>0</v>
      </c>
      <c r="AU67" s="8">
        <f t="shared" si="13"/>
        <v>0</v>
      </c>
      <c r="AV67" s="8">
        <f t="shared" si="14"/>
        <v>0</v>
      </c>
      <c r="AW67" s="8">
        <f t="shared" si="15"/>
        <v>0</v>
      </c>
      <c r="AX67" s="8">
        <f t="shared" si="16"/>
        <v>0</v>
      </c>
      <c r="AY67" s="8">
        <f t="shared" si="17"/>
        <v>0</v>
      </c>
      <c r="AZ67" s="8">
        <f t="shared" si="18"/>
        <v>0</v>
      </c>
      <c r="BA67" s="8">
        <f t="shared" si="19"/>
        <v>0</v>
      </c>
      <c r="BB67" s="8">
        <f t="shared" si="20"/>
        <v>0</v>
      </c>
      <c r="BC67" s="8">
        <f t="shared" si="21"/>
        <v>0</v>
      </c>
      <c r="BD67" s="8">
        <f t="shared" si="22"/>
        <v>2.6252333690000001E-2</v>
      </c>
      <c r="BE67" s="8">
        <f t="shared" si="23"/>
        <v>7.8757001069999999E-2</v>
      </c>
      <c r="BF67" s="8">
        <f t="shared" si="24"/>
        <v>0.13126166845000001</v>
      </c>
      <c r="BG67" s="8">
        <f t="shared" si="25"/>
        <v>0.18376633582999999</v>
      </c>
      <c r="BH67" s="8">
        <f t="shared" si="26"/>
        <v>0.23627100321</v>
      </c>
      <c r="BI67" s="8">
        <f t="shared" si="27"/>
        <v>0.28877567059000003</v>
      </c>
      <c r="BJ67" s="8">
        <f t="shared" si="28"/>
        <v>0.29831338894500004</v>
      </c>
    </row>
    <row r="68" spans="2:62" x14ac:dyDescent="0.25">
      <c r="B68" s="16">
        <v>20015418</v>
      </c>
      <c r="C68" s="38">
        <v>64</v>
      </c>
      <c r="D68" s="38"/>
      <c r="E68" s="41">
        <v>2018</v>
      </c>
      <c r="F68" s="39" t="s">
        <v>291</v>
      </c>
      <c r="G68" s="27">
        <v>1.15147095</v>
      </c>
      <c r="H68" s="27">
        <v>0</v>
      </c>
      <c r="I68" s="27">
        <v>1.15147095</v>
      </c>
      <c r="J68" s="39" t="s">
        <v>292</v>
      </c>
      <c r="K68" s="15">
        <v>2</v>
      </c>
      <c r="L68" s="39" t="s">
        <v>209</v>
      </c>
      <c r="M68" s="39"/>
      <c r="N68" s="39"/>
      <c r="O68" s="16"/>
      <c r="P68" s="16"/>
      <c r="Q68" s="16"/>
      <c r="R68" s="16"/>
      <c r="S68" s="16"/>
      <c r="T68" s="16" t="s">
        <v>55</v>
      </c>
      <c r="U68" s="16" t="s">
        <v>135</v>
      </c>
      <c r="V68" s="16" t="s">
        <v>152</v>
      </c>
      <c r="W68" s="16" t="s">
        <v>53</v>
      </c>
      <c r="X68" s="8" t="s">
        <v>135</v>
      </c>
      <c r="Y68" s="55">
        <f>IFERROR(VLOOKUP($X68,'Depr rate'!$A$2:$C$10,2,FALSE),0)</f>
        <v>455</v>
      </c>
      <c r="Z68" s="56">
        <f>IF(Y68=0,0,$G68*(VLOOKUP($Y68,'Depr rate'!$B$2:$C$10,2,FALSE)/100))</f>
        <v>1.7156917155E-2</v>
      </c>
      <c r="AA68" s="57">
        <f t="shared" si="38"/>
        <v>8.5784585774999998E-3</v>
      </c>
      <c r="AB68" s="57">
        <f>IF(Y68=0,0,$G68*(VLOOKUP($Y68,'Depr rate'!$B$2:$D$10,3,FALSE)/100))</f>
        <v>2.8095891179999999E-2</v>
      </c>
      <c r="AC68" s="1">
        <f t="shared" si="39"/>
        <v>0</v>
      </c>
      <c r="AD68" s="1">
        <f t="shared" si="39"/>
        <v>0</v>
      </c>
      <c r="AE68" s="1">
        <f t="shared" si="39"/>
        <v>0</v>
      </c>
      <c r="AF68" s="1">
        <f t="shared" si="39"/>
        <v>0</v>
      </c>
      <c r="AG68" s="1">
        <f t="shared" si="39"/>
        <v>8.5784585774999998E-3</v>
      </c>
      <c r="AH68" s="1">
        <f t="shared" si="39"/>
        <v>2.5735375732499999E-2</v>
      </c>
      <c r="AI68" s="1">
        <f t="shared" si="39"/>
        <v>4.2892292887500003E-2</v>
      </c>
      <c r="AJ68" s="1">
        <f t="shared" si="39"/>
        <v>6.0049210042499995E-2</v>
      </c>
      <c r="AK68" s="1">
        <f t="shared" si="39"/>
        <v>7.7206127197500002E-2</v>
      </c>
      <c r="AL68" s="1">
        <f t="shared" si="39"/>
        <v>9.4363044352500008E-2</v>
      </c>
      <c r="AM68" s="58">
        <f t="shared" ref="AM68:AM99" si="40">IF(E68=2024,AB68*0.5,AL68+AB68)</f>
        <v>0.12245893553250001</v>
      </c>
      <c r="AN68" s="4">
        <f t="shared" si="6"/>
        <v>0</v>
      </c>
      <c r="AO68" s="8">
        <f t="shared" si="7"/>
        <v>0</v>
      </c>
      <c r="AP68" s="8">
        <f t="shared" si="8"/>
        <v>0</v>
      </c>
      <c r="AQ68" s="8">
        <f t="shared" si="9"/>
        <v>0</v>
      </c>
      <c r="AR68" s="8">
        <f t="shared" si="10"/>
        <v>0</v>
      </c>
      <c r="AS68" s="8">
        <f t="shared" si="11"/>
        <v>0</v>
      </c>
      <c r="AT68" s="8">
        <f t="shared" si="12"/>
        <v>0</v>
      </c>
      <c r="AU68" s="8">
        <f t="shared" si="13"/>
        <v>0</v>
      </c>
      <c r="AV68" s="8">
        <f t="shared" si="14"/>
        <v>0</v>
      </c>
      <c r="AW68" s="8">
        <f t="shared" si="15"/>
        <v>0</v>
      </c>
      <c r="AX68" s="8">
        <f t="shared" si="16"/>
        <v>0</v>
      </c>
      <c r="AY68" s="8">
        <f t="shared" si="17"/>
        <v>0</v>
      </c>
      <c r="AZ68" s="8">
        <f t="shared" si="18"/>
        <v>0</v>
      </c>
      <c r="BA68" s="8">
        <f t="shared" si="19"/>
        <v>0</v>
      </c>
      <c r="BB68" s="8">
        <f t="shared" si="20"/>
        <v>0</v>
      </c>
      <c r="BC68" s="8">
        <f t="shared" si="21"/>
        <v>0</v>
      </c>
      <c r="BD68" s="8">
        <f t="shared" si="22"/>
        <v>8.5784585774999998E-3</v>
      </c>
      <c r="BE68" s="8">
        <f t="shared" si="23"/>
        <v>2.5735375732499999E-2</v>
      </c>
      <c r="BF68" s="8">
        <f t="shared" si="24"/>
        <v>4.2892292887500003E-2</v>
      </c>
      <c r="BG68" s="8">
        <f t="shared" si="25"/>
        <v>6.0049210042499995E-2</v>
      </c>
      <c r="BH68" s="8">
        <f t="shared" si="26"/>
        <v>7.7206127197500002E-2</v>
      </c>
      <c r="BI68" s="8">
        <f t="shared" si="27"/>
        <v>9.4363044352500008E-2</v>
      </c>
      <c r="BJ68" s="8">
        <f t="shared" si="28"/>
        <v>0.12245893553250001</v>
      </c>
    </row>
    <row r="69" spans="2:62" x14ac:dyDescent="0.25">
      <c r="B69" s="16">
        <v>20015331</v>
      </c>
      <c r="C69" s="38">
        <v>65</v>
      </c>
      <c r="D69" s="38"/>
      <c r="E69" s="41">
        <v>2019</v>
      </c>
      <c r="F69" s="39" t="s">
        <v>293</v>
      </c>
      <c r="G69" s="27">
        <v>1.4103108700000002</v>
      </c>
      <c r="H69" s="27">
        <v>1.4103108700000002</v>
      </c>
      <c r="I69" s="27">
        <v>0</v>
      </c>
      <c r="J69" s="39" t="s">
        <v>294</v>
      </c>
      <c r="K69" s="15">
        <v>2</v>
      </c>
      <c r="L69" s="39" t="s">
        <v>209</v>
      </c>
      <c r="M69" s="39"/>
      <c r="N69" s="39"/>
      <c r="O69" s="16"/>
      <c r="P69" s="16"/>
      <c r="Q69" s="16"/>
      <c r="R69" s="16"/>
      <c r="S69" s="16"/>
      <c r="T69" s="16" t="s">
        <v>55</v>
      </c>
      <c r="U69" s="16" t="s">
        <v>65</v>
      </c>
      <c r="V69" s="16" t="s">
        <v>116</v>
      </c>
      <c r="W69" s="16" t="s">
        <v>54</v>
      </c>
      <c r="X69" s="1" t="s">
        <v>65</v>
      </c>
      <c r="Y69" s="55">
        <f>IFERROR(VLOOKUP($X69,'Depr rate'!$A$2:$C$10,2,FALSE),0)</f>
        <v>453</v>
      </c>
      <c r="Z69" s="56">
        <f>IF(Y69=0,0,$G69*(VLOOKUP($Y69,'Depr rate'!$B$2:$C$10,2,FALSE)/100))</f>
        <v>2.1436725224000003E-2</v>
      </c>
      <c r="AA69" s="57">
        <f t="shared" si="38"/>
        <v>1.0718362612000001E-2</v>
      </c>
      <c r="AB69" s="57">
        <f>IF(Y69=0,0,$G69*(VLOOKUP($Y69,'Depr rate'!$B$2:$D$10,3,FALSE)/100))</f>
        <v>5.6835528061000014E-2</v>
      </c>
      <c r="AC69" s="1">
        <f t="shared" si="39"/>
        <v>0</v>
      </c>
      <c r="AD69" s="1">
        <f t="shared" si="39"/>
        <v>0</v>
      </c>
      <c r="AE69" s="1">
        <f t="shared" si="39"/>
        <v>0</v>
      </c>
      <c r="AF69" s="1">
        <f t="shared" si="39"/>
        <v>0</v>
      </c>
      <c r="AG69" s="1">
        <f t="shared" si="39"/>
        <v>0</v>
      </c>
      <c r="AH69" s="1">
        <f t="shared" si="39"/>
        <v>1.0718362612000001E-2</v>
      </c>
      <c r="AI69" s="1">
        <f t="shared" si="39"/>
        <v>3.2155087836000004E-2</v>
      </c>
      <c r="AJ69" s="1">
        <f t="shared" si="39"/>
        <v>5.3591813060000007E-2</v>
      </c>
      <c r="AK69" s="1">
        <f t="shared" si="39"/>
        <v>7.502853828400001E-2</v>
      </c>
      <c r="AL69" s="1">
        <f t="shared" si="39"/>
        <v>9.6465263508000013E-2</v>
      </c>
      <c r="AM69" s="58">
        <f t="shared" si="40"/>
        <v>0.15330079156900003</v>
      </c>
      <c r="AN69" s="4">
        <f t="shared" si="6"/>
        <v>1</v>
      </c>
      <c r="AO69" s="8">
        <f t="shared" si="7"/>
        <v>0</v>
      </c>
      <c r="AP69" s="8">
        <f t="shared" si="8"/>
        <v>0</v>
      </c>
      <c r="AQ69" s="8">
        <f t="shared" si="9"/>
        <v>0</v>
      </c>
      <c r="AR69" s="8">
        <f t="shared" si="10"/>
        <v>0</v>
      </c>
      <c r="AS69" s="8">
        <f t="shared" si="11"/>
        <v>0</v>
      </c>
      <c r="AT69" s="8">
        <f t="shared" si="12"/>
        <v>1.0718362612000001E-2</v>
      </c>
      <c r="AU69" s="8">
        <f t="shared" si="13"/>
        <v>3.2155087836000004E-2</v>
      </c>
      <c r="AV69" s="8">
        <f t="shared" si="14"/>
        <v>5.3591813060000007E-2</v>
      </c>
      <c r="AW69" s="8">
        <f t="shared" si="15"/>
        <v>7.502853828400001E-2</v>
      </c>
      <c r="AX69" s="8">
        <f t="shared" si="16"/>
        <v>9.6465263508000013E-2</v>
      </c>
      <c r="AY69" s="8">
        <f t="shared" si="17"/>
        <v>0.15330079156900003</v>
      </c>
      <c r="AZ69" s="8">
        <f t="shared" si="18"/>
        <v>0</v>
      </c>
      <c r="BA69" s="8">
        <f t="shared" si="19"/>
        <v>0</v>
      </c>
      <c r="BB69" s="8">
        <f t="shared" si="20"/>
        <v>0</v>
      </c>
      <c r="BC69" s="8">
        <f t="shared" si="21"/>
        <v>0</v>
      </c>
      <c r="BD69" s="8">
        <f t="shared" si="22"/>
        <v>0</v>
      </c>
      <c r="BE69" s="8">
        <f t="shared" si="23"/>
        <v>0</v>
      </c>
      <c r="BF69" s="8">
        <f t="shared" si="24"/>
        <v>0</v>
      </c>
      <c r="BG69" s="8">
        <f t="shared" si="25"/>
        <v>0</v>
      </c>
      <c r="BH69" s="8">
        <f t="shared" si="26"/>
        <v>0</v>
      </c>
      <c r="BI69" s="8">
        <f t="shared" si="27"/>
        <v>0</v>
      </c>
      <c r="BJ69" s="8">
        <f t="shared" si="28"/>
        <v>0</v>
      </c>
    </row>
    <row r="70" spans="2:62" ht="26.4" x14ac:dyDescent="0.25">
      <c r="B70" s="16">
        <v>20015613</v>
      </c>
      <c r="C70" s="38">
        <v>66</v>
      </c>
      <c r="D70" s="38"/>
      <c r="E70" s="41">
        <v>2019</v>
      </c>
      <c r="F70" s="39" t="s">
        <v>295</v>
      </c>
      <c r="G70" s="27">
        <v>1.3763360800000002</v>
      </c>
      <c r="H70" s="27">
        <v>1.3763360800000002</v>
      </c>
      <c r="I70" s="27">
        <v>0</v>
      </c>
      <c r="J70" s="39" t="s">
        <v>180</v>
      </c>
      <c r="K70" s="15">
        <v>2</v>
      </c>
      <c r="L70" s="39" t="s">
        <v>296</v>
      </c>
      <c r="M70" s="39"/>
      <c r="N70" s="39"/>
      <c r="O70" s="16"/>
      <c r="P70" s="16"/>
      <c r="Q70" s="16"/>
      <c r="R70" s="16"/>
      <c r="S70" s="16"/>
      <c r="T70" s="16" t="s">
        <v>55</v>
      </c>
      <c r="U70" s="16" t="s">
        <v>56</v>
      </c>
      <c r="V70" s="16" t="s">
        <v>139</v>
      </c>
      <c r="W70" s="16" t="s">
        <v>58</v>
      </c>
      <c r="X70" s="38" t="s">
        <v>56</v>
      </c>
      <c r="Y70" s="55">
        <f>IFERROR(VLOOKUP($X70,'Depr rate'!$A$2:$C$10,2,FALSE),0)</f>
        <v>456</v>
      </c>
      <c r="Z70" s="56">
        <f>IF(Y70=0,0,$G70*(VLOOKUP($Y70,'Depr rate'!$B$2:$C$10,2,FALSE)/100))</f>
        <v>3.578473808000001E-2</v>
      </c>
      <c r="AA70" s="57">
        <f t="shared" si="38"/>
        <v>1.7892369040000005E-2</v>
      </c>
      <c r="AB70" s="57">
        <f>IF(Y70=0,0,$G70*(VLOOKUP($Y70,'Depr rate'!$B$2:$D$10,3,FALSE)/100))</f>
        <v>3.3032065920000006E-2</v>
      </c>
      <c r="AC70" s="1">
        <f t="shared" si="39"/>
        <v>0</v>
      </c>
      <c r="AD70" s="1">
        <f t="shared" si="39"/>
        <v>0</v>
      </c>
      <c r="AE70" s="1">
        <f t="shared" si="39"/>
        <v>0</v>
      </c>
      <c r="AF70" s="1">
        <f t="shared" si="39"/>
        <v>0</v>
      </c>
      <c r="AG70" s="1">
        <f t="shared" si="39"/>
        <v>0</v>
      </c>
      <c r="AH70" s="1">
        <f t="shared" si="39"/>
        <v>1.7892369040000005E-2</v>
      </c>
      <c r="AI70" s="1">
        <f t="shared" si="39"/>
        <v>5.3677107120000012E-2</v>
      </c>
      <c r="AJ70" s="1">
        <f t="shared" si="39"/>
        <v>8.9461845200000029E-2</v>
      </c>
      <c r="AK70" s="1">
        <f t="shared" si="39"/>
        <v>0.12524658328000002</v>
      </c>
      <c r="AL70" s="1">
        <f t="shared" si="39"/>
        <v>0.16103132136000003</v>
      </c>
      <c r="AM70" s="58">
        <f t="shared" si="40"/>
        <v>0.19406338728000005</v>
      </c>
      <c r="AN70" s="4">
        <f t="shared" ref="AN70:AN120" si="41">H70/G70</f>
        <v>1</v>
      </c>
      <c r="AO70" s="8">
        <f t="shared" ref="AO70:AO120" si="42">AC70*$AN70</f>
        <v>0</v>
      </c>
      <c r="AP70" s="8">
        <f t="shared" ref="AP70:AP120" si="43">AD70*$AN70</f>
        <v>0</v>
      </c>
      <c r="AQ70" s="8">
        <f t="shared" ref="AQ70:AQ120" si="44">AE70*$AN70</f>
        <v>0</v>
      </c>
      <c r="AR70" s="8">
        <f t="shared" ref="AR70:AR120" si="45">AF70*$AN70</f>
        <v>0</v>
      </c>
      <c r="AS70" s="8">
        <f t="shared" ref="AS70:AS120" si="46">AG70*$AN70</f>
        <v>0</v>
      </c>
      <c r="AT70" s="8">
        <f t="shared" ref="AT70:AT120" si="47">AH70*$AN70</f>
        <v>1.7892369040000005E-2</v>
      </c>
      <c r="AU70" s="8">
        <f t="shared" ref="AU70:AU120" si="48">AI70*$AN70</f>
        <v>5.3677107120000012E-2</v>
      </c>
      <c r="AV70" s="8">
        <f t="shared" ref="AV70:AV120" si="49">AJ70*$AN70</f>
        <v>8.9461845200000029E-2</v>
      </c>
      <c r="AW70" s="8">
        <f t="shared" ref="AW70:AW120" si="50">AK70*$AN70</f>
        <v>0.12524658328000002</v>
      </c>
      <c r="AX70" s="8">
        <f t="shared" ref="AX70:AX120" si="51">AL70*$AN70</f>
        <v>0.16103132136000003</v>
      </c>
      <c r="AY70" s="8">
        <f t="shared" ref="AY70:AY120" si="52">AM70*$AN70</f>
        <v>0.19406338728000005</v>
      </c>
      <c r="AZ70" s="8">
        <f t="shared" ref="AZ70:AZ120" si="53">AC70*(1-$AN70)</f>
        <v>0</v>
      </c>
      <c r="BA70" s="8">
        <f t="shared" ref="BA70:BA120" si="54">AD70*(1-$AN70)</f>
        <v>0</v>
      </c>
      <c r="BB70" s="8">
        <f t="shared" ref="BB70:BB120" si="55">AE70*(1-$AN70)</f>
        <v>0</v>
      </c>
      <c r="BC70" s="8">
        <f t="shared" ref="BC70:BC120" si="56">AF70*(1-$AN70)</f>
        <v>0</v>
      </c>
      <c r="BD70" s="8">
        <f t="shared" ref="BD70:BD120" si="57">AG70*(1-$AN70)</f>
        <v>0</v>
      </c>
      <c r="BE70" s="8">
        <f t="shared" ref="BE70:BE120" si="58">AH70*(1-$AN70)</f>
        <v>0</v>
      </c>
      <c r="BF70" s="8">
        <f t="shared" ref="BF70:BF120" si="59">AI70*(1-$AN70)</f>
        <v>0</v>
      </c>
      <c r="BG70" s="8">
        <f t="shared" ref="BG70:BG120" si="60">AJ70*(1-$AN70)</f>
        <v>0</v>
      </c>
      <c r="BH70" s="8">
        <f t="shared" ref="BH70:BH120" si="61">AK70*(1-$AN70)</f>
        <v>0</v>
      </c>
      <c r="BI70" s="8">
        <f t="shared" ref="BI70:BI120" si="62">AL70*(1-$AN70)</f>
        <v>0</v>
      </c>
      <c r="BJ70" s="8">
        <f t="shared" ref="BJ70:BJ120" si="63">AM70*(1-$AN70)</f>
        <v>0</v>
      </c>
    </row>
    <row r="71" spans="2:62" ht="26.4" x14ac:dyDescent="0.25">
      <c r="B71" s="16">
        <v>20016202</v>
      </c>
      <c r="C71" s="38">
        <v>67</v>
      </c>
      <c r="D71" s="38"/>
      <c r="E71" s="41">
        <v>2019</v>
      </c>
      <c r="F71" s="39" t="s">
        <v>297</v>
      </c>
      <c r="G71" s="27">
        <v>0.73215441999999997</v>
      </c>
      <c r="H71" s="27">
        <v>0.73215441999999997</v>
      </c>
      <c r="I71" s="27">
        <v>0</v>
      </c>
      <c r="J71" s="39"/>
      <c r="K71" s="15">
        <v>2</v>
      </c>
      <c r="L71" s="39" t="s">
        <v>181</v>
      </c>
      <c r="M71" s="39"/>
      <c r="N71" s="39"/>
      <c r="O71" s="16"/>
      <c r="P71" s="16"/>
      <c r="Q71" s="16"/>
      <c r="R71" s="16"/>
      <c r="S71" s="16"/>
      <c r="T71" s="16" t="s">
        <v>55</v>
      </c>
      <c r="U71" s="16" t="s">
        <v>135</v>
      </c>
      <c r="V71" s="16" t="s">
        <v>198</v>
      </c>
      <c r="W71" s="16" t="s">
        <v>53</v>
      </c>
      <c r="X71" s="8" t="s">
        <v>135</v>
      </c>
      <c r="Y71" s="55">
        <f>IFERROR(VLOOKUP($X71,'Depr rate'!$A$2:$C$10,2,FALSE),0)</f>
        <v>455</v>
      </c>
      <c r="Z71" s="56">
        <f>IF(Y71=0,0,$G71*(VLOOKUP($Y71,'Depr rate'!$B$2:$C$10,2,FALSE)/100))</f>
        <v>1.0909100857999999E-2</v>
      </c>
      <c r="AA71" s="57">
        <f t="shared" ref="AA71:AA78" si="64">Z71*0.5</f>
        <v>5.4545504289999994E-3</v>
      </c>
      <c r="AB71" s="57">
        <f>IF(Y71=0,0,$G71*(VLOOKUP($Y71,'Depr rate'!$B$2:$D$10,3,FALSE)/100))</f>
        <v>1.7864567847999998E-2</v>
      </c>
      <c r="AC71" s="1">
        <f t="shared" si="39"/>
        <v>0</v>
      </c>
      <c r="AD71" s="1">
        <f t="shared" si="39"/>
        <v>0</v>
      </c>
      <c r="AE71" s="1">
        <f t="shared" si="39"/>
        <v>0</v>
      </c>
      <c r="AF71" s="1">
        <f t="shared" si="39"/>
        <v>0</v>
      </c>
      <c r="AG71" s="1">
        <f t="shared" si="39"/>
        <v>0</v>
      </c>
      <c r="AH71" s="1">
        <f t="shared" si="39"/>
        <v>5.4545504289999994E-3</v>
      </c>
      <c r="AI71" s="1">
        <f t="shared" si="39"/>
        <v>1.6363651287E-2</v>
      </c>
      <c r="AJ71" s="1">
        <f t="shared" si="39"/>
        <v>2.7272752144999995E-2</v>
      </c>
      <c r="AK71" s="1">
        <f t="shared" si="39"/>
        <v>3.8181853002999998E-2</v>
      </c>
      <c r="AL71" s="1">
        <f t="shared" si="39"/>
        <v>4.9090953860999993E-2</v>
      </c>
      <c r="AM71" s="58">
        <f t="shared" si="40"/>
        <v>6.6955521708999988E-2</v>
      </c>
      <c r="AN71" s="4">
        <f t="shared" si="41"/>
        <v>1</v>
      </c>
      <c r="AO71" s="8">
        <f t="shared" si="42"/>
        <v>0</v>
      </c>
      <c r="AP71" s="8">
        <f t="shared" si="43"/>
        <v>0</v>
      </c>
      <c r="AQ71" s="8">
        <f t="shared" si="44"/>
        <v>0</v>
      </c>
      <c r="AR71" s="8">
        <f t="shared" si="45"/>
        <v>0</v>
      </c>
      <c r="AS71" s="8">
        <f t="shared" si="46"/>
        <v>0</v>
      </c>
      <c r="AT71" s="8">
        <f t="shared" si="47"/>
        <v>5.4545504289999994E-3</v>
      </c>
      <c r="AU71" s="8">
        <f t="shared" si="48"/>
        <v>1.6363651287E-2</v>
      </c>
      <c r="AV71" s="8">
        <f t="shared" si="49"/>
        <v>2.7272752144999995E-2</v>
      </c>
      <c r="AW71" s="8">
        <f t="shared" si="50"/>
        <v>3.8181853002999998E-2</v>
      </c>
      <c r="AX71" s="8">
        <f t="shared" si="51"/>
        <v>4.9090953860999993E-2</v>
      </c>
      <c r="AY71" s="8">
        <f t="shared" si="52"/>
        <v>6.6955521708999988E-2</v>
      </c>
      <c r="AZ71" s="8">
        <f t="shared" si="53"/>
        <v>0</v>
      </c>
      <c r="BA71" s="8">
        <f t="shared" si="54"/>
        <v>0</v>
      </c>
      <c r="BB71" s="8">
        <f t="shared" si="55"/>
        <v>0</v>
      </c>
      <c r="BC71" s="8">
        <f t="shared" si="56"/>
        <v>0</v>
      </c>
      <c r="BD71" s="8">
        <f t="shared" si="57"/>
        <v>0</v>
      </c>
      <c r="BE71" s="8">
        <f t="shared" si="58"/>
        <v>0</v>
      </c>
      <c r="BF71" s="8">
        <f t="shared" si="59"/>
        <v>0</v>
      </c>
      <c r="BG71" s="8">
        <f t="shared" si="60"/>
        <v>0</v>
      </c>
      <c r="BH71" s="8">
        <f t="shared" si="61"/>
        <v>0</v>
      </c>
      <c r="BI71" s="8">
        <f t="shared" si="62"/>
        <v>0</v>
      </c>
      <c r="BJ71" s="8">
        <f t="shared" si="63"/>
        <v>0</v>
      </c>
    </row>
    <row r="72" spans="2:62" ht="26.4" x14ac:dyDescent="0.25">
      <c r="B72" s="16">
        <v>20016600</v>
      </c>
      <c r="C72" s="38">
        <v>68</v>
      </c>
      <c r="D72" s="38"/>
      <c r="E72" s="41">
        <v>2019</v>
      </c>
      <c r="F72" s="39" t="s">
        <v>298</v>
      </c>
      <c r="G72" s="27">
        <v>1.227155</v>
      </c>
      <c r="H72" s="27">
        <v>1.227155</v>
      </c>
      <c r="I72" s="27">
        <v>0</v>
      </c>
      <c r="J72" s="39" t="s">
        <v>299</v>
      </c>
      <c r="K72" s="15">
        <v>2</v>
      </c>
      <c r="L72" s="39" t="s">
        <v>300</v>
      </c>
      <c r="M72" s="39"/>
      <c r="N72" s="39"/>
      <c r="O72" s="16"/>
      <c r="P72" s="16"/>
      <c r="Q72" s="16"/>
      <c r="R72" s="16"/>
      <c r="S72" s="16"/>
      <c r="T72" s="16" t="s">
        <v>55</v>
      </c>
      <c r="U72" s="16" t="s">
        <v>135</v>
      </c>
      <c r="V72" s="16" t="s">
        <v>130</v>
      </c>
      <c r="W72" s="16" t="s">
        <v>54</v>
      </c>
      <c r="X72" s="8" t="s">
        <v>135</v>
      </c>
      <c r="Y72" s="55">
        <f>IFERROR(VLOOKUP($X72,'Depr rate'!$A$2:$C$10,2,FALSE),0)</f>
        <v>455</v>
      </c>
      <c r="Z72" s="56">
        <f>IF(Y72=0,0,$G72*(VLOOKUP($Y72,'Depr rate'!$B$2:$C$10,2,FALSE)/100))</f>
        <v>1.82846095E-2</v>
      </c>
      <c r="AA72" s="57">
        <f t="shared" si="64"/>
        <v>9.14230475E-3</v>
      </c>
      <c r="AB72" s="57">
        <f>IF(Y72=0,0,$G72*(VLOOKUP($Y72,'Depr rate'!$B$2:$D$10,3,FALSE)/100))</f>
        <v>2.9942581999999999E-2</v>
      </c>
      <c r="AC72" s="1">
        <f t="shared" si="39"/>
        <v>0</v>
      </c>
      <c r="AD72" s="1">
        <f t="shared" si="39"/>
        <v>0</v>
      </c>
      <c r="AE72" s="1">
        <f t="shared" si="39"/>
        <v>0</v>
      </c>
      <c r="AF72" s="1">
        <f t="shared" si="39"/>
        <v>0</v>
      </c>
      <c r="AG72" s="1">
        <f t="shared" si="39"/>
        <v>0</v>
      </c>
      <c r="AH72" s="1">
        <f t="shared" si="39"/>
        <v>9.14230475E-3</v>
      </c>
      <c r="AI72" s="1">
        <f t="shared" si="39"/>
        <v>2.742691425E-2</v>
      </c>
      <c r="AJ72" s="1">
        <f t="shared" si="39"/>
        <v>4.5711523749999997E-2</v>
      </c>
      <c r="AK72" s="1">
        <f t="shared" si="39"/>
        <v>6.3996133250000004E-2</v>
      </c>
      <c r="AL72" s="1">
        <f t="shared" si="39"/>
        <v>8.2280742749999997E-2</v>
      </c>
      <c r="AM72" s="58">
        <f t="shared" si="40"/>
        <v>0.11222332474999999</v>
      </c>
      <c r="AN72" s="4">
        <f t="shared" si="41"/>
        <v>1</v>
      </c>
      <c r="AO72" s="8">
        <f t="shared" si="42"/>
        <v>0</v>
      </c>
      <c r="AP72" s="8">
        <f t="shared" si="43"/>
        <v>0</v>
      </c>
      <c r="AQ72" s="8">
        <f t="shared" si="44"/>
        <v>0</v>
      </c>
      <c r="AR72" s="8">
        <f t="shared" si="45"/>
        <v>0</v>
      </c>
      <c r="AS72" s="8">
        <f t="shared" si="46"/>
        <v>0</v>
      </c>
      <c r="AT72" s="8">
        <f t="shared" si="47"/>
        <v>9.14230475E-3</v>
      </c>
      <c r="AU72" s="8">
        <f t="shared" si="48"/>
        <v>2.742691425E-2</v>
      </c>
      <c r="AV72" s="8">
        <f t="shared" si="49"/>
        <v>4.5711523749999997E-2</v>
      </c>
      <c r="AW72" s="8">
        <f t="shared" si="50"/>
        <v>6.3996133250000004E-2</v>
      </c>
      <c r="AX72" s="8">
        <f t="shared" si="51"/>
        <v>8.2280742749999997E-2</v>
      </c>
      <c r="AY72" s="8">
        <f t="shared" si="52"/>
        <v>0.11222332474999999</v>
      </c>
      <c r="AZ72" s="8">
        <f t="shared" si="53"/>
        <v>0</v>
      </c>
      <c r="BA72" s="8">
        <f t="shared" si="54"/>
        <v>0</v>
      </c>
      <c r="BB72" s="8">
        <f t="shared" si="55"/>
        <v>0</v>
      </c>
      <c r="BC72" s="8">
        <f t="shared" si="56"/>
        <v>0</v>
      </c>
      <c r="BD72" s="8">
        <f t="shared" si="57"/>
        <v>0</v>
      </c>
      <c r="BE72" s="8">
        <f t="shared" si="58"/>
        <v>0</v>
      </c>
      <c r="BF72" s="8">
        <f t="shared" si="59"/>
        <v>0</v>
      </c>
      <c r="BG72" s="8">
        <f t="shared" si="60"/>
        <v>0</v>
      </c>
      <c r="BH72" s="8">
        <f t="shared" si="61"/>
        <v>0</v>
      </c>
      <c r="BI72" s="8">
        <f t="shared" si="62"/>
        <v>0</v>
      </c>
      <c r="BJ72" s="8">
        <f t="shared" si="63"/>
        <v>0</v>
      </c>
    </row>
    <row r="73" spans="2:62" x14ac:dyDescent="0.25">
      <c r="B73" s="16">
        <v>20016601</v>
      </c>
      <c r="C73" s="38">
        <v>69</v>
      </c>
      <c r="D73" s="38"/>
      <c r="E73" s="41">
        <v>2019</v>
      </c>
      <c r="F73" s="39" t="s">
        <v>301</v>
      </c>
      <c r="G73" s="27">
        <v>1.1249630100000003</v>
      </c>
      <c r="H73" s="27">
        <v>1.1249630100000003</v>
      </c>
      <c r="I73" s="27">
        <v>0</v>
      </c>
      <c r="J73" s="39" t="s">
        <v>265</v>
      </c>
      <c r="K73" s="15">
        <v>2</v>
      </c>
      <c r="L73" s="39" t="s">
        <v>302</v>
      </c>
      <c r="M73" s="39"/>
      <c r="N73" s="39"/>
      <c r="O73" s="16"/>
      <c r="P73" s="16"/>
      <c r="Q73" s="16"/>
      <c r="R73" s="16"/>
      <c r="S73" s="16"/>
      <c r="T73" s="16" t="s">
        <v>55</v>
      </c>
      <c r="U73" s="16" t="s">
        <v>135</v>
      </c>
      <c r="V73" s="16" t="s">
        <v>152</v>
      </c>
      <c r="W73" s="16" t="s">
        <v>53</v>
      </c>
      <c r="X73" s="8" t="s">
        <v>135</v>
      </c>
      <c r="Y73" s="55">
        <f>IFERROR(VLOOKUP($X73,'Depr rate'!$A$2:$C$10,2,FALSE),0)</f>
        <v>455</v>
      </c>
      <c r="Z73" s="56">
        <f>IF(Y73=0,0,$G73*(VLOOKUP($Y73,'Depr rate'!$B$2:$C$10,2,FALSE)/100))</f>
        <v>1.6761948849000004E-2</v>
      </c>
      <c r="AA73" s="57">
        <f t="shared" si="64"/>
        <v>8.3809744245000022E-3</v>
      </c>
      <c r="AB73" s="57">
        <f>IF(Y73=0,0,$G73*(VLOOKUP($Y73,'Depr rate'!$B$2:$D$10,3,FALSE)/100))</f>
        <v>2.7449097444000006E-2</v>
      </c>
      <c r="AC73" s="1">
        <f t="shared" si="39"/>
        <v>0</v>
      </c>
      <c r="AD73" s="1">
        <f t="shared" si="39"/>
        <v>0</v>
      </c>
      <c r="AE73" s="1">
        <f t="shared" si="39"/>
        <v>0</v>
      </c>
      <c r="AF73" s="1">
        <f t="shared" si="39"/>
        <v>0</v>
      </c>
      <c r="AG73" s="1">
        <f t="shared" si="39"/>
        <v>0</v>
      </c>
      <c r="AH73" s="1">
        <f t="shared" si="39"/>
        <v>8.3809744245000022E-3</v>
      </c>
      <c r="AI73" s="1">
        <f t="shared" si="39"/>
        <v>2.5142923273500005E-2</v>
      </c>
      <c r="AJ73" s="1">
        <f t="shared" si="39"/>
        <v>4.1904872122500013E-2</v>
      </c>
      <c r="AK73" s="1">
        <f t="shared" si="39"/>
        <v>5.8666820971500014E-2</v>
      </c>
      <c r="AL73" s="1">
        <f t="shared" si="39"/>
        <v>7.5428769820500022E-2</v>
      </c>
      <c r="AM73" s="58">
        <f t="shared" si="40"/>
        <v>0.10287786726450003</v>
      </c>
      <c r="AN73" s="4">
        <f t="shared" si="41"/>
        <v>1</v>
      </c>
      <c r="AO73" s="8">
        <f t="shared" si="42"/>
        <v>0</v>
      </c>
      <c r="AP73" s="8">
        <f t="shared" si="43"/>
        <v>0</v>
      </c>
      <c r="AQ73" s="8">
        <f t="shared" si="44"/>
        <v>0</v>
      </c>
      <c r="AR73" s="8">
        <f t="shared" si="45"/>
        <v>0</v>
      </c>
      <c r="AS73" s="8">
        <f t="shared" si="46"/>
        <v>0</v>
      </c>
      <c r="AT73" s="8">
        <f t="shared" si="47"/>
        <v>8.3809744245000022E-3</v>
      </c>
      <c r="AU73" s="8">
        <f t="shared" si="48"/>
        <v>2.5142923273500005E-2</v>
      </c>
      <c r="AV73" s="8">
        <f t="shared" si="49"/>
        <v>4.1904872122500013E-2</v>
      </c>
      <c r="AW73" s="8">
        <f t="shared" si="50"/>
        <v>5.8666820971500014E-2</v>
      </c>
      <c r="AX73" s="8">
        <f t="shared" si="51"/>
        <v>7.5428769820500022E-2</v>
      </c>
      <c r="AY73" s="8">
        <f t="shared" si="52"/>
        <v>0.10287786726450003</v>
      </c>
      <c r="AZ73" s="8">
        <f t="shared" si="53"/>
        <v>0</v>
      </c>
      <c r="BA73" s="8">
        <f t="shared" si="54"/>
        <v>0</v>
      </c>
      <c r="BB73" s="8">
        <f t="shared" si="55"/>
        <v>0</v>
      </c>
      <c r="BC73" s="8">
        <f t="shared" si="56"/>
        <v>0</v>
      </c>
      <c r="BD73" s="8">
        <f t="shared" si="57"/>
        <v>0</v>
      </c>
      <c r="BE73" s="8">
        <f t="shared" si="58"/>
        <v>0</v>
      </c>
      <c r="BF73" s="8">
        <f t="shared" si="59"/>
        <v>0</v>
      </c>
      <c r="BG73" s="8">
        <f t="shared" si="60"/>
        <v>0</v>
      </c>
      <c r="BH73" s="8">
        <f t="shared" si="61"/>
        <v>0</v>
      </c>
      <c r="BI73" s="8">
        <f t="shared" si="62"/>
        <v>0</v>
      </c>
      <c r="BJ73" s="8">
        <f t="shared" si="63"/>
        <v>0</v>
      </c>
    </row>
    <row r="74" spans="2:62" ht="26.4" x14ac:dyDescent="0.25">
      <c r="B74" s="16">
        <v>20016962</v>
      </c>
      <c r="C74" s="38">
        <v>70</v>
      </c>
      <c r="D74" s="38"/>
      <c r="E74" s="41">
        <v>2019</v>
      </c>
      <c r="F74" s="39" t="s">
        <v>303</v>
      </c>
      <c r="G74" s="27">
        <v>1.1339589400000001</v>
      </c>
      <c r="H74" s="27">
        <v>1.1339589400000001</v>
      </c>
      <c r="I74" s="27">
        <v>0</v>
      </c>
      <c r="J74" s="39" t="s">
        <v>304</v>
      </c>
      <c r="K74" s="15">
        <v>2</v>
      </c>
      <c r="L74" s="39" t="s">
        <v>181</v>
      </c>
      <c r="M74" s="39"/>
      <c r="N74" s="39"/>
      <c r="O74" s="16"/>
      <c r="P74" s="16"/>
      <c r="Q74" s="16"/>
      <c r="R74" s="16"/>
      <c r="S74" s="16"/>
      <c r="T74" s="16" t="s">
        <v>55</v>
      </c>
      <c r="U74" s="16" t="s">
        <v>135</v>
      </c>
      <c r="V74" s="16" t="s">
        <v>130</v>
      </c>
      <c r="W74" s="16" t="s">
        <v>54</v>
      </c>
      <c r="X74" s="8" t="s">
        <v>135</v>
      </c>
      <c r="Y74" s="55">
        <f>IFERROR(VLOOKUP($X74,'Depr rate'!$A$2:$C$10,2,FALSE),0)</f>
        <v>455</v>
      </c>
      <c r="Z74" s="56">
        <f>IF(Y74=0,0,$G74*(VLOOKUP($Y74,'Depr rate'!$B$2:$C$10,2,FALSE)/100))</f>
        <v>1.6895988206000002E-2</v>
      </c>
      <c r="AA74" s="57">
        <f t="shared" si="64"/>
        <v>8.4479941030000012E-3</v>
      </c>
      <c r="AB74" s="57">
        <f>IF(Y74=0,0,$G74*(VLOOKUP($Y74,'Depr rate'!$B$2:$D$10,3,FALSE)/100))</f>
        <v>2.7668598135999999E-2</v>
      </c>
      <c r="AC74" s="1">
        <f t="shared" ref="AC74:AL83" si="65">IF($E74&gt;AC$4,0,IF(AC$4=$E74,$AA74,$Z74*(AC$4-$E74)+$AA74))</f>
        <v>0</v>
      </c>
      <c r="AD74" s="1">
        <f t="shared" si="65"/>
        <v>0</v>
      </c>
      <c r="AE74" s="1">
        <f t="shared" si="65"/>
        <v>0</v>
      </c>
      <c r="AF74" s="1">
        <f t="shared" si="65"/>
        <v>0</v>
      </c>
      <c r="AG74" s="1">
        <f t="shared" si="65"/>
        <v>0</v>
      </c>
      <c r="AH74" s="1">
        <f t="shared" si="65"/>
        <v>8.4479941030000012E-3</v>
      </c>
      <c r="AI74" s="1">
        <f t="shared" si="65"/>
        <v>2.5343982309000004E-2</v>
      </c>
      <c r="AJ74" s="1">
        <f t="shared" si="65"/>
        <v>4.2239970515000003E-2</v>
      </c>
      <c r="AK74" s="1">
        <f t="shared" si="65"/>
        <v>5.9135958721000012E-2</v>
      </c>
      <c r="AL74" s="1">
        <f t="shared" si="65"/>
        <v>7.6031946927000008E-2</v>
      </c>
      <c r="AM74" s="58">
        <f t="shared" si="40"/>
        <v>0.103700545063</v>
      </c>
      <c r="AN74" s="4">
        <f t="shared" si="41"/>
        <v>1</v>
      </c>
      <c r="AO74" s="8">
        <f t="shared" si="42"/>
        <v>0</v>
      </c>
      <c r="AP74" s="8">
        <f t="shared" si="43"/>
        <v>0</v>
      </c>
      <c r="AQ74" s="8">
        <f t="shared" si="44"/>
        <v>0</v>
      </c>
      <c r="AR74" s="8">
        <f t="shared" si="45"/>
        <v>0</v>
      </c>
      <c r="AS74" s="8">
        <f t="shared" si="46"/>
        <v>0</v>
      </c>
      <c r="AT74" s="8">
        <f t="shared" si="47"/>
        <v>8.4479941030000012E-3</v>
      </c>
      <c r="AU74" s="8">
        <f t="shared" si="48"/>
        <v>2.5343982309000004E-2</v>
      </c>
      <c r="AV74" s="8">
        <f t="shared" si="49"/>
        <v>4.2239970515000003E-2</v>
      </c>
      <c r="AW74" s="8">
        <f t="shared" si="50"/>
        <v>5.9135958721000012E-2</v>
      </c>
      <c r="AX74" s="8">
        <f t="shared" si="51"/>
        <v>7.6031946927000008E-2</v>
      </c>
      <c r="AY74" s="8">
        <f t="shared" si="52"/>
        <v>0.103700545063</v>
      </c>
      <c r="AZ74" s="8">
        <f t="shared" si="53"/>
        <v>0</v>
      </c>
      <c r="BA74" s="8">
        <f t="shared" si="54"/>
        <v>0</v>
      </c>
      <c r="BB74" s="8">
        <f t="shared" si="55"/>
        <v>0</v>
      </c>
      <c r="BC74" s="8">
        <f t="shared" si="56"/>
        <v>0</v>
      </c>
      <c r="BD74" s="8">
        <f t="shared" si="57"/>
        <v>0</v>
      </c>
      <c r="BE74" s="8">
        <f t="shared" si="58"/>
        <v>0</v>
      </c>
      <c r="BF74" s="8">
        <f t="shared" si="59"/>
        <v>0</v>
      </c>
      <c r="BG74" s="8">
        <f t="shared" si="60"/>
        <v>0</v>
      </c>
      <c r="BH74" s="8">
        <f t="shared" si="61"/>
        <v>0</v>
      </c>
      <c r="BI74" s="8">
        <f t="shared" si="62"/>
        <v>0</v>
      </c>
      <c r="BJ74" s="8">
        <f t="shared" si="63"/>
        <v>0</v>
      </c>
    </row>
    <row r="75" spans="2:62" ht="26.4" x14ac:dyDescent="0.25">
      <c r="B75" s="16">
        <v>20013763</v>
      </c>
      <c r="C75" s="38">
        <v>71</v>
      </c>
      <c r="D75" s="38"/>
      <c r="E75" s="41">
        <v>2020</v>
      </c>
      <c r="F75" s="39" t="s">
        <v>305</v>
      </c>
      <c r="G75" s="27">
        <v>1.2603722900000001</v>
      </c>
      <c r="H75" s="27">
        <v>1.2603722900000001</v>
      </c>
      <c r="I75" s="27">
        <v>0</v>
      </c>
      <c r="J75" s="39"/>
      <c r="K75" s="15">
        <v>2</v>
      </c>
      <c r="L75" s="39" t="s">
        <v>306</v>
      </c>
      <c r="M75" s="39"/>
      <c r="N75" s="39"/>
      <c r="O75" s="16"/>
      <c r="P75" s="16"/>
      <c r="Q75" s="16"/>
      <c r="R75" s="16"/>
      <c r="S75" s="16"/>
      <c r="T75" s="16" t="s">
        <v>55</v>
      </c>
      <c r="U75" s="16" t="s">
        <v>56</v>
      </c>
      <c r="V75" s="16" t="s">
        <v>139</v>
      </c>
      <c r="W75" s="16" t="s">
        <v>58</v>
      </c>
      <c r="X75" s="38" t="s">
        <v>56</v>
      </c>
      <c r="Y75" s="55">
        <f>IFERROR(VLOOKUP($X75,'Depr rate'!$A$2:$C$10,2,FALSE),0)</f>
        <v>456</v>
      </c>
      <c r="Z75" s="56">
        <f>IF(Y75=0,0,$G75*(VLOOKUP($Y75,'Depr rate'!$B$2:$C$10,2,FALSE)/100))</f>
        <v>3.2769679540000006E-2</v>
      </c>
      <c r="AA75" s="57">
        <f t="shared" si="64"/>
        <v>1.6384839770000003E-2</v>
      </c>
      <c r="AB75" s="57">
        <f>IF(Y75=0,0,$G75*(VLOOKUP($Y75,'Depr rate'!$B$2:$D$10,3,FALSE)/100))</f>
        <v>3.0248934960000001E-2</v>
      </c>
      <c r="AC75" s="1">
        <f t="shared" si="65"/>
        <v>0</v>
      </c>
      <c r="AD75" s="1">
        <f t="shared" si="65"/>
        <v>0</v>
      </c>
      <c r="AE75" s="1">
        <f t="shared" si="65"/>
        <v>0</v>
      </c>
      <c r="AF75" s="1">
        <f t="shared" si="65"/>
        <v>0</v>
      </c>
      <c r="AG75" s="1">
        <f t="shared" si="65"/>
        <v>0</v>
      </c>
      <c r="AH75" s="1">
        <f t="shared" si="65"/>
        <v>0</v>
      </c>
      <c r="AI75" s="1">
        <f t="shared" si="65"/>
        <v>1.6384839770000003E-2</v>
      </c>
      <c r="AJ75" s="1">
        <f t="shared" si="65"/>
        <v>4.9154519310000006E-2</v>
      </c>
      <c r="AK75" s="1">
        <f t="shared" si="65"/>
        <v>8.1924198850000018E-2</v>
      </c>
      <c r="AL75" s="1">
        <f t="shared" si="65"/>
        <v>0.11469387839000002</v>
      </c>
      <c r="AM75" s="58">
        <f t="shared" si="40"/>
        <v>0.14494281335000003</v>
      </c>
      <c r="AN75" s="4">
        <f t="shared" si="41"/>
        <v>1</v>
      </c>
      <c r="AO75" s="8">
        <f t="shared" si="42"/>
        <v>0</v>
      </c>
      <c r="AP75" s="8">
        <f t="shared" si="43"/>
        <v>0</v>
      </c>
      <c r="AQ75" s="8">
        <f t="shared" si="44"/>
        <v>0</v>
      </c>
      <c r="AR75" s="8">
        <f t="shared" si="45"/>
        <v>0</v>
      </c>
      <c r="AS75" s="8">
        <f t="shared" si="46"/>
        <v>0</v>
      </c>
      <c r="AT75" s="8">
        <f t="shared" si="47"/>
        <v>0</v>
      </c>
      <c r="AU75" s="8">
        <f t="shared" si="48"/>
        <v>1.6384839770000003E-2</v>
      </c>
      <c r="AV75" s="8">
        <f t="shared" si="49"/>
        <v>4.9154519310000006E-2</v>
      </c>
      <c r="AW75" s="8">
        <f t="shared" si="50"/>
        <v>8.1924198850000018E-2</v>
      </c>
      <c r="AX75" s="8">
        <f t="shared" si="51"/>
        <v>0.11469387839000002</v>
      </c>
      <c r="AY75" s="8">
        <f t="shared" si="52"/>
        <v>0.14494281335000003</v>
      </c>
      <c r="AZ75" s="8">
        <f t="shared" si="53"/>
        <v>0</v>
      </c>
      <c r="BA75" s="8">
        <f t="shared" si="54"/>
        <v>0</v>
      </c>
      <c r="BB75" s="8">
        <f t="shared" si="55"/>
        <v>0</v>
      </c>
      <c r="BC75" s="8">
        <f t="shared" si="56"/>
        <v>0</v>
      </c>
      <c r="BD75" s="8">
        <f t="shared" si="57"/>
        <v>0</v>
      </c>
      <c r="BE75" s="8">
        <f t="shared" si="58"/>
        <v>0</v>
      </c>
      <c r="BF75" s="8">
        <f t="shared" si="59"/>
        <v>0</v>
      </c>
      <c r="BG75" s="8">
        <f t="shared" si="60"/>
        <v>0</v>
      </c>
      <c r="BH75" s="8">
        <f t="shared" si="61"/>
        <v>0</v>
      </c>
      <c r="BI75" s="8">
        <f t="shared" si="62"/>
        <v>0</v>
      </c>
      <c r="BJ75" s="8">
        <f t="shared" si="63"/>
        <v>0</v>
      </c>
    </row>
    <row r="76" spans="2:62" ht="26.4" x14ac:dyDescent="0.25">
      <c r="B76" s="16">
        <v>20016602</v>
      </c>
      <c r="C76" s="38">
        <v>72</v>
      </c>
      <c r="D76" s="38"/>
      <c r="E76" s="41">
        <v>2020</v>
      </c>
      <c r="F76" s="39" t="s">
        <v>307</v>
      </c>
      <c r="G76" s="27">
        <v>1.4025181</v>
      </c>
      <c r="H76" s="27">
        <v>1.4025181</v>
      </c>
      <c r="I76" s="27">
        <v>0</v>
      </c>
      <c r="J76" s="39" t="s">
        <v>308</v>
      </c>
      <c r="K76" s="15">
        <v>2</v>
      </c>
      <c r="L76" s="39" t="s">
        <v>309</v>
      </c>
      <c r="M76" s="39"/>
      <c r="N76" s="39"/>
      <c r="O76" s="16"/>
      <c r="P76" s="16"/>
      <c r="Q76" s="16"/>
      <c r="R76" s="16"/>
      <c r="S76" s="16"/>
      <c r="T76" s="16" t="s">
        <v>55</v>
      </c>
      <c r="U76" s="16" t="s">
        <v>56</v>
      </c>
      <c r="V76" s="16" t="s">
        <v>139</v>
      </c>
      <c r="W76" s="16" t="s">
        <v>58</v>
      </c>
      <c r="X76" s="38" t="s">
        <v>56</v>
      </c>
      <c r="Y76" s="55">
        <f>IFERROR(VLOOKUP($X76,'Depr rate'!$A$2:$C$10,2,FALSE),0)</f>
        <v>456</v>
      </c>
      <c r="Z76" s="56">
        <f>IF(Y76=0,0,$G76*(VLOOKUP($Y76,'Depr rate'!$B$2:$C$10,2,FALSE)/100))</f>
        <v>3.6465470600000001E-2</v>
      </c>
      <c r="AA76" s="57">
        <f t="shared" si="64"/>
        <v>1.82327353E-2</v>
      </c>
      <c r="AB76" s="57">
        <f>IF(Y76=0,0,$G76*(VLOOKUP($Y76,'Depr rate'!$B$2:$D$10,3,FALSE)/100))</f>
        <v>3.3660434400000001E-2</v>
      </c>
      <c r="AC76" s="1">
        <f t="shared" si="65"/>
        <v>0</v>
      </c>
      <c r="AD76" s="1">
        <f t="shared" si="65"/>
        <v>0</v>
      </c>
      <c r="AE76" s="1">
        <f t="shared" si="65"/>
        <v>0</v>
      </c>
      <c r="AF76" s="1">
        <f t="shared" si="65"/>
        <v>0</v>
      </c>
      <c r="AG76" s="1">
        <f t="shared" si="65"/>
        <v>0</v>
      </c>
      <c r="AH76" s="1">
        <f t="shared" si="65"/>
        <v>0</v>
      </c>
      <c r="AI76" s="1">
        <f t="shared" si="65"/>
        <v>1.82327353E-2</v>
      </c>
      <c r="AJ76" s="1">
        <f t="shared" si="65"/>
        <v>5.4698205900000005E-2</v>
      </c>
      <c r="AK76" s="1">
        <f t="shared" si="65"/>
        <v>9.1163676499999999E-2</v>
      </c>
      <c r="AL76" s="1">
        <f t="shared" si="65"/>
        <v>0.12762914710000001</v>
      </c>
      <c r="AM76" s="58">
        <f t="shared" si="40"/>
        <v>0.1612895815</v>
      </c>
      <c r="AN76" s="4">
        <f t="shared" si="41"/>
        <v>1</v>
      </c>
      <c r="AO76" s="8">
        <f t="shared" si="42"/>
        <v>0</v>
      </c>
      <c r="AP76" s="8">
        <f t="shared" si="43"/>
        <v>0</v>
      </c>
      <c r="AQ76" s="8">
        <f t="shared" si="44"/>
        <v>0</v>
      </c>
      <c r="AR76" s="8">
        <f t="shared" si="45"/>
        <v>0</v>
      </c>
      <c r="AS76" s="8">
        <f t="shared" si="46"/>
        <v>0</v>
      </c>
      <c r="AT76" s="8">
        <f t="shared" si="47"/>
        <v>0</v>
      </c>
      <c r="AU76" s="8">
        <f t="shared" si="48"/>
        <v>1.82327353E-2</v>
      </c>
      <c r="AV76" s="8">
        <f t="shared" si="49"/>
        <v>5.4698205900000005E-2</v>
      </c>
      <c r="AW76" s="8">
        <f t="shared" si="50"/>
        <v>9.1163676499999999E-2</v>
      </c>
      <c r="AX76" s="8">
        <f t="shared" si="51"/>
        <v>0.12762914710000001</v>
      </c>
      <c r="AY76" s="8">
        <f t="shared" si="52"/>
        <v>0.1612895815</v>
      </c>
      <c r="AZ76" s="8">
        <f t="shared" si="53"/>
        <v>0</v>
      </c>
      <c r="BA76" s="8">
        <f t="shared" si="54"/>
        <v>0</v>
      </c>
      <c r="BB76" s="8">
        <f t="shared" si="55"/>
        <v>0</v>
      </c>
      <c r="BC76" s="8">
        <f t="shared" si="56"/>
        <v>0</v>
      </c>
      <c r="BD76" s="8">
        <f t="shared" si="57"/>
        <v>0</v>
      </c>
      <c r="BE76" s="8">
        <f t="shared" si="58"/>
        <v>0</v>
      </c>
      <c r="BF76" s="8">
        <f t="shared" si="59"/>
        <v>0</v>
      </c>
      <c r="BG76" s="8">
        <f t="shared" si="60"/>
        <v>0</v>
      </c>
      <c r="BH76" s="8">
        <f t="shared" si="61"/>
        <v>0</v>
      </c>
      <c r="BI76" s="8">
        <f t="shared" si="62"/>
        <v>0</v>
      </c>
      <c r="BJ76" s="8">
        <f t="shared" si="63"/>
        <v>0</v>
      </c>
    </row>
    <row r="77" spans="2:62" ht="26.4" x14ac:dyDescent="0.25">
      <c r="B77" s="16">
        <v>20018160</v>
      </c>
      <c r="C77" s="38">
        <v>73</v>
      </c>
      <c r="D77" s="38"/>
      <c r="E77" s="41">
        <v>2020</v>
      </c>
      <c r="F77" s="39" t="s">
        <v>310</v>
      </c>
      <c r="G77" s="27">
        <v>1.7672531699999996</v>
      </c>
      <c r="H77" s="27">
        <v>1.7672531699999996</v>
      </c>
      <c r="I77" s="27">
        <v>0</v>
      </c>
      <c r="J77" s="39"/>
      <c r="K77" s="15">
        <v>2</v>
      </c>
      <c r="L77" s="39" t="s">
        <v>181</v>
      </c>
      <c r="M77" s="39"/>
      <c r="N77" s="39"/>
      <c r="O77" s="16"/>
      <c r="P77" s="16"/>
      <c r="Q77" s="16"/>
      <c r="R77" s="16"/>
      <c r="S77" s="16"/>
      <c r="T77" s="16" t="s">
        <v>55</v>
      </c>
      <c r="U77" s="16" t="s">
        <v>135</v>
      </c>
      <c r="V77" s="16" t="s">
        <v>213</v>
      </c>
      <c r="W77" s="16" t="s">
        <v>53</v>
      </c>
      <c r="X77" s="8" t="s">
        <v>135</v>
      </c>
      <c r="Y77" s="55">
        <f>IFERROR(VLOOKUP($X77,'Depr rate'!$A$2:$C$10,2,FALSE),0)</f>
        <v>455</v>
      </c>
      <c r="Z77" s="56">
        <f>IF(Y77=0,0,$G77*(VLOOKUP($Y77,'Depr rate'!$B$2:$C$10,2,FALSE)/100))</f>
        <v>2.6332072232999992E-2</v>
      </c>
      <c r="AA77" s="57">
        <f t="shared" si="64"/>
        <v>1.3166036116499996E-2</v>
      </c>
      <c r="AB77" s="57">
        <f>IF(Y77=0,0,$G77*(VLOOKUP($Y77,'Depr rate'!$B$2:$D$10,3,FALSE)/100))</f>
        <v>4.3120977347999988E-2</v>
      </c>
      <c r="AC77" s="1">
        <f t="shared" si="65"/>
        <v>0</v>
      </c>
      <c r="AD77" s="1">
        <f t="shared" si="65"/>
        <v>0</v>
      </c>
      <c r="AE77" s="1">
        <f t="shared" si="65"/>
        <v>0</v>
      </c>
      <c r="AF77" s="1">
        <f t="shared" si="65"/>
        <v>0</v>
      </c>
      <c r="AG77" s="1">
        <f t="shared" si="65"/>
        <v>0</v>
      </c>
      <c r="AH77" s="1">
        <f t="shared" si="65"/>
        <v>0</v>
      </c>
      <c r="AI77" s="1">
        <f t="shared" si="65"/>
        <v>1.3166036116499996E-2</v>
      </c>
      <c r="AJ77" s="1">
        <f t="shared" si="65"/>
        <v>3.9498108349499989E-2</v>
      </c>
      <c r="AK77" s="1">
        <f t="shared" si="65"/>
        <v>6.5830180582499981E-2</v>
      </c>
      <c r="AL77" s="1">
        <f t="shared" si="65"/>
        <v>9.2162252815499973E-2</v>
      </c>
      <c r="AM77" s="58">
        <f t="shared" si="40"/>
        <v>0.13528323016349997</v>
      </c>
      <c r="AN77" s="4">
        <f t="shared" si="41"/>
        <v>1</v>
      </c>
      <c r="AO77" s="8">
        <f t="shared" si="42"/>
        <v>0</v>
      </c>
      <c r="AP77" s="8">
        <f t="shared" si="43"/>
        <v>0</v>
      </c>
      <c r="AQ77" s="8">
        <f t="shared" si="44"/>
        <v>0</v>
      </c>
      <c r="AR77" s="8">
        <f t="shared" si="45"/>
        <v>0</v>
      </c>
      <c r="AS77" s="8">
        <f t="shared" si="46"/>
        <v>0</v>
      </c>
      <c r="AT77" s="8">
        <f t="shared" si="47"/>
        <v>0</v>
      </c>
      <c r="AU77" s="8">
        <f t="shared" si="48"/>
        <v>1.3166036116499996E-2</v>
      </c>
      <c r="AV77" s="8">
        <f t="shared" si="49"/>
        <v>3.9498108349499989E-2</v>
      </c>
      <c r="AW77" s="8">
        <f t="shared" si="50"/>
        <v>6.5830180582499981E-2</v>
      </c>
      <c r="AX77" s="8">
        <f t="shared" si="51"/>
        <v>9.2162252815499973E-2</v>
      </c>
      <c r="AY77" s="8">
        <f t="shared" si="52"/>
        <v>0.13528323016349997</v>
      </c>
      <c r="AZ77" s="8">
        <f t="shared" si="53"/>
        <v>0</v>
      </c>
      <c r="BA77" s="8">
        <f t="shared" si="54"/>
        <v>0</v>
      </c>
      <c r="BB77" s="8">
        <f t="shared" si="55"/>
        <v>0</v>
      </c>
      <c r="BC77" s="8">
        <f t="shared" si="56"/>
        <v>0</v>
      </c>
      <c r="BD77" s="8">
        <f t="shared" si="57"/>
        <v>0</v>
      </c>
      <c r="BE77" s="8">
        <f t="shared" si="58"/>
        <v>0</v>
      </c>
      <c r="BF77" s="8">
        <f t="shared" si="59"/>
        <v>0</v>
      </c>
      <c r="BG77" s="8">
        <f t="shared" si="60"/>
        <v>0</v>
      </c>
      <c r="BH77" s="8">
        <f t="shared" si="61"/>
        <v>0</v>
      </c>
      <c r="BI77" s="8">
        <f t="shared" si="62"/>
        <v>0</v>
      </c>
      <c r="BJ77" s="8">
        <f t="shared" si="63"/>
        <v>0</v>
      </c>
    </row>
    <row r="78" spans="2:62" ht="39.6" x14ac:dyDescent="0.25">
      <c r="B78" s="16">
        <v>20019636</v>
      </c>
      <c r="C78" s="38">
        <v>74</v>
      </c>
      <c r="D78" s="38"/>
      <c r="E78" s="41">
        <v>2020</v>
      </c>
      <c r="F78" s="39" t="s">
        <v>311</v>
      </c>
      <c r="G78" s="27">
        <v>0.90363856999999992</v>
      </c>
      <c r="H78" s="27">
        <v>0.90363856999999992</v>
      </c>
      <c r="I78" s="27">
        <v>0</v>
      </c>
      <c r="J78" s="39" t="s">
        <v>312</v>
      </c>
      <c r="K78" s="15">
        <v>2</v>
      </c>
      <c r="L78" s="39" t="s">
        <v>313</v>
      </c>
      <c r="M78" s="39"/>
      <c r="N78" s="39"/>
      <c r="O78" s="16"/>
      <c r="P78" s="16"/>
      <c r="Q78" s="16"/>
      <c r="R78" s="16"/>
      <c r="S78" s="16"/>
      <c r="T78" s="16" t="s">
        <v>55</v>
      </c>
      <c r="U78" s="16" t="s">
        <v>56</v>
      </c>
      <c r="V78" s="16" t="s">
        <v>139</v>
      </c>
      <c r="W78" s="16" t="s">
        <v>58</v>
      </c>
      <c r="X78" s="38" t="s">
        <v>56</v>
      </c>
      <c r="Y78" s="55">
        <f>IFERROR(VLOOKUP($X78,'Depr rate'!$A$2:$C$10,2,FALSE),0)</f>
        <v>456</v>
      </c>
      <c r="Z78" s="56">
        <f>IF(Y78=0,0,$G78*(VLOOKUP($Y78,'Depr rate'!$B$2:$C$10,2,FALSE)/100))</f>
        <v>2.3494602819999998E-2</v>
      </c>
      <c r="AA78" s="57">
        <f t="shared" si="64"/>
        <v>1.1747301409999999E-2</v>
      </c>
      <c r="AB78" s="57">
        <f>IF(Y78=0,0,$G78*(VLOOKUP($Y78,'Depr rate'!$B$2:$D$10,3,FALSE)/100))</f>
        <v>2.1687325679999998E-2</v>
      </c>
      <c r="AC78" s="1">
        <f t="shared" si="65"/>
        <v>0</v>
      </c>
      <c r="AD78" s="1">
        <f t="shared" si="65"/>
        <v>0</v>
      </c>
      <c r="AE78" s="1">
        <f t="shared" si="65"/>
        <v>0</v>
      </c>
      <c r="AF78" s="1">
        <f t="shared" si="65"/>
        <v>0</v>
      </c>
      <c r="AG78" s="1">
        <f t="shared" si="65"/>
        <v>0</v>
      </c>
      <c r="AH78" s="1">
        <f t="shared" si="65"/>
        <v>0</v>
      </c>
      <c r="AI78" s="1">
        <f t="shared" si="65"/>
        <v>1.1747301409999999E-2</v>
      </c>
      <c r="AJ78" s="1">
        <f t="shared" si="65"/>
        <v>3.5241904229999996E-2</v>
      </c>
      <c r="AK78" s="1">
        <f t="shared" si="65"/>
        <v>5.8736507049999997E-2</v>
      </c>
      <c r="AL78" s="1">
        <f t="shared" si="65"/>
        <v>8.2231109869999985E-2</v>
      </c>
      <c r="AM78" s="58">
        <f t="shared" si="40"/>
        <v>0.10391843554999998</v>
      </c>
      <c r="AN78" s="4">
        <f t="shared" si="41"/>
        <v>1</v>
      </c>
      <c r="AO78" s="8">
        <f t="shared" si="42"/>
        <v>0</v>
      </c>
      <c r="AP78" s="8">
        <f t="shared" si="43"/>
        <v>0</v>
      </c>
      <c r="AQ78" s="8">
        <f t="shared" si="44"/>
        <v>0</v>
      </c>
      <c r="AR78" s="8">
        <f t="shared" si="45"/>
        <v>0</v>
      </c>
      <c r="AS78" s="8">
        <f t="shared" si="46"/>
        <v>0</v>
      </c>
      <c r="AT78" s="8">
        <f t="shared" si="47"/>
        <v>0</v>
      </c>
      <c r="AU78" s="8">
        <f t="shared" si="48"/>
        <v>1.1747301409999999E-2</v>
      </c>
      <c r="AV78" s="8">
        <f t="shared" si="49"/>
        <v>3.5241904229999996E-2</v>
      </c>
      <c r="AW78" s="8">
        <f t="shared" si="50"/>
        <v>5.8736507049999997E-2</v>
      </c>
      <c r="AX78" s="8">
        <f t="shared" si="51"/>
        <v>8.2231109869999985E-2</v>
      </c>
      <c r="AY78" s="8">
        <f t="shared" si="52"/>
        <v>0.10391843554999998</v>
      </c>
      <c r="AZ78" s="8">
        <f t="shared" si="53"/>
        <v>0</v>
      </c>
      <c r="BA78" s="8">
        <f t="shared" si="54"/>
        <v>0</v>
      </c>
      <c r="BB78" s="8">
        <f t="shared" si="55"/>
        <v>0</v>
      </c>
      <c r="BC78" s="8">
        <f t="shared" si="56"/>
        <v>0</v>
      </c>
      <c r="BD78" s="8">
        <f t="shared" si="57"/>
        <v>0</v>
      </c>
      <c r="BE78" s="8">
        <f t="shared" si="58"/>
        <v>0</v>
      </c>
      <c r="BF78" s="8">
        <f t="shared" si="59"/>
        <v>0</v>
      </c>
      <c r="BG78" s="8">
        <f t="shared" si="60"/>
        <v>0</v>
      </c>
      <c r="BH78" s="8">
        <f t="shared" si="61"/>
        <v>0</v>
      </c>
      <c r="BI78" s="8">
        <f t="shared" si="62"/>
        <v>0</v>
      </c>
      <c r="BJ78" s="8">
        <f t="shared" si="63"/>
        <v>0</v>
      </c>
    </row>
    <row r="79" spans="2:62" ht="26.4" x14ac:dyDescent="0.25">
      <c r="B79" s="16">
        <v>20013756</v>
      </c>
      <c r="C79" s="38">
        <v>75</v>
      </c>
      <c r="D79" s="38"/>
      <c r="E79" s="41">
        <v>2021</v>
      </c>
      <c r="F79" s="39" t="s">
        <v>314</v>
      </c>
      <c r="G79" s="27">
        <v>1.7673057100000003</v>
      </c>
      <c r="H79" s="27">
        <v>1.7673057100000003</v>
      </c>
      <c r="I79" s="27">
        <v>0</v>
      </c>
      <c r="J79" s="39" t="s">
        <v>128</v>
      </c>
      <c r="K79" s="15">
        <v>2</v>
      </c>
      <c r="L79" s="39" t="s">
        <v>129</v>
      </c>
      <c r="M79" s="39"/>
      <c r="N79" s="39"/>
      <c r="O79" s="16"/>
      <c r="P79" s="16"/>
      <c r="Q79" s="16"/>
      <c r="R79" s="16"/>
      <c r="S79" s="16"/>
      <c r="T79" s="16" t="s">
        <v>55</v>
      </c>
      <c r="U79" s="16" t="s">
        <v>65</v>
      </c>
      <c r="V79" s="16" t="s">
        <v>130</v>
      </c>
      <c r="W79" s="16" t="s">
        <v>54</v>
      </c>
      <c r="X79" s="1" t="s">
        <v>65</v>
      </c>
      <c r="Y79" s="55">
        <f>IFERROR(VLOOKUP($X79,'Depr rate'!$A$2:$C$10,2,FALSE),0)</f>
        <v>453</v>
      </c>
      <c r="Z79" s="56">
        <f>IF(Y79=0,0,$G79*(VLOOKUP($Y79,'Depr rate'!$B$2:$C$10,2,FALSE)/100))</f>
        <v>2.6863046792000005E-2</v>
      </c>
      <c r="AA79" s="57">
        <f t="shared" ref="AA79:AA95" si="66">Z79*0.5</f>
        <v>1.3431523396000003E-2</v>
      </c>
      <c r="AB79" s="57">
        <f>IF(Y79=0,0,$G79*(VLOOKUP($Y79,'Depr rate'!$B$2:$D$10,3,FALSE)/100))</f>
        <v>7.1222420113000021E-2</v>
      </c>
      <c r="AC79" s="1">
        <f t="shared" si="65"/>
        <v>0</v>
      </c>
      <c r="AD79" s="1">
        <f t="shared" si="65"/>
        <v>0</v>
      </c>
      <c r="AE79" s="1">
        <f t="shared" si="65"/>
        <v>0</v>
      </c>
      <c r="AF79" s="1">
        <f t="shared" si="65"/>
        <v>0</v>
      </c>
      <c r="AG79" s="1">
        <f t="shared" si="65"/>
        <v>0</v>
      </c>
      <c r="AH79" s="1">
        <f t="shared" si="65"/>
        <v>0</v>
      </c>
      <c r="AI79" s="1">
        <f t="shared" si="65"/>
        <v>0</v>
      </c>
      <c r="AJ79" s="1">
        <f t="shared" si="65"/>
        <v>1.3431523396000003E-2</v>
      </c>
      <c r="AK79" s="1">
        <f t="shared" si="65"/>
        <v>4.0294570188000006E-2</v>
      </c>
      <c r="AL79" s="1">
        <f t="shared" si="65"/>
        <v>6.7157616980000015E-2</v>
      </c>
      <c r="AM79" s="58">
        <f t="shared" si="40"/>
        <v>0.13838003709300004</v>
      </c>
      <c r="AN79" s="4">
        <f t="shared" si="41"/>
        <v>1</v>
      </c>
      <c r="AO79" s="8">
        <f t="shared" si="42"/>
        <v>0</v>
      </c>
      <c r="AP79" s="8">
        <f t="shared" si="43"/>
        <v>0</v>
      </c>
      <c r="AQ79" s="8">
        <f t="shared" si="44"/>
        <v>0</v>
      </c>
      <c r="AR79" s="8">
        <f t="shared" si="45"/>
        <v>0</v>
      </c>
      <c r="AS79" s="8">
        <f t="shared" si="46"/>
        <v>0</v>
      </c>
      <c r="AT79" s="8">
        <f t="shared" si="47"/>
        <v>0</v>
      </c>
      <c r="AU79" s="8">
        <f t="shared" si="48"/>
        <v>0</v>
      </c>
      <c r="AV79" s="8">
        <f t="shared" si="49"/>
        <v>1.3431523396000003E-2</v>
      </c>
      <c r="AW79" s="8">
        <f t="shared" si="50"/>
        <v>4.0294570188000006E-2</v>
      </c>
      <c r="AX79" s="8">
        <f t="shared" si="51"/>
        <v>6.7157616980000015E-2</v>
      </c>
      <c r="AY79" s="8">
        <f t="shared" si="52"/>
        <v>0.13838003709300004</v>
      </c>
      <c r="AZ79" s="8">
        <f t="shared" si="53"/>
        <v>0</v>
      </c>
      <c r="BA79" s="8">
        <f t="shared" si="54"/>
        <v>0</v>
      </c>
      <c r="BB79" s="8">
        <f t="shared" si="55"/>
        <v>0</v>
      </c>
      <c r="BC79" s="8">
        <f t="shared" si="56"/>
        <v>0</v>
      </c>
      <c r="BD79" s="8">
        <f t="shared" si="57"/>
        <v>0</v>
      </c>
      <c r="BE79" s="8">
        <f t="shared" si="58"/>
        <v>0</v>
      </c>
      <c r="BF79" s="8">
        <f t="shared" si="59"/>
        <v>0</v>
      </c>
      <c r="BG79" s="8">
        <f t="shared" si="60"/>
        <v>0</v>
      </c>
      <c r="BH79" s="8">
        <f t="shared" si="61"/>
        <v>0</v>
      </c>
      <c r="BI79" s="8">
        <f t="shared" si="62"/>
        <v>0</v>
      </c>
      <c r="BJ79" s="8">
        <f t="shared" si="63"/>
        <v>0</v>
      </c>
    </row>
    <row r="80" spans="2:62" x14ac:dyDescent="0.25">
      <c r="B80" s="16">
        <v>20017354</v>
      </c>
      <c r="C80" s="38">
        <v>76</v>
      </c>
      <c r="D80" s="38"/>
      <c r="E80" s="41">
        <v>2021</v>
      </c>
      <c r="F80" s="39" t="s">
        <v>315</v>
      </c>
      <c r="G80" s="27">
        <v>0.67511631000000005</v>
      </c>
      <c r="H80" s="27">
        <v>0.67511631000000005</v>
      </c>
      <c r="I80" s="27">
        <v>0</v>
      </c>
      <c r="J80" s="39" t="s">
        <v>316</v>
      </c>
      <c r="K80" s="15">
        <v>2</v>
      </c>
      <c r="L80" s="39" t="s">
        <v>317</v>
      </c>
      <c r="M80" s="39"/>
      <c r="N80" s="39"/>
      <c r="O80" s="16"/>
      <c r="P80" s="16"/>
      <c r="Q80" s="16"/>
      <c r="R80" s="16"/>
      <c r="S80" s="16"/>
      <c r="T80" s="16" t="s">
        <v>55</v>
      </c>
      <c r="U80" s="16" t="s">
        <v>135</v>
      </c>
      <c r="V80" s="16" t="s">
        <v>66</v>
      </c>
      <c r="W80" s="16" t="s">
        <v>54</v>
      </c>
      <c r="X80" s="8" t="s">
        <v>135</v>
      </c>
      <c r="Y80" s="55">
        <f>IFERROR(VLOOKUP($X80,'Depr rate'!$A$2:$C$10,2,FALSE),0)</f>
        <v>455</v>
      </c>
      <c r="Z80" s="56">
        <f>IF(Y80=0,0,$G80*(VLOOKUP($Y80,'Depr rate'!$B$2:$C$10,2,FALSE)/100))</f>
        <v>1.0059233019E-2</v>
      </c>
      <c r="AA80" s="57">
        <f t="shared" si="66"/>
        <v>5.0296165095000001E-3</v>
      </c>
      <c r="AB80" s="57">
        <f>IF(Y80=0,0,$G80*(VLOOKUP($Y80,'Depr rate'!$B$2:$D$10,3,FALSE)/100))</f>
        <v>1.6472837963999998E-2</v>
      </c>
      <c r="AC80" s="1">
        <f t="shared" si="65"/>
        <v>0</v>
      </c>
      <c r="AD80" s="1">
        <f t="shared" si="65"/>
        <v>0</v>
      </c>
      <c r="AE80" s="1">
        <f t="shared" si="65"/>
        <v>0</v>
      </c>
      <c r="AF80" s="1">
        <f t="shared" si="65"/>
        <v>0</v>
      </c>
      <c r="AG80" s="1">
        <f t="shared" si="65"/>
        <v>0</v>
      </c>
      <c r="AH80" s="1">
        <f t="shared" si="65"/>
        <v>0</v>
      </c>
      <c r="AI80" s="1">
        <f t="shared" si="65"/>
        <v>0</v>
      </c>
      <c r="AJ80" s="1">
        <f t="shared" si="65"/>
        <v>5.0296165095000001E-3</v>
      </c>
      <c r="AK80" s="1">
        <f t="shared" si="65"/>
        <v>1.50888495285E-2</v>
      </c>
      <c r="AL80" s="1">
        <f t="shared" si="65"/>
        <v>2.5148082547499999E-2</v>
      </c>
      <c r="AM80" s="58">
        <f t="shared" si="40"/>
        <v>4.1620920511500001E-2</v>
      </c>
      <c r="AN80" s="4">
        <f t="shared" si="41"/>
        <v>1</v>
      </c>
      <c r="AO80" s="8">
        <f t="shared" si="42"/>
        <v>0</v>
      </c>
      <c r="AP80" s="8">
        <f t="shared" si="43"/>
        <v>0</v>
      </c>
      <c r="AQ80" s="8">
        <f t="shared" si="44"/>
        <v>0</v>
      </c>
      <c r="AR80" s="8">
        <f t="shared" si="45"/>
        <v>0</v>
      </c>
      <c r="AS80" s="8">
        <f t="shared" si="46"/>
        <v>0</v>
      </c>
      <c r="AT80" s="8">
        <f t="shared" si="47"/>
        <v>0</v>
      </c>
      <c r="AU80" s="8">
        <f t="shared" si="48"/>
        <v>0</v>
      </c>
      <c r="AV80" s="8">
        <f t="shared" si="49"/>
        <v>5.0296165095000001E-3</v>
      </c>
      <c r="AW80" s="8">
        <f t="shared" si="50"/>
        <v>1.50888495285E-2</v>
      </c>
      <c r="AX80" s="8">
        <f t="shared" si="51"/>
        <v>2.5148082547499999E-2</v>
      </c>
      <c r="AY80" s="8">
        <f t="shared" si="52"/>
        <v>4.1620920511500001E-2</v>
      </c>
      <c r="AZ80" s="8">
        <f t="shared" si="53"/>
        <v>0</v>
      </c>
      <c r="BA80" s="8">
        <f t="shared" si="54"/>
        <v>0</v>
      </c>
      <c r="BB80" s="8">
        <f t="shared" si="55"/>
        <v>0</v>
      </c>
      <c r="BC80" s="8">
        <f t="shared" si="56"/>
        <v>0</v>
      </c>
      <c r="BD80" s="8">
        <f t="shared" si="57"/>
        <v>0</v>
      </c>
      <c r="BE80" s="8">
        <f t="shared" si="58"/>
        <v>0</v>
      </c>
      <c r="BF80" s="8">
        <f t="shared" si="59"/>
        <v>0</v>
      </c>
      <c r="BG80" s="8">
        <f t="shared" si="60"/>
        <v>0</v>
      </c>
      <c r="BH80" s="8">
        <f t="shared" si="61"/>
        <v>0</v>
      </c>
      <c r="BI80" s="8">
        <f t="shared" si="62"/>
        <v>0</v>
      </c>
      <c r="BJ80" s="8">
        <f t="shared" si="63"/>
        <v>0</v>
      </c>
    </row>
    <row r="81" spans="2:62" ht="26.4" x14ac:dyDescent="0.25">
      <c r="B81" s="16">
        <v>20020165</v>
      </c>
      <c r="C81" s="38">
        <v>77</v>
      </c>
      <c r="D81" s="38"/>
      <c r="E81" s="41">
        <v>2021</v>
      </c>
      <c r="F81" s="39" t="s">
        <v>318</v>
      </c>
      <c r="G81" s="27">
        <v>0.52970963999999998</v>
      </c>
      <c r="H81" s="27">
        <v>0.52970963999999998</v>
      </c>
      <c r="I81" s="27">
        <v>0</v>
      </c>
      <c r="J81" s="39" t="s">
        <v>292</v>
      </c>
      <c r="K81" s="15">
        <v>2</v>
      </c>
      <c r="L81" s="39" t="s">
        <v>209</v>
      </c>
      <c r="M81" s="39"/>
      <c r="N81" s="39"/>
      <c r="O81" s="16"/>
      <c r="P81" s="16"/>
      <c r="Q81" s="16"/>
      <c r="R81" s="16"/>
      <c r="S81" s="16"/>
      <c r="T81" s="16" t="s">
        <v>55</v>
      </c>
      <c r="U81" s="16" t="s">
        <v>56</v>
      </c>
      <c r="V81" s="16" t="s">
        <v>139</v>
      </c>
      <c r="W81" s="16" t="s">
        <v>58</v>
      </c>
      <c r="X81" s="38" t="s">
        <v>56</v>
      </c>
      <c r="Y81" s="55">
        <f>IFERROR(VLOOKUP($X81,'Depr rate'!$A$2:$C$10,2,FALSE),0)</f>
        <v>456</v>
      </c>
      <c r="Z81" s="56">
        <f>IF(Y81=0,0,$G81*(VLOOKUP($Y81,'Depr rate'!$B$2:$C$10,2,FALSE)/100))</f>
        <v>1.3772450640000001E-2</v>
      </c>
      <c r="AA81" s="57">
        <f t="shared" si="66"/>
        <v>6.8862253200000006E-3</v>
      </c>
      <c r="AB81" s="57">
        <f>IF(Y81=0,0,$G81*(VLOOKUP($Y81,'Depr rate'!$B$2:$D$10,3,FALSE)/100))</f>
        <v>1.271303136E-2</v>
      </c>
      <c r="AC81" s="1">
        <f t="shared" si="65"/>
        <v>0</v>
      </c>
      <c r="AD81" s="1">
        <f t="shared" si="65"/>
        <v>0</v>
      </c>
      <c r="AE81" s="1">
        <f t="shared" si="65"/>
        <v>0</v>
      </c>
      <c r="AF81" s="1">
        <f t="shared" si="65"/>
        <v>0</v>
      </c>
      <c r="AG81" s="1">
        <f t="shared" si="65"/>
        <v>0</v>
      </c>
      <c r="AH81" s="1">
        <f t="shared" si="65"/>
        <v>0</v>
      </c>
      <c r="AI81" s="1">
        <f t="shared" si="65"/>
        <v>0</v>
      </c>
      <c r="AJ81" s="1">
        <f t="shared" si="65"/>
        <v>6.8862253200000006E-3</v>
      </c>
      <c r="AK81" s="1">
        <f t="shared" si="65"/>
        <v>2.0658675960000001E-2</v>
      </c>
      <c r="AL81" s="1">
        <f t="shared" si="65"/>
        <v>3.44311266E-2</v>
      </c>
      <c r="AM81" s="58">
        <f t="shared" si="40"/>
        <v>4.7144157960000002E-2</v>
      </c>
      <c r="AN81" s="4">
        <f t="shared" si="41"/>
        <v>1</v>
      </c>
      <c r="AO81" s="8">
        <f t="shared" si="42"/>
        <v>0</v>
      </c>
      <c r="AP81" s="8">
        <f t="shared" si="43"/>
        <v>0</v>
      </c>
      <c r="AQ81" s="8">
        <f t="shared" si="44"/>
        <v>0</v>
      </c>
      <c r="AR81" s="8">
        <f t="shared" si="45"/>
        <v>0</v>
      </c>
      <c r="AS81" s="8">
        <f t="shared" si="46"/>
        <v>0</v>
      </c>
      <c r="AT81" s="8">
        <f t="shared" si="47"/>
        <v>0</v>
      </c>
      <c r="AU81" s="8">
        <f t="shared" si="48"/>
        <v>0</v>
      </c>
      <c r="AV81" s="8">
        <f t="shared" si="49"/>
        <v>6.8862253200000006E-3</v>
      </c>
      <c r="AW81" s="8">
        <f t="shared" si="50"/>
        <v>2.0658675960000001E-2</v>
      </c>
      <c r="AX81" s="8">
        <f t="shared" si="51"/>
        <v>3.44311266E-2</v>
      </c>
      <c r="AY81" s="8">
        <f t="shared" si="52"/>
        <v>4.7144157960000002E-2</v>
      </c>
      <c r="AZ81" s="8">
        <f t="shared" si="53"/>
        <v>0</v>
      </c>
      <c r="BA81" s="8">
        <f t="shared" si="54"/>
        <v>0</v>
      </c>
      <c r="BB81" s="8">
        <f t="shared" si="55"/>
        <v>0</v>
      </c>
      <c r="BC81" s="8">
        <f t="shared" si="56"/>
        <v>0</v>
      </c>
      <c r="BD81" s="8">
        <f t="shared" si="57"/>
        <v>0</v>
      </c>
      <c r="BE81" s="8">
        <f t="shared" si="58"/>
        <v>0</v>
      </c>
      <c r="BF81" s="8">
        <f t="shared" si="59"/>
        <v>0</v>
      </c>
      <c r="BG81" s="8">
        <f t="shared" si="60"/>
        <v>0</v>
      </c>
      <c r="BH81" s="8">
        <f t="shared" si="61"/>
        <v>0</v>
      </c>
      <c r="BI81" s="8">
        <f t="shared" si="62"/>
        <v>0</v>
      </c>
      <c r="BJ81" s="8">
        <f t="shared" si="63"/>
        <v>0</v>
      </c>
    </row>
    <row r="82" spans="2:62" ht="39.6" x14ac:dyDescent="0.25">
      <c r="B82" s="16">
        <v>20021247</v>
      </c>
      <c r="C82" s="38">
        <v>78</v>
      </c>
      <c r="D82" s="38"/>
      <c r="E82" s="41">
        <v>2021</v>
      </c>
      <c r="F82" s="39" t="s">
        <v>319</v>
      </c>
      <c r="G82" s="27">
        <v>1.6996934800000001</v>
      </c>
      <c r="H82" s="27">
        <v>1.6996934800000001</v>
      </c>
      <c r="I82" s="27">
        <v>0</v>
      </c>
      <c r="J82" s="39" t="s">
        <v>320</v>
      </c>
      <c r="K82" s="15">
        <v>2</v>
      </c>
      <c r="L82" s="39" t="s">
        <v>195</v>
      </c>
      <c r="M82" s="39"/>
      <c r="N82" s="39"/>
      <c r="O82" s="16"/>
      <c r="P82" s="16"/>
      <c r="Q82" s="16"/>
      <c r="R82" s="16"/>
      <c r="S82" s="16"/>
      <c r="T82" s="16" t="s">
        <v>55</v>
      </c>
      <c r="U82" s="16" t="s">
        <v>75</v>
      </c>
      <c r="V82" s="16" t="s">
        <v>66</v>
      </c>
      <c r="W82" s="16" t="s">
        <v>54</v>
      </c>
      <c r="X82" s="38" t="s">
        <v>75</v>
      </c>
      <c r="Y82" s="55">
        <f>IFERROR(VLOOKUP($X82,'Depr rate'!$A$2:$C$10,2,FALSE),0)</f>
        <v>452</v>
      </c>
      <c r="Z82" s="56">
        <f>IF(Y82=0,0,$G82*(VLOOKUP($Y82,'Depr rate'!$B$2:$C$10,2,FALSE)/100))</f>
        <v>3.1274360032000001E-2</v>
      </c>
      <c r="AA82" s="57">
        <f t="shared" si="66"/>
        <v>1.5637180016E-2</v>
      </c>
      <c r="AB82" s="57">
        <f>IF(Y82=0,0,$G82*(VLOOKUP($Y82,'Depr rate'!$B$2:$D$10,3,FALSE)/100))</f>
        <v>4.5381815915999997E-2</v>
      </c>
      <c r="AC82" s="1">
        <f t="shared" si="65"/>
        <v>0</v>
      </c>
      <c r="AD82" s="1">
        <f t="shared" si="65"/>
        <v>0</v>
      </c>
      <c r="AE82" s="1">
        <f t="shared" si="65"/>
        <v>0</v>
      </c>
      <c r="AF82" s="1">
        <f t="shared" si="65"/>
        <v>0</v>
      </c>
      <c r="AG82" s="1">
        <f t="shared" si="65"/>
        <v>0</v>
      </c>
      <c r="AH82" s="1">
        <f t="shared" si="65"/>
        <v>0</v>
      </c>
      <c r="AI82" s="1">
        <f t="shared" si="65"/>
        <v>0</v>
      </c>
      <c r="AJ82" s="1">
        <f t="shared" si="65"/>
        <v>1.5637180016E-2</v>
      </c>
      <c r="AK82" s="1">
        <f t="shared" si="65"/>
        <v>4.6911540048000001E-2</v>
      </c>
      <c r="AL82" s="1">
        <f t="shared" si="65"/>
        <v>7.8185900080000009E-2</v>
      </c>
      <c r="AM82" s="58">
        <f t="shared" si="40"/>
        <v>0.123567715996</v>
      </c>
      <c r="AN82" s="4">
        <f t="shared" si="41"/>
        <v>1</v>
      </c>
      <c r="AO82" s="8">
        <f t="shared" si="42"/>
        <v>0</v>
      </c>
      <c r="AP82" s="8">
        <f t="shared" si="43"/>
        <v>0</v>
      </c>
      <c r="AQ82" s="8">
        <f t="shared" si="44"/>
        <v>0</v>
      </c>
      <c r="AR82" s="8">
        <f t="shared" si="45"/>
        <v>0</v>
      </c>
      <c r="AS82" s="8">
        <f t="shared" si="46"/>
        <v>0</v>
      </c>
      <c r="AT82" s="8">
        <f t="shared" si="47"/>
        <v>0</v>
      </c>
      <c r="AU82" s="8">
        <f t="shared" si="48"/>
        <v>0</v>
      </c>
      <c r="AV82" s="8">
        <f t="shared" si="49"/>
        <v>1.5637180016E-2</v>
      </c>
      <c r="AW82" s="8">
        <f t="shared" si="50"/>
        <v>4.6911540048000001E-2</v>
      </c>
      <c r="AX82" s="8">
        <f t="shared" si="51"/>
        <v>7.8185900080000009E-2</v>
      </c>
      <c r="AY82" s="8">
        <f t="shared" si="52"/>
        <v>0.123567715996</v>
      </c>
      <c r="AZ82" s="8">
        <f t="shared" si="53"/>
        <v>0</v>
      </c>
      <c r="BA82" s="8">
        <f t="shared" si="54"/>
        <v>0</v>
      </c>
      <c r="BB82" s="8">
        <f t="shared" si="55"/>
        <v>0</v>
      </c>
      <c r="BC82" s="8">
        <f t="shared" si="56"/>
        <v>0</v>
      </c>
      <c r="BD82" s="8">
        <f t="shared" si="57"/>
        <v>0</v>
      </c>
      <c r="BE82" s="8">
        <f t="shared" si="58"/>
        <v>0</v>
      </c>
      <c r="BF82" s="8">
        <f t="shared" si="59"/>
        <v>0</v>
      </c>
      <c r="BG82" s="8">
        <f t="shared" si="60"/>
        <v>0</v>
      </c>
      <c r="BH82" s="8">
        <f t="shared" si="61"/>
        <v>0</v>
      </c>
      <c r="BI82" s="8">
        <f t="shared" si="62"/>
        <v>0</v>
      </c>
      <c r="BJ82" s="8">
        <f t="shared" si="63"/>
        <v>0</v>
      </c>
    </row>
    <row r="83" spans="2:62" ht="26.4" x14ac:dyDescent="0.25">
      <c r="B83" s="16">
        <v>20021332</v>
      </c>
      <c r="C83" s="38">
        <v>79</v>
      </c>
      <c r="D83" s="38"/>
      <c r="E83" s="41">
        <v>2021</v>
      </c>
      <c r="F83" s="39" t="s">
        <v>321</v>
      </c>
      <c r="G83" s="27">
        <v>1.8061441400000002</v>
      </c>
      <c r="H83" s="27">
        <v>1.8061441400000002</v>
      </c>
      <c r="I83" s="27">
        <v>0</v>
      </c>
      <c r="J83" s="39" t="s">
        <v>265</v>
      </c>
      <c r="K83" s="15">
        <v>2</v>
      </c>
      <c r="L83" s="39" t="s">
        <v>322</v>
      </c>
      <c r="M83" s="39"/>
      <c r="N83" s="39"/>
      <c r="O83" s="16"/>
      <c r="P83" s="16"/>
      <c r="Q83" s="16"/>
      <c r="R83" s="16"/>
      <c r="S83" s="16"/>
      <c r="T83" s="16" t="s">
        <v>55</v>
      </c>
      <c r="U83" s="16" t="s">
        <v>56</v>
      </c>
      <c r="V83" s="16" t="s">
        <v>139</v>
      </c>
      <c r="W83" s="16" t="s">
        <v>58</v>
      </c>
      <c r="X83" s="38" t="s">
        <v>56</v>
      </c>
      <c r="Y83" s="55">
        <f>IFERROR(VLOOKUP($X83,'Depr rate'!$A$2:$C$10,2,FALSE),0)</f>
        <v>456</v>
      </c>
      <c r="Z83" s="56">
        <f>IF(Y83=0,0,$G83*(VLOOKUP($Y83,'Depr rate'!$B$2:$C$10,2,FALSE)/100))</f>
        <v>4.6959747640000007E-2</v>
      </c>
      <c r="AA83" s="57">
        <f t="shared" si="66"/>
        <v>2.3479873820000004E-2</v>
      </c>
      <c r="AB83" s="57">
        <f>IF(Y83=0,0,$G83*(VLOOKUP($Y83,'Depr rate'!$B$2:$D$10,3,FALSE)/100))</f>
        <v>4.3347459360000007E-2</v>
      </c>
      <c r="AC83" s="1">
        <f t="shared" si="65"/>
        <v>0</v>
      </c>
      <c r="AD83" s="1">
        <f t="shared" si="65"/>
        <v>0</v>
      </c>
      <c r="AE83" s="1">
        <f t="shared" si="65"/>
        <v>0</v>
      </c>
      <c r="AF83" s="1">
        <f t="shared" si="65"/>
        <v>0</v>
      </c>
      <c r="AG83" s="1">
        <f t="shared" si="65"/>
        <v>0</v>
      </c>
      <c r="AH83" s="1">
        <f t="shared" si="65"/>
        <v>0</v>
      </c>
      <c r="AI83" s="1">
        <f t="shared" si="65"/>
        <v>0</v>
      </c>
      <c r="AJ83" s="1">
        <f t="shared" si="65"/>
        <v>2.3479873820000004E-2</v>
      </c>
      <c r="AK83" s="1">
        <f t="shared" si="65"/>
        <v>7.0439621460000018E-2</v>
      </c>
      <c r="AL83" s="1">
        <f t="shared" si="65"/>
        <v>0.11739936910000001</v>
      </c>
      <c r="AM83" s="58">
        <f t="shared" si="40"/>
        <v>0.16074682846000002</v>
      </c>
      <c r="AN83" s="4">
        <f t="shared" si="41"/>
        <v>1</v>
      </c>
      <c r="AO83" s="8">
        <f t="shared" si="42"/>
        <v>0</v>
      </c>
      <c r="AP83" s="8">
        <f t="shared" si="43"/>
        <v>0</v>
      </c>
      <c r="AQ83" s="8">
        <f t="shared" si="44"/>
        <v>0</v>
      </c>
      <c r="AR83" s="8">
        <f t="shared" si="45"/>
        <v>0</v>
      </c>
      <c r="AS83" s="8">
        <f t="shared" si="46"/>
        <v>0</v>
      </c>
      <c r="AT83" s="8">
        <f t="shared" si="47"/>
        <v>0</v>
      </c>
      <c r="AU83" s="8">
        <f t="shared" si="48"/>
        <v>0</v>
      </c>
      <c r="AV83" s="8">
        <f t="shared" si="49"/>
        <v>2.3479873820000004E-2</v>
      </c>
      <c r="AW83" s="8">
        <f t="shared" si="50"/>
        <v>7.0439621460000018E-2</v>
      </c>
      <c r="AX83" s="8">
        <f t="shared" si="51"/>
        <v>0.11739936910000001</v>
      </c>
      <c r="AY83" s="8">
        <f t="shared" si="52"/>
        <v>0.16074682846000002</v>
      </c>
      <c r="AZ83" s="8">
        <f t="shared" si="53"/>
        <v>0</v>
      </c>
      <c r="BA83" s="8">
        <f t="shared" si="54"/>
        <v>0</v>
      </c>
      <c r="BB83" s="8">
        <f t="shared" si="55"/>
        <v>0</v>
      </c>
      <c r="BC83" s="8">
        <f t="shared" si="56"/>
        <v>0</v>
      </c>
      <c r="BD83" s="8">
        <f t="shared" si="57"/>
        <v>0</v>
      </c>
      <c r="BE83" s="8">
        <f t="shared" si="58"/>
        <v>0</v>
      </c>
      <c r="BF83" s="8">
        <f t="shared" si="59"/>
        <v>0</v>
      </c>
      <c r="BG83" s="8">
        <f t="shared" si="60"/>
        <v>0</v>
      </c>
      <c r="BH83" s="8">
        <f t="shared" si="61"/>
        <v>0</v>
      </c>
      <c r="BI83" s="8">
        <f t="shared" si="62"/>
        <v>0</v>
      </c>
      <c r="BJ83" s="8">
        <f t="shared" si="63"/>
        <v>0</v>
      </c>
    </row>
    <row r="84" spans="2:62" ht="26.4" x14ac:dyDescent="0.25">
      <c r="B84" s="16">
        <v>20021411</v>
      </c>
      <c r="C84" s="38">
        <v>80</v>
      </c>
      <c r="D84" s="38"/>
      <c r="E84" s="41">
        <v>2021</v>
      </c>
      <c r="F84" s="39" t="s">
        <v>323</v>
      </c>
      <c r="G84" s="27">
        <v>1.6860408099999999</v>
      </c>
      <c r="H84" s="27">
        <v>1.6860408099999999</v>
      </c>
      <c r="I84" s="27">
        <v>0</v>
      </c>
      <c r="J84" s="39" t="s">
        <v>180</v>
      </c>
      <c r="K84" s="15">
        <v>2</v>
      </c>
      <c r="L84" s="39" t="s">
        <v>181</v>
      </c>
      <c r="M84" s="39"/>
      <c r="N84" s="39"/>
      <c r="O84" s="16"/>
      <c r="P84" s="16"/>
      <c r="Q84" s="16"/>
      <c r="R84" s="16"/>
      <c r="S84" s="16"/>
      <c r="T84" s="16" t="s">
        <v>55</v>
      </c>
      <c r="U84" s="16" t="s">
        <v>135</v>
      </c>
      <c r="V84" s="16" t="s">
        <v>285</v>
      </c>
      <c r="W84" s="16" t="s">
        <v>53</v>
      </c>
      <c r="X84" s="8" t="s">
        <v>135</v>
      </c>
      <c r="Y84" s="55">
        <f>IFERROR(VLOOKUP($X84,'Depr rate'!$A$2:$C$10,2,FALSE),0)</f>
        <v>455</v>
      </c>
      <c r="Z84" s="56">
        <f>IF(Y84=0,0,$G84*(VLOOKUP($Y84,'Depr rate'!$B$2:$C$10,2,FALSE)/100))</f>
        <v>2.5122008068999998E-2</v>
      </c>
      <c r="AA84" s="57">
        <f t="shared" si="66"/>
        <v>1.2561004034499999E-2</v>
      </c>
      <c r="AB84" s="57">
        <f>IF(Y84=0,0,$G84*(VLOOKUP($Y84,'Depr rate'!$B$2:$D$10,3,FALSE)/100))</f>
        <v>4.1139395763999997E-2</v>
      </c>
      <c r="AC84" s="1">
        <f t="shared" ref="AC84:AL93" si="67">IF($E84&gt;AC$4,0,IF(AC$4=$E84,$AA84,$Z84*(AC$4-$E84)+$AA84))</f>
        <v>0</v>
      </c>
      <c r="AD84" s="1">
        <f t="shared" si="67"/>
        <v>0</v>
      </c>
      <c r="AE84" s="1">
        <f t="shared" si="67"/>
        <v>0</v>
      </c>
      <c r="AF84" s="1">
        <f t="shared" si="67"/>
        <v>0</v>
      </c>
      <c r="AG84" s="1">
        <f t="shared" si="67"/>
        <v>0</v>
      </c>
      <c r="AH84" s="1">
        <f t="shared" si="67"/>
        <v>0</v>
      </c>
      <c r="AI84" s="1">
        <f t="shared" si="67"/>
        <v>0</v>
      </c>
      <c r="AJ84" s="1">
        <f t="shared" si="67"/>
        <v>1.2561004034499999E-2</v>
      </c>
      <c r="AK84" s="1">
        <f t="shared" si="67"/>
        <v>3.7683012103499995E-2</v>
      </c>
      <c r="AL84" s="1">
        <f t="shared" si="67"/>
        <v>6.280502017249999E-2</v>
      </c>
      <c r="AM84" s="58">
        <f t="shared" si="40"/>
        <v>0.10394441593649999</v>
      </c>
      <c r="AN84" s="4">
        <f t="shared" si="41"/>
        <v>1</v>
      </c>
      <c r="AO84" s="8">
        <f t="shared" si="42"/>
        <v>0</v>
      </c>
      <c r="AP84" s="8">
        <f t="shared" si="43"/>
        <v>0</v>
      </c>
      <c r="AQ84" s="8">
        <f t="shared" si="44"/>
        <v>0</v>
      </c>
      <c r="AR84" s="8">
        <f t="shared" si="45"/>
        <v>0</v>
      </c>
      <c r="AS84" s="8">
        <f t="shared" si="46"/>
        <v>0</v>
      </c>
      <c r="AT84" s="8">
        <f t="shared" si="47"/>
        <v>0</v>
      </c>
      <c r="AU84" s="8">
        <f t="shared" si="48"/>
        <v>0</v>
      </c>
      <c r="AV84" s="8">
        <f t="shared" si="49"/>
        <v>1.2561004034499999E-2</v>
      </c>
      <c r="AW84" s="8">
        <f t="shared" si="50"/>
        <v>3.7683012103499995E-2</v>
      </c>
      <c r="AX84" s="8">
        <f t="shared" si="51"/>
        <v>6.280502017249999E-2</v>
      </c>
      <c r="AY84" s="8">
        <f t="shared" si="52"/>
        <v>0.10394441593649999</v>
      </c>
      <c r="AZ84" s="8">
        <f t="shared" si="53"/>
        <v>0</v>
      </c>
      <c r="BA84" s="8">
        <f t="shared" si="54"/>
        <v>0</v>
      </c>
      <c r="BB84" s="8">
        <f t="shared" si="55"/>
        <v>0</v>
      </c>
      <c r="BC84" s="8">
        <f t="shared" si="56"/>
        <v>0</v>
      </c>
      <c r="BD84" s="8">
        <f t="shared" si="57"/>
        <v>0</v>
      </c>
      <c r="BE84" s="8">
        <f t="shared" si="58"/>
        <v>0</v>
      </c>
      <c r="BF84" s="8">
        <f t="shared" si="59"/>
        <v>0</v>
      </c>
      <c r="BG84" s="8">
        <f t="shared" si="60"/>
        <v>0</v>
      </c>
      <c r="BH84" s="8">
        <f t="shared" si="61"/>
        <v>0</v>
      </c>
      <c r="BI84" s="8">
        <f t="shared" si="62"/>
        <v>0</v>
      </c>
      <c r="BJ84" s="8">
        <f t="shared" si="63"/>
        <v>0</v>
      </c>
    </row>
    <row r="85" spans="2:62" ht="26.4" x14ac:dyDescent="0.25">
      <c r="B85" s="16">
        <v>20021412</v>
      </c>
      <c r="C85" s="38">
        <v>81</v>
      </c>
      <c r="D85" s="38"/>
      <c r="E85" s="41">
        <v>2021</v>
      </c>
      <c r="F85" s="39" t="s">
        <v>324</v>
      </c>
      <c r="G85" s="27">
        <v>1.9752157199999998</v>
      </c>
      <c r="H85" s="27">
        <v>1.9752157199999998</v>
      </c>
      <c r="I85" s="27">
        <v>0</v>
      </c>
      <c r="J85" s="39" t="s">
        <v>180</v>
      </c>
      <c r="K85" s="15">
        <v>2</v>
      </c>
      <c r="L85" s="39" t="s">
        <v>181</v>
      </c>
      <c r="M85" s="39"/>
      <c r="N85" s="39"/>
      <c r="O85" s="16"/>
      <c r="P85" s="16"/>
      <c r="Q85" s="16"/>
      <c r="R85" s="16"/>
      <c r="S85" s="16"/>
      <c r="T85" s="16" t="s">
        <v>55</v>
      </c>
      <c r="U85" s="16" t="s">
        <v>135</v>
      </c>
      <c r="V85" s="16" t="s">
        <v>285</v>
      </c>
      <c r="W85" s="16" t="s">
        <v>53</v>
      </c>
      <c r="X85" s="8" t="s">
        <v>135</v>
      </c>
      <c r="Y85" s="55">
        <f>IFERROR(VLOOKUP($X85,'Depr rate'!$A$2:$C$10,2,FALSE),0)</f>
        <v>455</v>
      </c>
      <c r="Z85" s="56">
        <f>IF(Y85=0,0,$G85*(VLOOKUP($Y85,'Depr rate'!$B$2:$C$10,2,FALSE)/100))</f>
        <v>2.9430714227999998E-2</v>
      </c>
      <c r="AA85" s="57">
        <f t="shared" si="66"/>
        <v>1.4715357113999999E-2</v>
      </c>
      <c r="AB85" s="57">
        <f>IF(Y85=0,0,$G85*(VLOOKUP($Y85,'Depr rate'!$B$2:$D$10,3,FALSE)/100))</f>
        <v>4.8195263567999989E-2</v>
      </c>
      <c r="AC85" s="1">
        <f t="shared" si="67"/>
        <v>0</v>
      </c>
      <c r="AD85" s="1">
        <f t="shared" si="67"/>
        <v>0</v>
      </c>
      <c r="AE85" s="1">
        <f t="shared" si="67"/>
        <v>0</v>
      </c>
      <c r="AF85" s="1">
        <f t="shared" si="67"/>
        <v>0</v>
      </c>
      <c r="AG85" s="1">
        <f t="shared" si="67"/>
        <v>0</v>
      </c>
      <c r="AH85" s="1">
        <f t="shared" si="67"/>
        <v>0</v>
      </c>
      <c r="AI85" s="1">
        <f t="shared" si="67"/>
        <v>0</v>
      </c>
      <c r="AJ85" s="1">
        <f t="shared" si="67"/>
        <v>1.4715357113999999E-2</v>
      </c>
      <c r="AK85" s="1">
        <f t="shared" si="67"/>
        <v>4.4146071341999993E-2</v>
      </c>
      <c r="AL85" s="1">
        <f t="shared" si="67"/>
        <v>7.3576785569999997E-2</v>
      </c>
      <c r="AM85" s="58">
        <f t="shared" si="40"/>
        <v>0.12177204913799999</v>
      </c>
      <c r="AN85" s="4">
        <f t="shared" si="41"/>
        <v>1</v>
      </c>
      <c r="AO85" s="8">
        <f t="shared" si="42"/>
        <v>0</v>
      </c>
      <c r="AP85" s="8">
        <f t="shared" si="43"/>
        <v>0</v>
      </c>
      <c r="AQ85" s="8">
        <f t="shared" si="44"/>
        <v>0</v>
      </c>
      <c r="AR85" s="8">
        <f t="shared" si="45"/>
        <v>0</v>
      </c>
      <c r="AS85" s="8">
        <f t="shared" si="46"/>
        <v>0</v>
      </c>
      <c r="AT85" s="8">
        <f t="shared" si="47"/>
        <v>0</v>
      </c>
      <c r="AU85" s="8">
        <f t="shared" si="48"/>
        <v>0</v>
      </c>
      <c r="AV85" s="8">
        <f t="shared" si="49"/>
        <v>1.4715357113999999E-2</v>
      </c>
      <c r="AW85" s="8">
        <f t="shared" si="50"/>
        <v>4.4146071341999993E-2</v>
      </c>
      <c r="AX85" s="8">
        <f t="shared" si="51"/>
        <v>7.3576785569999997E-2</v>
      </c>
      <c r="AY85" s="8">
        <f t="shared" si="52"/>
        <v>0.12177204913799999</v>
      </c>
      <c r="AZ85" s="8">
        <f t="shared" si="53"/>
        <v>0</v>
      </c>
      <c r="BA85" s="8">
        <f t="shared" si="54"/>
        <v>0</v>
      </c>
      <c r="BB85" s="8">
        <f t="shared" si="55"/>
        <v>0</v>
      </c>
      <c r="BC85" s="8">
        <f t="shared" si="56"/>
        <v>0</v>
      </c>
      <c r="BD85" s="8">
        <f t="shared" si="57"/>
        <v>0</v>
      </c>
      <c r="BE85" s="8">
        <f t="shared" si="58"/>
        <v>0</v>
      </c>
      <c r="BF85" s="8">
        <f t="shared" si="59"/>
        <v>0</v>
      </c>
      <c r="BG85" s="8">
        <f t="shared" si="60"/>
        <v>0</v>
      </c>
      <c r="BH85" s="8">
        <f t="shared" si="61"/>
        <v>0</v>
      </c>
      <c r="BI85" s="8">
        <f t="shared" si="62"/>
        <v>0</v>
      </c>
      <c r="BJ85" s="8">
        <f t="shared" si="63"/>
        <v>0</v>
      </c>
    </row>
    <row r="86" spans="2:62" ht="39.6" x14ac:dyDescent="0.25">
      <c r="B86" s="16">
        <v>20021486</v>
      </c>
      <c r="C86" s="38">
        <v>82</v>
      </c>
      <c r="D86" s="38"/>
      <c r="E86" s="41">
        <v>2021</v>
      </c>
      <c r="F86" s="39" t="s">
        <v>325</v>
      </c>
      <c r="G86" s="27">
        <v>1.1163017200000001</v>
      </c>
      <c r="H86" s="27">
        <v>1.1163017200000001</v>
      </c>
      <c r="I86" s="27">
        <v>0</v>
      </c>
      <c r="J86" s="39" t="s">
        <v>234</v>
      </c>
      <c r="K86" s="15">
        <v>2</v>
      </c>
      <c r="L86" s="39" t="s">
        <v>313</v>
      </c>
      <c r="M86" s="39"/>
      <c r="N86" s="39"/>
      <c r="O86" s="16"/>
      <c r="P86" s="16"/>
      <c r="Q86" s="16"/>
      <c r="R86" s="16"/>
      <c r="S86" s="16"/>
      <c r="T86" s="16" t="s">
        <v>55</v>
      </c>
      <c r="U86" s="16" t="s">
        <v>56</v>
      </c>
      <c r="V86" s="16" t="s">
        <v>139</v>
      </c>
      <c r="W86" s="16" t="s">
        <v>58</v>
      </c>
      <c r="X86" s="38" t="s">
        <v>56</v>
      </c>
      <c r="Y86" s="55">
        <f>IFERROR(VLOOKUP($X86,'Depr rate'!$A$2:$C$10,2,FALSE),0)</f>
        <v>456</v>
      </c>
      <c r="Z86" s="56">
        <f>IF(Y86=0,0,$G86*(VLOOKUP($Y86,'Depr rate'!$B$2:$C$10,2,FALSE)/100))</f>
        <v>2.9023844720000004E-2</v>
      </c>
      <c r="AA86" s="57">
        <f t="shared" si="66"/>
        <v>1.4511922360000002E-2</v>
      </c>
      <c r="AB86" s="57">
        <f>IF(Y86=0,0,$G86*(VLOOKUP($Y86,'Depr rate'!$B$2:$D$10,3,FALSE)/100))</f>
        <v>2.6791241280000003E-2</v>
      </c>
      <c r="AC86" s="1">
        <f t="shared" si="67"/>
        <v>0</v>
      </c>
      <c r="AD86" s="1">
        <f t="shared" si="67"/>
        <v>0</v>
      </c>
      <c r="AE86" s="1">
        <f t="shared" si="67"/>
        <v>0</v>
      </c>
      <c r="AF86" s="1">
        <f t="shared" si="67"/>
        <v>0</v>
      </c>
      <c r="AG86" s="1">
        <f t="shared" si="67"/>
        <v>0</v>
      </c>
      <c r="AH86" s="1">
        <f t="shared" si="67"/>
        <v>0</v>
      </c>
      <c r="AI86" s="1">
        <f t="shared" si="67"/>
        <v>0</v>
      </c>
      <c r="AJ86" s="1">
        <f t="shared" si="67"/>
        <v>1.4511922360000002E-2</v>
      </c>
      <c r="AK86" s="1">
        <f t="shared" si="67"/>
        <v>4.353576708000001E-2</v>
      </c>
      <c r="AL86" s="1">
        <f t="shared" si="67"/>
        <v>7.2559611800000007E-2</v>
      </c>
      <c r="AM86" s="58">
        <f t="shared" si="40"/>
        <v>9.9350853080000009E-2</v>
      </c>
      <c r="AN86" s="4">
        <f t="shared" si="41"/>
        <v>1</v>
      </c>
      <c r="AO86" s="8">
        <f t="shared" si="42"/>
        <v>0</v>
      </c>
      <c r="AP86" s="8">
        <f t="shared" si="43"/>
        <v>0</v>
      </c>
      <c r="AQ86" s="8">
        <f t="shared" si="44"/>
        <v>0</v>
      </c>
      <c r="AR86" s="8">
        <f t="shared" si="45"/>
        <v>0</v>
      </c>
      <c r="AS86" s="8">
        <f t="shared" si="46"/>
        <v>0</v>
      </c>
      <c r="AT86" s="8">
        <f t="shared" si="47"/>
        <v>0</v>
      </c>
      <c r="AU86" s="8">
        <f t="shared" si="48"/>
        <v>0</v>
      </c>
      <c r="AV86" s="8">
        <f t="shared" si="49"/>
        <v>1.4511922360000002E-2</v>
      </c>
      <c r="AW86" s="8">
        <f t="shared" si="50"/>
        <v>4.353576708000001E-2</v>
      </c>
      <c r="AX86" s="8">
        <f t="shared" si="51"/>
        <v>7.2559611800000007E-2</v>
      </c>
      <c r="AY86" s="8">
        <f t="shared" si="52"/>
        <v>9.9350853080000009E-2</v>
      </c>
      <c r="AZ86" s="8">
        <f t="shared" si="53"/>
        <v>0</v>
      </c>
      <c r="BA86" s="8">
        <f t="shared" si="54"/>
        <v>0</v>
      </c>
      <c r="BB86" s="8">
        <f t="shared" si="55"/>
        <v>0</v>
      </c>
      <c r="BC86" s="8">
        <f t="shared" si="56"/>
        <v>0</v>
      </c>
      <c r="BD86" s="8">
        <f t="shared" si="57"/>
        <v>0</v>
      </c>
      <c r="BE86" s="8">
        <f t="shared" si="58"/>
        <v>0</v>
      </c>
      <c r="BF86" s="8">
        <f t="shared" si="59"/>
        <v>0</v>
      </c>
      <c r="BG86" s="8">
        <f t="shared" si="60"/>
        <v>0</v>
      </c>
      <c r="BH86" s="8">
        <f t="shared" si="61"/>
        <v>0</v>
      </c>
      <c r="BI86" s="8">
        <f t="shared" si="62"/>
        <v>0</v>
      </c>
      <c r="BJ86" s="8">
        <f t="shared" si="63"/>
        <v>0</v>
      </c>
    </row>
    <row r="87" spans="2:62" ht="26.4" x14ac:dyDescent="0.25">
      <c r="B87" s="16">
        <v>20021603</v>
      </c>
      <c r="C87" s="38">
        <v>83</v>
      </c>
      <c r="D87" s="38"/>
      <c r="E87" s="41">
        <v>2021</v>
      </c>
      <c r="F87" s="39" t="s">
        <v>326</v>
      </c>
      <c r="G87" s="27">
        <v>0.95402592999999991</v>
      </c>
      <c r="H87" s="27">
        <v>0.95402592999999991</v>
      </c>
      <c r="I87" s="27">
        <v>0</v>
      </c>
      <c r="J87" s="39" t="s">
        <v>327</v>
      </c>
      <c r="K87" s="15">
        <v>2</v>
      </c>
      <c r="L87" s="39" t="s">
        <v>328</v>
      </c>
      <c r="M87" s="39"/>
      <c r="N87" s="39"/>
      <c r="O87" s="16"/>
      <c r="P87" s="16"/>
      <c r="Q87" s="16"/>
      <c r="R87" s="16"/>
      <c r="S87" s="16"/>
      <c r="T87" s="16" t="s">
        <v>55</v>
      </c>
      <c r="U87" s="16" t="s">
        <v>135</v>
      </c>
      <c r="V87" s="16" t="s">
        <v>198</v>
      </c>
      <c r="W87" s="16" t="s">
        <v>53</v>
      </c>
      <c r="X87" s="8" t="s">
        <v>135</v>
      </c>
      <c r="Y87" s="55">
        <f>IFERROR(VLOOKUP($X87,'Depr rate'!$A$2:$C$10,2,FALSE),0)</f>
        <v>455</v>
      </c>
      <c r="Z87" s="56">
        <f>IF(Y87=0,0,$G87*(VLOOKUP($Y87,'Depr rate'!$B$2:$C$10,2,FALSE)/100))</f>
        <v>1.4214986356999998E-2</v>
      </c>
      <c r="AA87" s="57">
        <f t="shared" si="66"/>
        <v>7.107493178499999E-3</v>
      </c>
      <c r="AB87" s="57">
        <f>IF(Y87=0,0,$G87*(VLOOKUP($Y87,'Depr rate'!$B$2:$D$10,3,FALSE)/100))</f>
        <v>2.3278232691999995E-2</v>
      </c>
      <c r="AC87" s="1">
        <f t="shared" si="67"/>
        <v>0</v>
      </c>
      <c r="AD87" s="1">
        <f t="shared" si="67"/>
        <v>0</v>
      </c>
      <c r="AE87" s="1">
        <f t="shared" si="67"/>
        <v>0</v>
      </c>
      <c r="AF87" s="1">
        <f t="shared" si="67"/>
        <v>0</v>
      </c>
      <c r="AG87" s="1">
        <f t="shared" si="67"/>
        <v>0</v>
      </c>
      <c r="AH87" s="1">
        <f t="shared" si="67"/>
        <v>0</v>
      </c>
      <c r="AI87" s="1">
        <f t="shared" si="67"/>
        <v>0</v>
      </c>
      <c r="AJ87" s="1">
        <f t="shared" si="67"/>
        <v>7.107493178499999E-3</v>
      </c>
      <c r="AK87" s="1">
        <f t="shared" si="67"/>
        <v>2.1322479535499997E-2</v>
      </c>
      <c r="AL87" s="1">
        <f t="shared" si="67"/>
        <v>3.5537465892499995E-2</v>
      </c>
      <c r="AM87" s="58">
        <f t="shared" si="40"/>
        <v>5.881569858449999E-2</v>
      </c>
      <c r="AN87" s="4">
        <f t="shared" si="41"/>
        <v>1</v>
      </c>
      <c r="AO87" s="8">
        <f t="shared" si="42"/>
        <v>0</v>
      </c>
      <c r="AP87" s="8">
        <f t="shared" si="43"/>
        <v>0</v>
      </c>
      <c r="AQ87" s="8">
        <f t="shared" si="44"/>
        <v>0</v>
      </c>
      <c r="AR87" s="8">
        <f t="shared" si="45"/>
        <v>0</v>
      </c>
      <c r="AS87" s="8">
        <f t="shared" si="46"/>
        <v>0</v>
      </c>
      <c r="AT87" s="8">
        <f t="shared" si="47"/>
        <v>0</v>
      </c>
      <c r="AU87" s="8">
        <f t="shared" si="48"/>
        <v>0</v>
      </c>
      <c r="AV87" s="8">
        <f t="shared" si="49"/>
        <v>7.107493178499999E-3</v>
      </c>
      <c r="AW87" s="8">
        <f t="shared" si="50"/>
        <v>2.1322479535499997E-2</v>
      </c>
      <c r="AX87" s="8">
        <f t="shared" si="51"/>
        <v>3.5537465892499995E-2</v>
      </c>
      <c r="AY87" s="8">
        <f t="shared" si="52"/>
        <v>5.881569858449999E-2</v>
      </c>
      <c r="AZ87" s="8">
        <f t="shared" si="53"/>
        <v>0</v>
      </c>
      <c r="BA87" s="8">
        <f t="shared" si="54"/>
        <v>0</v>
      </c>
      <c r="BB87" s="8">
        <f t="shared" si="55"/>
        <v>0</v>
      </c>
      <c r="BC87" s="8">
        <f t="shared" si="56"/>
        <v>0</v>
      </c>
      <c r="BD87" s="8">
        <f t="shared" si="57"/>
        <v>0</v>
      </c>
      <c r="BE87" s="8">
        <f t="shared" si="58"/>
        <v>0</v>
      </c>
      <c r="BF87" s="8">
        <f t="shared" si="59"/>
        <v>0</v>
      </c>
      <c r="BG87" s="8">
        <f t="shared" si="60"/>
        <v>0</v>
      </c>
      <c r="BH87" s="8">
        <f t="shared" si="61"/>
        <v>0</v>
      </c>
      <c r="BI87" s="8">
        <f t="shared" si="62"/>
        <v>0</v>
      </c>
      <c r="BJ87" s="8">
        <f t="shared" si="63"/>
        <v>0</v>
      </c>
    </row>
    <row r="88" spans="2:62" ht="26.4" x14ac:dyDescent="0.25">
      <c r="B88" s="16">
        <v>20021606</v>
      </c>
      <c r="C88" s="38">
        <v>84</v>
      </c>
      <c r="D88" s="38"/>
      <c r="E88" s="41">
        <v>2021</v>
      </c>
      <c r="F88" s="39" t="s">
        <v>329</v>
      </c>
      <c r="G88" s="27">
        <v>0.83414532000000008</v>
      </c>
      <c r="H88" s="27">
        <v>0.83414532000000008</v>
      </c>
      <c r="I88" s="27">
        <v>0</v>
      </c>
      <c r="J88" s="39" t="s">
        <v>330</v>
      </c>
      <c r="K88" s="15">
        <v>2</v>
      </c>
      <c r="L88" s="39" t="s">
        <v>331</v>
      </c>
      <c r="M88" s="39"/>
      <c r="N88" s="39"/>
      <c r="O88" s="16"/>
      <c r="P88" s="16"/>
      <c r="Q88" s="16"/>
      <c r="R88" s="16"/>
      <c r="S88" s="16"/>
      <c r="T88" s="16" t="s">
        <v>55</v>
      </c>
      <c r="U88" s="16" t="s">
        <v>135</v>
      </c>
      <c r="V88" s="16" t="s">
        <v>139</v>
      </c>
      <c r="W88" s="16" t="s">
        <v>58</v>
      </c>
      <c r="X88" s="8" t="s">
        <v>135</v>
      </c>
      <c r="Y88" s="55">
        <f>IFERROR(VLOOKUP($X88,'Depr rate'!$A$2:$C$10,2,FALSE),0)</f>
        <v>455</v>
      </c>
      <c r="Z88" s="56">
        <f>IF(Y88=0,0,$G88*(VLOOKUP($Y88,'Depr rate'!$B$2:$C$10,2,FALSE)/100))</f>
        <v>1.2428765268000002E-2</v>
      </c>
      <c r="AA88" s="57">
        <f t="shared" si="66"/>
        <v>6.214382634000001E-3</v>
      </c>
      <c r="AB88" s="57">
        <f>IF(Y88=0,0,$G88*(VLOOKUP($Y88,'Depr rate'!$B$2:$D$10,3,FALSE)/100))</f>
        <v>2.0353145808E-2</v>
      </c>
      <c r="AC88" s="1">
        <f t="shared" si="67"/>
        <v>0</v>
      </c>
      <c r="AD88" s="1">
        <f t="shared" si="67"/>
        <v>0</v>
      </c>
      <c r="AE88" s="1">
        <f t="shared" si="67"/>
        <v>0</v>
      </c>
      <c r="AF88" s="1">
        <f t="shared" si="67"/>
        <v>0</v>
      </c>
      <c r="AG88" s="1">
        <f t="shared" si="67"/>
        <v>0</v>
      </c>
      <c r="AH88" s="1">
        <f t="shared" si="67"/>
        <v>0</v>
      </c>
      <c r="AI88" s="1">
        <f t="shared" si="67"/>
        <v>0</v>
      </c>
      <c r="AJ88" s="1">
        <f t="shared" si="67"/>
        <v>6.214382634000001E-3</v>
      </c>
      <c r="AK88" s="1">
        <f t="shared" si="67"/>
        <v>1.8643147902000001E-2</v>
      </c>
      <c r="AL88" s="1">
        <f t="shared" si="67"/>
        <v>3.1071913170000007E-2</v>
      </c>
      <c r="AM88" s="58">
        <f t="shared" si="40"/>
        <v>5.142505897800001E-2</v>
      </c>
      <c r="AN88" s="4">
        <f t="shared" si="41"/>
        <v>1</v>
      </c>
      <c r="AO88" s="8">
        <f t="shared" si="42"/>
        <v>0</v>
      </c>
      <c r="AP88" s="8">
        <f t="shared" si="43"/>
        <v>0</v>
      </c>
      <c r="AQ88" s="8">
        <f t="shared" si="44"/>
        <v>0</v>
      </c>
      <c r="AR88" s="8">
        <f t="shared" si="45"/>
        <v>0</v>
      </c>
      <c r="AS88" s="8">
        <f t="shared" si="46"/>
        <v>0</v>
      </c>
      <c r="AT88" s="8">
        <f t="shared" si="47"/>
        <v>0</v>
      </c>
      <c r="AU88" s="8">
        <f t="shared" si="48"/>
        <v>0</v>
      </c>
      <c r="AV88" s="8">
        <f t="shared" si="49"/>
        <v>6.214382634000001E-3</v>
      </c>
      <c r="AW88" s="8">
        <f t="shared" si="50"/>
        <v>1.8643147902000001E-2</v>
      </c>
      <c r="AX88" s="8">
        <f t="shared" si="51"/>
        <v>3.1071913170000007E-2</v>
      </c>
      <c r="AY88" s="8">
        <f t="shared" si="52"/>
        <v>5.142505897800001E-2</v>
      </c>
      <c r="AZ88" s="8">
        <f t="shared" si="53"/>
        <v>0</v>
      </c>
      <c r="BA88" s="8">
        <f t="shared" si="54"/>
        <v>0</v>
      </c>
      <c r="BB88" s="8">
        <f t="shared" si="55"/>
        <v>0</v>
      </c>
      <c r="BC88" s="8">
        <f t="shared" si="56"/>
        <v>0</v>
      </c>
      <c r="BD88" s="8">
        <f t="shared" si="57"/>
        <v>0</v>
      </c>
      <c r="BE88" s="8">
        <f t="shared" si="58"/>
        <v>0</v>
      </c>
      <c r="BF88" s="8">
        <f t="shared" si="59"/>
        <v>0</v>
      </c>
      <c r="BG88" s="8">
        <f t="shared" si="60"/>
        <v>0</v>
      </c>
      <c r="BH88" s="8">
        <f t="shared" si="61"/>
        <v>0</v>
      </c>
      <c r="BI88" s="8">
        <f t="shared" si="62"/>
        <v>0</v>
      </c>
      <c r="BJ88" s="8">
        <f t="shared" si="63"/>
        <v>0</v>
      </c>
    </row>
    <row r="89" spans="2:62" ht="26.4" x14ac:dyDescent="0.25">
      <c r="B89" s="16">
        <v>20021657</v>
      </c>
      <c r="C89" s="38">
        <v>85</v>
      </c>
      <c r="D89" s="38"/>
      <c r="E89" s="41">
        <v>2021</v>
      </c>
      <c r="F89" s="39" t="s">
        <v>332</v>
      </c>
      <c r="G89" s="27">
        <v>0.96060626000000016</v>
      </c>
      <c r="H89" s="27">
        <v>0.96060626000000016</v>
      </c>
      <c r="I89" s="27">
        <v>0</v>
      </c>
      <c r="J89" s="39" t="s">
        <v>333</v>
      </c>
      <c r="K89" s="15">
        <v>2</v>
      </c>
      <c r="L89" s="39" t="s">
        <v>309</v>
      </c>
      <c r="M89" s="39"/>
      <c r="N89" s="39"/>
      <c r="O89" s="16"/>
      <c r="P89" s="16"/>
      <c r="Q89" s="16"/>
      <c r="R89" s="16"/>
      <c r="S89" s="16"/>
      <c r="T89" s="16" t="s">
        <v>55</v>
      </c>
      <c r="U89" s="16" t="s">
        <v>56</v>
      </c>
      <c r="V89" s="16" t="s">
        <v>157</v>
      </c>
      <c r="W89" s="16" t="s">
        <v>53</v>
      </c>
      <c r="X89" s="38" t="s">
        <v>56</v>
      </c>
      <c r="Y89" s="55">
        <f>IFERROR(VLOOKUP($X89,'Depr rate'!$A$2:$C$10,2,FALSE),0)</f>
        <v>456</v>
      </c>
      <c r="Z89" s="56">
        <f>IF(Y89=0,0,$G89*(VLOOKUP($Y89,'Depr rate'!$B$2:$C$10,2,FALSE)/100))</f>
        <v>2.4975762760000006E-2</v>
      </c>
      <c r="AA89" s="57">
        <f t="shared" si="66"/>
        <v>1.2487881380000003E-2</v>
      </c>
      <c r="AB89" s="57">
        <f>IF(Y89=0,0,$G89*(VLOOKUP($Y89,'Depr rate'!$B$2:$D$10,3,FALSE)/100))</f>
        <v>2.3054550240000003E-2</v>
      </c>
      <c r="AC89" s="1">
        <f t="shared" si="67"/>
        <v>0</v>
      </c>
      <c r="AD89" s="1">
        <f t="shared" si="67"/>
        <v>0</v>
      </c>
      <c r="AE89" s="1">
        <f t="shared" si="67"/>
        <v>0</v>
      </c>
      <c r="AF89" s="1">
        <f t="shared" si="67"/>
        <v>0</v>
      </c>
      <c r="AG89" s="1">
        <f t="shared" si="67"/>
        <v>0</v>
      </c>
      <c r="AH89" s="1">
        <f t="shared" si="67"/>
        <v>0</v>
      </c>
      <c r="AI89" s="1">
        <f t="shared" si="67"/>
        <v>0</v>
      </c>
      <c r="AJ89" s="1">
        <f t="shared" si="67"/>
        <v>1.2487881380000003E-2</v>
      </c>
      <c r="AK89" s="1">
        <f t="shared" si="67"/>
        <v>3.7463644140000009E-2</v>
      </c>
      <c r="AL89" s="1">
        <f t="shared" si="67"/>
        <v>6.2439406900000015E-2</v>
      </c>
      <c r="AM89" s="58">
        <f t="shared" si="40"/>
        <v>8.5493957140000021E-2</v>
      </c>
      <c r="AN89" s="4">
        <f t="shared" si="41"/>
        <v>1</v>
      </c>
      <c r="AO89" s="8">
        <f t="shared" si="42"/>
        <v>0</v>
      </c>
      <c r="AP89" s="8">
        <f t="shared" si="43"/>
        <v>0</v>
      </c>
      <c r="AQ89" s="8">
        <f t="shared" si="44"/>
        <v>0</v>
      </c>
      <c r="AR89" s="8">
        <f t="shared" si="45"/>
        <v>0</v>
      </c>
      <c r="AS89" s="8">
        <f t="shared" si="46"/>
        <v>0</v>
      </c>
      <c r="AT89" s="8">
        <f t="shared" si="47"/>
        <v>0</v>
      </c>
      <c r="AU89" s="8">
        <f t="shared" si="48"/>
        <v>0</v>
      </c>
      <c r="AV89" s="8">
        <f t="shared" si="49"/>
        <v>1.2487881380000003E-2</v>
      </c>
      <c r="AW89" s="8">
        <f t="shared" si="50"/>
        <v>3.7463644140000009E-2</v>
      </c>
      <c r="AX89" s="8">
        <f t="shared" si="51"/>
        <v>6.2439406900000015E-2</v>
      </c>
      <c r="AY89" s="8">
        <f t="shared" si="52"/>
        <v>8.5493957140000021E-2</v>
      </c>
      <c r="AZ89" s="8">
        <f t="shared" si="53"/>
        <v>0</v>
      </c>
      <c r="BA89" s="8">
        <f t="shared" si="54"/>
        <v>0</v>
      </c>
      <c r="BB89" s="8">
        <f t="shared" si="55"/>
        <v>0</v>
      </c>
      <c r="BC89" s="8">
        <f t="shared" si="56"/>
        <v>0</v>
      </c>
      <c r="BD89" s="8">
        <f t="shared" si="57"/>
        <v>0</v>
      </c>
      <c r="BE89" s="8">
        <f t="shared" si="58"/>
        <v>0</v>
      </c>
      <c r="BF89" s="8">
        <f t="shared" si="59"/>
        <v>0</v>
      </c>
      <c r="BG89" s="8">
        <f t="shared" si="60"/>
        <v>0</v>
      </c>
      <c r="BH89" s="8">
        <f t="shared" si="61"/>
        <v>0</v>
      </c>
      <c r="BI89" s="8">
        <f t="shared" si="62"/>
        <v>0</v>
      </c>
      <c r="BJ89" s="8">
        <f t="shared" si="63"/>
        <v>0</v>
      </c>
    </row>
    <row r="90" spans="2:62" ht="26.4" x14ac:dyDescent="0.25">
      <c r="B90" s="16">
        <v>20021800</v>
      </c>
      <c r="C90" s="38">
        <v>86</v>
      </c>
      <c r="D90" s="38"/>
      <c r="E90" s="41">
        <v>2021</v>
      </c>
      <c r="F90" s="39" t="s">
        <v>334</v>
      </c>
      <c r="G90" s="27">
        <v>1.0995409700000001</v>
      </c>
      <c r="H90" s="27">
        <v>1.0995409700000001</v>
      </c>
      <c r="I90" s="27">
        <v>0</v>
      </c>
      <c r="J90" s="39"/>
      <c r="K90" s="15">
        <v>2</v>
      </c>
      <c r="L90" s="39" t="s">
        <v>181</v>
      </c>
      <c r="M90" s="39"/>
      <c r="N90" s="39"/>
      <c r="O90" s="16"/>
      <c r="P90" s="16"/>
      <c r="Q90" s="16"/>
      <c r="R90" s="16"/>
      <c r="S90" s="16"/>
      <c r="T90" s="16" t="s">
        <v>55</v>
      </c>
      <c r="U90" s="16" t="s">
        <v>135</v>
      </c>
      <c r="V90" s="16" t="s">
        <v>335</v>
      </c>
      <c r="W90" s="16" t="s">
        <v>54</v>
      </c>
      <c r="X90" s="8" t="s">
        <v>135</v>
      </c>
      <c r="Y90" s="55">
        <f>IFERROR(VLOOKUP($X90,'Depr rate'!$A$2:$C$10,2,FALSE),0)</f>
        <v>455</v>
      </c>
      <c r="Z90" s="56">
        <f>IF(Y90=0,0,$G90*(VLOOKUP($Y90,'Depr rate'!$B$2:$C$10,2,FALSE)/100))</f>
        <v>1.6383160452999999E-2</v>
      </c>
      <c r="AA90" s="57">
        <f t="shared" si="66"/>
        <v>8.1915802264999997E-3</v>
      </c>
      <c r="AB90" s="57">
        <f>IF(Y90=0,0,$G90*(VLOOKUP($Y90,'Depr rate'!$B$2:$D$10,3,FALSE)/100))</f>
        <v>2.6828799667999999E-2</v>
      </c>
      <c r="AC90" s="1">
        <f t="shared" si="67"/>
        <v>0</v>
      </c>
      <c r="AD90" s="1">
        <f t="shared" si="67"/>
        <v>0</v>
      </c>
      <c r="AE90" s="1">
        <f t="shared" si="67"/>
        <v>0</v>
      </c>
      <c r="AF90" s="1">
        <f t="shared" si="67"/>
        <v>0</v>
      </c>
      <c r="AG90" s="1">
        <f t="shared" si="67"/>
        <v>0</v>
      </c>
      <c r="AH90" s="1">
        <f t="shared" si="67"/>
        <v>0</v>
      </c>
      <c r="AI90" s="1">
        <f t="shared" si="67"/>
        <v>0</v>
      </c>
      <c r="AJ90" s="1">
        <f t="shared" si="67"/>
        <v>8.1915802264999997E-3</v>
      </c>
      <c r="AK90" s="1">
        <f t="shared" si="67"/>
        <v>2.4574740679499999E-2</v>
      </c>
      <c r="AL90" s="1">
        <f t="shared" si="67"/>
        <v>4.0957901132500002E-2</v>
      </c>
      <c r="AM90" s="58">
        <f t="shared" si="40"/>
        <v>6.7786700800500005E-2</v>
      </c>
      <c r="AN90" s="4">
        <f t="shared" si="41"/>
        <v>1</v>
      </c>
      <c r="AO90" s="8">
        <f t="shared" si="42"/>
        <v>0</v>
      </c>
      <c r="AP90" s="8">
        <f t="shared" si="43"/>
        <v>0</v>
      </c>
      <c r="AQ90" s="8">
        <f t="shared" si="44"/>
        <v>0</v>
      </c>
      <c r="AR90" s="8">
        <f t="shared" si="45"/>
        <v>0</v>
      </c>
      <c r="AS90" s="8">
        <f t="shared" si="46"/>
        <v>0</v>
      </c>
      <c r="AT90" s="8">
        <f t="shared" si="47"/>
        <v>0</v>
      </c>
      <c r="AU90" s="8">
        <f t="shared" si="48"/>
        <v>0</v>
      </c>
      <c r="AV90" s="8">
        <f t="shared" si="49"/>
        <v>8.1915802264999997E-3</v>
      </c>
      <c r="AW90" s="8">
        <f t="shared" si="50"/>
        <v>2.4574740679499999E-2</v>
      </c>
      <c r="AX90" s="8">
        <f t="shared" si="51"/>
        <v>4.0957901132500002E-2</v>
      </c>
      <c r="AY90" s="8">
        <f t="shared" si="52"/>
        <v>6.7786700800500005E-2</v>
      </c>
      <c r="AZ90" s="8">
        <f t="shared" si="53"/>
        <v>0</v>
      </c>
      <c r="BA90" s="8">
        <f t="shared" si="54"/>
        <v>0</v>
      </c>
      <c r="BB90" s="8">
        <f t="shared" si="55"/>
        <v>0</v>
      </c>
      <c r="BC90" s="8">
        <f t="shared" si="56"/>
        <v>0</v>
      </c>
      <c r="BD90" s="8">
        <f t="shared" si="57"/>
        <v>0</v>
      </c>
      <c r="BE90" s="8">
        <f t="shared" si="58"/>
        <v>0</v>
      </c>
      <c r="BF90" s="8">
        <f t="shared" si="59"/>
        <v>0</v>
      </c>
      <c r="BG90" s="8">
        <f t="shared" si="60"/>
        <v>0</v>
      </c>
      <c r="BH90" s="8">
        <f t="shared" si="61"/>
        <v>0</v>
      </c>
      <c r="BI90" s="8">
        <f t="shared" si="62"/>
        <v>0</v>
      </c>
      <c r="BJ90" s="8">
        <f t="shared" si="63"/>
        <v>0</v>
      </c>
    </row>
    <row r="91" spans="2:62" ht="52.8" x14ac:dyDescent="0.25">
      <c r="B91" s="16">
        <v>20022534</v>
      </c>
      <c r="C91" s="38">
        <v>87</v>
      </c>
      <c r="D91" s="38"/>
      <c r="E91" s="41">
        <v>2021</v>
      </c>
      <c r="F91" s="39" t="s">
        <v>336</v>
      </c>
      <c r="G91" s="27">
        <v>1.3294171499999998</v>
      </c>
      <c r="H91" s="27">
        <v>1.3294171499999998</v>
      </c>
      <c r="I91" s="27">
        <v>0</v>
      </c>
      <c r="J91" s="39" t="s">
        <v>167</v>
      </c>
      <c r="K91" s="15">
        <v>2</v>
      </c>
      <c r="L91" s="39" t="s">
        <v>148</v>
      </c>
      <c r="M91" s="39"/>
      <c r="N91" s="39"/>
      <c r="O91" s="16"/>
      <c r="P91" s="16"/>
      <c r="Q91" s="16"/>
      <c r="R91" s="16"/>
      <c r="S91" s="16"/>
      <c r="T91" s="16" t="s">
        <v>55</v>
      </c>
      <c r="U91" s="16" t="s">
        <v>151</v>
      </c>
      <c r="V91" s="16" t="s">
        <v>337</v>
      </c>
      <c r="W91" s="16" t="s">
        <v>76</v>
      </c>
      <c r="X91" s="38" t="s">
        <v>151</v>
      </c>
      <c r="Y91" s="55">
        <f>IFERROR(VLOOKUP($X91,'Depr rate'!$A$2:$C$10,2,FALSE),0)</f>
        <v>450</v>
      </c>
      <c r="Z91" s="56">
        <f>IF(Y91=0,0,$G91*(VLOOKUP($Y91,'Depr rate'!$B$2:$C$10,2,FALSE)/100))</f>
        <v>0</v>
      </c>
      <c r="AA91" s="57">
        <f t="shared" si="66"/>
        <v>0</v>
      </c>
      <c r="AB91" s="57">
        <f>IF(Y91=0,0,$G91*(VLOOKUP($Y91,'Depr rate'!$B$2:$D$10,3,FALSE)/100))</f>
        <v>0</v>
      </c>
      <c r="AC91" s="1">
        <f t="shared" si="67"/>
        <v>0</v>
      </c>
      <c r="AD91" s="1">
        <f t="shared" si="67"/>
        <v>0</v>
      </c>
      <c r="AE91" s="1">
        <f t="shared" si="67"/>
        <v>0</v>
      </c>
      <c r="AF91" s="1">
        <f t="shared" si="67"/>
        <v>0</v>
      </c>
      <c r="AG91" s="1">
        <f t="shared" si="67"/>
        <v>0</v>
      </c>
      <c r="AH91" s="1">
        <f t="shared" si="67"/>
        <v>0</v>
      </c>
      <c r="AI91" s="1">
        <f t="shared" si="67"/>
        <v>0</v>
      </c>
      <c r="AJ91" s="1">
        <f t="shared" si="67"/>
        <v>0</v>
      </c>
      <c r="AK91" s="1">
        <f t="shared" si="67"/>
        <v>0</v>
      </c>
      <c r="AL91" s="1">
        <f t="shared" si="67"/>
        <v>0</v>
      </c>
      <c r="AM91" s="58">
        <f t="shared" si="40"/>
        <v>0</v>
      </c>
      <c r="AN91" s="4">
        <f t="shared" si="41"/>
        <v>1</v>
      </c>
      <c r="AO91" s="8">
        <f t="shared" si="42"/>
        <v>0</v>
      </c>
      <c r="AP91" s="8">
        <f t="shared" si="43"/>
        <v>0</v>
      </c>
      <c r="AQ91" s="8">
        <f t="shared" si="44"/>
        <v>0</v>
      </c>
      <c r="AR91" s="8">
        <f t="shared" si="45"/>
        <v>0</v>
      </c>
      <c r="AS91" s="8">
        <f t="shared" si="46"/>
        <v>0</v>
      </c>
      <c r="AT91" s="8">
        <f t="shared" si="47"/>
        <v>0</v>
      </c>
      <c r="AU91" s="8">
        <f t="shared" si="48"/>
        <v>0</v>
      </c>
      <c r="AV91" s="8">
        <f t="shared" si="49"/>
        <v>0</v>
      </c>
      <c r="AW91" s="8">
        <f t="shared" si="50"/>
        <v>0</v>
      </c>
      <c r="AX91" s="8">
        <f t="shared" si="51"/>
        <v>0</v>
      </c>
      <c r="AY91" s="8">
        <f t="shared" si="52"/>
        <v>0</v>
      </c>
      <c r="AZ91" s="8">
        <f t="shared" si="53"/>
        <v>0</v>
      </c>
      <c r="BA91" s="8">
        <f t="shared" si="54"/>
        <v>0</v>
      </c>
      <c r="BB91" s="8">
        <f t="shared" si="55"/>
        <v>0</v>
      </c>
      <c r="BC91" s="8">
        <f t="shared" si="56"/>
        <v>0</v>
      </c>
      <c r="BD91" s="8">
        <f t="shared" si="57"/>
        <v>0</v>
      </c>
      <c r="BE91" s="8">
        <f t="shared" si="58"/>
        <v>0</v>
      </c>
      <c r="BF91" s="8">
        <f t="shared" si="59"/>
        <v>0</v>
      </c>
      <c r="BG91" s="8">
        <f t="shared" si="60"/>
        <v>0</v>
      </c>
      <c r="BH91" s="8">
        <f t="shared" si="61"/>
        <v>0</v>
      </c>
      <c r="BI91" s="8">
        <f t="shared" si="62"/>
        <v>0</v>
      </c>
      <c r="BJ91" s="8">
        <f t="shared" si="63"/>
        <v>0</v>
      </c>
    </row>
    <row r="92" spans="2:62" ht="39.6" x14ac:dyDescent="0.25">
      <c r="B92" s="16">
        <v>20022604</v>
      </c>
      <c r="C92" s="38">
        <v>88</v>
      </c>
      <c r="D92" s="38"/>
      <c r="E92" s="41">
        <v>2021</v>
      </c>
      <c r="F92" s="39" t="s">
        <v>338</v>
      </c>
      <c r="G92" s="27">
        <v>0.68718073000000002</v>
      </c>
      <c r="H92" s="27">
        <v>0.68718073000000002</v>
      </c>
      <c r="I92" s="27">
        <v>0</v>
      </c>
      <c r="J92" s="39" t="s">
        <v>339</v>
      </c>
      <c r="K92" s="15">
        <v>2</v>
      </c>
      <c r="L92" s="39" t="s">
        <v>148</v>
      </c>
      <c r="M92" s="39"/>
      <c r="N92" s="39"/>
      <c r="O92" s="16"/>
      <c r="P92" s="16"/>
      <c r="Q92" s="16"/>
      <c r="R92" s="16"/>
      <c r="S92" s="16"/>
      <c r="T92" s="16" t="s">
        <v>55</v>
      </c>
      <c r="U92" s="16" t="s">
        <v>151</v>
      </c>
      <c r="V92" s="16" t="s">
        <v>231</v>
      </c>
      <c r="W92" s="16" t="s">
        <v>53</v>
      </c>
      <c r="X92" s="38" t="s">
        <v>151</v>
      </c>
      <c r="Y92" s="55">
        <f>IFERROR(VLOOKUP($X92,'Depr rate'!$A$2:$C$10,2,FALSE),0)</f>
        <v>450</v>
      </c>
      <c r="Z92" s="56">
        <f>IF(Y92=0,0,$G92*(VLOOKUP($Y92,'Depr rate'!$B$2:$C$10,2,FALSE)/100))</f>
        <v>0</v>
      </c>
      <c r="AA92" s="57">
        <f t="shared" si="66"/>
        <v>0</v>
      </c>
      <c r="AB92" s="57">
        <f>IF(Y92=0,0,$G92*(VLOOKUP($Y92,'Depr rate'!$B$2:$D$10,3,FALSE)/100))</f>
        <v>0</v>
      </c>
      <c r="AC92" s="1">
        <f t="shared" si="67"/>
        <v>0</v>
      </c>
      <c r="AD92" s="1">
        <f t="shared" si="67"/>
        <v>0</v>
      </c>
      <c r="AE92" s="1">
        <f t="shared" si="67"/>
        <v>0</v>
      </c>
      <c r="AF92" s="1">
        <f t="shared" si="67"/>
        <v>0</v>
      </c>
      <c r="AG92" s="1">
        <f t="shared" si="67"/>
        <v>0</v>
      </c>
      <c r="AH92" s="1">
        <f t="shared" si="67"/>
        <v>0</v>
      </c>
      <c r="AI92" s="1">
        <f t="shared" si="67"/>
        <v>0</v>
      </c>
      <c r="AJ92" s="1">
        <f t="shared" si="67"/>
        <v>0</v>
      </c>
      <c r="AK92" s="1">
        <f t="shared" si="67"/>
        <v>0</v>
      </c>
      <c r="AL92" s="1">
        <f t="shared" si="67"/>
        <v>0</v>
      </c>
      <c r="AM92" s="58">
        <f t="shared" si="40"/>
        <v>0</v>
      </c>
      <c r="AN92" s="4">
        <f t="shared" si="41"/>
        <v>1</v>
      </c>
      <c r="AO92" s="8">
        <f t="shared" si="42"/>
        <v>0</v>
      </c>
      <c r="AP92" s="8">
        <f t="shared" si="43"/>
        <v>0</v>
      </c>
      <c r="AQ92" s="8">
        <f t="shared" si="44"/>
        <v>0</v>
      </c>
      <c r="AR92" s="8">
        <f t="shared" si="45"/>
        <v>0</v>
      </c>
      <c r="AS92" s="8">
        <f t="shared" si="46"/>
        <v>0</v>
      </c>
      <c r="AT92" s="8">
        <f t="shared" si="47"/>
        <v>0</v>
      </c>
      <c r="AU92" s="8">
        <f t="shared" si="48"/>
        <v>0</v>
      </c>
      <c r="AV92" s="8">
        <f t="shared" si="49"/>
        <v>0</v>
      </c>
      <c r="AW92" s="8">
        <f t="shared" si="50"/>
        <v>0</v>
      </c>
      <c r="AX92" s="8">
        <f t="shared" si="51"/>
        <v>0</v>
      </c>
      <c r="AY92" s="8">
        <f t="shared" si="52"/>
        <v>0</v>
      </c>
      <c r="AZ92" s="8">
        <f t="shared" si="53"/>
        <v>0</v>
      </c>
      <c r="BA92" s="8">
        <f t="shared" si="54"/>
        <v>0</v>
      </c>
      <c r="BB92" s="8">
        <f t="shared" si="55"/>
        <v>0</v>
      </c>
      <c r="BC92" s="8">
        <f t="shared" si="56"/>
        <v>0</v>
      </c>
      <c r="BD92" s="8">
        <f t="shared" si="57"/>
        <v>0</v>
      </c>
      <c r="BE92" s="8">
        <f t="shared" si="58"/>
        <v>0</v>
      </c>
      <c r="BF92" s="8">
        <f t="shared" si="59"/>
        <v>0</v>
      </c>
      <c r="BG92" s="8">
        <f t="shared" si="60"/>
        <v>0</v>
      </c>
      <c r="BH92" s="8">
        <f t="shared" si="61"/>
        <v>0</v>
      </c>
      <c r="BI92" s="8">
        <f t="shared" si="62"/>
        <v>0</v>
      </c>
      <c r="BJ92" s="8">
        <f t="shared" si="63"/>
        <v>0</v>
      </c>
    </row>
    <row r="93" spans="2:62" ht="39.6" x14ac:dyDescent="0.25">
      <c r="B93" s="16">
        <v>20022605</v>
      </c>
      <c r="C93" s="38">
        <v>89</v>
      </c>
      <c r="D93" s="38"/>
      <c r="E93" s="41">
        <v>2021</v>
      </c>
      <c r="F93" s="39" t="s">
        <v>340</v>
      </c>
      <c r="G93" s="27">
        <v>0.50970817999999996</v>
      </c>
      <c r="H93" s="27">
        <v>0.50970817999999996</v>
      </c>
      <c r="I93" s="27">
        <v>0</v>
      </c>
      <c r="J93" s="39" t="s">
        <v>167</v>
      </c>
      <c r="K93" s="15">
        <v>2</v>
      </c>
      <c r="L93" s="39" t="s">
        <v>148</v>
      </c>
      <c r="M93" s="39"/>
      <c r="N93" s="39"/>
      <c r="O93" s="16"/>
      <c r="P93" s="16"/>
      <c r="Q93" s="16"/>
      <c r="R93" s="16"/>
      <c r="S93" s="16"/>
      <c r="T93" s="16" t="s">
        <v>55</v>
      </c>
      <c r="U93" s="16" t="s">
        <v>151</v>
      </c>
      <c r="V93" s="16" t="s">
        <v>231</v>
      </c>
      <c r="W93" s="16" t="s">
        <v>53</v>
      </c>
      <c r="X93" s="38" t="s">
        <v>151</v>
      </c>
      <c r="Y93" s="55">
        <f>IFERROR(VLOOKUP($X93,'Depr rate'!$A$2:$C$10,2,FALSE),0)</f>
        <v>450</v>
      </c>
      <c r="Z93" s="56">
        <f>IF(Y93=0,0,$G93*(VLOOKUP($Y93,'Depr rate'!$B$2:$C$10,2,FALSE)/100))</f>
        <v>0</v>
      </c>
      <c r="AA93" s="57">
        <f t="shared" si="66"/>
        <v>0</v>
      </c>
      <c r="AB93" s="57">
        <f>IF(Y93=0,0,$G93*(VLOOKUP($Y93,'Depr rate'!$B$2:$D$10,3,FALSE)/100))</f>
        <v>0</v>
      </c>
      <c r="AC93" s="1">
        <f t="shared" si="67"/>
        <v>0</v>
      </c>
      <c r="AD93" s="1">
        <f t="shared" si="67"/>
        <v>0</v>
      </c>
      <c r="AE93" s="1">
        <f t="shared" si="67"/>
        <v>0</v>
      </c>
      <c r="AF93" s="1">
        <f t="shared" si="67"/>
        <v>0</v>
      </c>
      <c r="AG93" s="1">
        <f t="shared" si="67"/>
        <v>0</v>
      </c>
      <c r="AH93" s="1">
        <f t="shared" si="67"/>
        <v>0</v>
      </c>
      <c r="AI93" s="1">
        <f t="shared" si="67"/>
        <v>0</v>
      </c>
      <c r="AJ93" s="1">
        <f t="shared" si="67"/>
        <v>0</v>
      </c>
      <c r="AK93" s="1">
        <f t="shared" si="67"/>
        <v>0</v>
      </c>
      <c r="AL93" s="1">
        <f t="shared" si="67"/>
        <v>0</v>
      </c>
      <c r="AM93" s="58">
        <f t="shared" si="40"/>
        <v>0</v>
      </c>
      <c r="AN93" s="4">
        <f t="shared" si="41"/>
        <v>1</v>
      </c>
      <c r="AO93" s="8">
        <f t="shared" si="42"/>
        <v>0</v>
      </c>
      <c r="AP93" s="8">
        <f t="shared" si="43"/>
        <v>0</v>
      </c>
      <c r="AQ93" s="8">
        <f t="shared" si="44"/>
        <v>0</v>
      </c>
      <c r="AR93" s="8">
        <f t="shared" si="45"/>
        <v>0</v>
      </c>
      <c r="AS93" s="8">
        <f t="shared" si="46"/>
        <v>0</v>
      </c>
      <c r="AT93" s="8">
        <f t="shared" si="47"/>
        <v>0</v>
      </c>
      <c r="AU93" s="8">
        <f t="shared" si="48"/>
        <v>0</v>
      </c>
      <c r="AV93" s="8">
        <f t="shared" si="49"/>
        <v>0</v>
      </c>
      <c r="AW93" s="8">
        <f t="shared" si="50"/>
        <v>0</v>
      </c>
      <c r="AX93" s="8">
        <f t="shared" si="51"/>
        <v>0</v>
      </c>
      <c r="AY93" s="8">
        <f t="shared" si="52"/>
        <v>0</v>
      </c>
      <c r="AZ93" s="8">
        <f t="shared" si="53"/>
        <v>0</v>
      </c>
      <c r="BA93" s="8">
        <f t="shared" si="54"/>
        <v>0</v>
      </c>
      <c r="BB93" s="8">
        <f t="shared" si="55"/>
        <v>0</v>
      </c>
      <c r="BC93" s="8">
        <f t="shared" si="56"/>
        <v>0</v>
      </c>
      <c r="BD93" s="8">
        <f t="shared" si="57"/>
        <v>0</v>
      </c>
      <c r="BE93" s="8">
        <f t="shared" si="58"/>
        <v>0</v>
      </c>
      <c r="BF93" s="8">
        <f t="shared" si="59"/>
        <v>0</v>
      </c>
      <c r="BG93" s="8">
        <f t="shared" si="60"/>
        <v>0</v>
      </c>
      <c r="BH93" s="8">
        <f t="shared" si="61"/>
        <v>0</v>
      </c>
      <c r="BI93" s="8">
        <f t="shared" si="62"/>
        <v>0</v>
      </c>
      <c r="BJ93" s="8">
        <f t="shared" si="63"/>
        <v>0</v>
      </c>
    </row>
    <row r="94" spans="2:62" ht="26.4" x14ac:dyDescent="0.25">
      <c r="B94" s="16">
        <v>20020231</v>
      </c>
      <c r="C94" s="38">
        <v>90</v>
      </c>
      <c r="D94" s="38"/>
      <c r="E94" s="41">
        <v>2022</v>
      </c>
      <c r="F94" s="39" t="s">
        <v>341</v>
      </c>
      <c r="G94" s="27">
        <v>0.72612121000000007</v>
      </c>
      <c r="H94" s="27">
        <v>0.72612121000000007</v>
      </c>
      <c r="I94" s="27">
        <v>0</v>
      </c>
      <c r="J94" s="39" t="s">
        <v>292</v>
      </c>
      <c r="K94" s="15">
        <v>2</v>
      </c>
      <c r="L94" s="39" t="s">
        <v>309</v>
      </c>
      <c r="M94" s="39"/>
      <c r="N94" s="39"/>
      <c r="O94" s="16"/>
      <c r="P94" s="16"/>
      <c r="Q94" s="16"/>
      <c r="R94" s="16"/>
      <c r="S94" s="16"/>
      <c r="T94" s="16" t="s">
        <v>55</v>
      </c>
      <c r="U94" s="16" t="s">
        <v>56</v>
      </c>
      <c r="V94" s="16" t="s">
        <v>139</v>
      </c>
      <c r="W94" s="16" t="s">
        <v>58</v>
      </c>
      <c r="X94" s="38" t="s">
        <v>56</v>
      </c>
      <c r="Y94" s="55">
        <f>IFERROR(VLOOKUP($X94,'Depr rate'!$A$2:$C$10,2,FALSE),0)</f>
        <v>456</v>
      </c>
      <c r="Z94" s="56">
        <f>IF(Y94=0,0,$G94*(VLOOKUP($Y94,'Depr rate'!$B$2:$C$10,2,FALSE)/100))</f>
        <v>1.8879151460000004E-2</v>
      </c>
      <c r="AA94" s="57">
        <f t="shared" si="66"/>
        <v>9.4395757300000018E-3</v>
      </c>
      <c r="AB94" s="57">
        <f>IF(Y94=0,0,$G94*(VLOOKUP($Y94,'Depr rate'!$B$2:$D$10,3,FALSE)/100))</f>
        <v>1.7426909040000001E-2</v>
      </c>
      <c r="AC94" s="1">
        <f t="shared" ref="AC94:AL103" si="68">IF($E94&gt;AC$4,0,IF(AC$4=$E94,$AA94,$Z94*(AC$4-$E94)+$AA94))</f>
        <v>0</v>
      </c>
      <c r="AD94" s="1">
        <f t="shared" si="68"/>
        <v>0</v>
      </c>
      <c r="AE94" s="1">
        <f t="shared" si="68"/>
        <v>0</v>
      </c>
      <c r="AF94" s="1">
        <f t="shared" si="68"/>
        <v>0</v>
      </c>
      <c r="AG94" s="1">
        <f t="shared" si="68"/>
        <v>0</v>
      </c>
      <c r="AH94" s="1">
        <f t="shared" si="68"/>
        <v>0</v>
      </c>
      <c r="AI94" s="1">
        <f t="shared" si="68"/>
        <v>0</v>
      </c>
      <c r="AJ94" s="1">
        <f t="shared" si="68"/>
        <v>0</v>
      </c>
      <c r="AK94" s="1">
        <f t="shared" si="68"/>
        <v>9.4395757300000018E-3</v>
      </c>
      <c r="AL94" s="1">
        <f t="shared" si="68"/>
        <v>2.8318727190000004E-2</v>
      </c>
      <c r="AM94" s="58">
        <f t="shared" si="40"/>
        <v>4.5745636230000004E-2</v>
      </c>
      <c r="AN94" s="4">
        <f t="shared" si="41"/>
        <v>1</v>
      </c>
      <c r="AO94" s="8">
        <f t="shared" si="42"/>
        <v>0</v>
      </c>
      <c r="AP94" s="8">
        <f t="shared" si="43"/>
        <v>0</v>
      </c>
      <c r="AQ94" s="8">
        <f t="shared" si="44"/>
        <v>0</v>
      </c>
      <c r="AR94" s="8">
        <f t="shared" si="45"/>
        <v>0</v>
      </c>
      <c r="AS94" s="8">
        <f t="shared" si="46"/>
        <v>0</v>
      </c>
      <c r="AT94" s="8">
        <f t="shared" si="47"/>
        <v>0</v>
      </c>
      <c r="AU94" s="8">
        <f t="shared" si="48"/>
        <v>0</v>
      </c>
      <c r="AV94" s="8">
        <f t="shared" si="49"/>
        <v>0</v>
      </c>
      <c r="AW94" s="8">
        <f t="shared" si="50"/>
        <v>9.4395757300000018E-3</v>
      </c>
      <c r="AX94" s="8">
        <f t="shared" si="51"/>
        <v>2.8318727190000004E-2</v>
      </c>
      <c r="AY94" s="8">
        <f t="shared" si="52"/>
        <v>4.5745636230000004E-2</v>
      </c>
      <c r="AZ94" s="8">
        <f t="shared" si="53"/>
        <v>0</v>
      </c>
      <c r="BA94" s="8">
        <f t="shared" si="54"/>
        <v>0</v>
      </c>
      <c r="BB94" s="8">
        <f t="shared" si="55"/>
        <v>0</v>
      </c>
      <c r="BC94" s="8">
        <f t="shared" si="56"/>
        <v>0</v>
      </c>
      <c r="BD94" s="8">
        <f t="shared" si="57"/>
        <v>0</v>
      </c>
      <c r="BE94" s="8">
        <f t="shared" si="58"/>
        <v>0</v>
      </c>
      <c r="BF94" s="8">
        <f t="shared" si="59"/>
        <v>0</v>
      </c>
      <c r="BG94" s="8">
        <f t="shared" si="60"/>
        <v>0</v>
      </c>
      <c r="BH94" s="8">
        <f t="shared" si="61"/>
        <v>0</v>
      </c>
      <c r="BI94" s="8">
        <f t="shared" si="62"/>
        <v>0</v>
      </c>
      <c r="BJ94" s="8">
        <f t="shared" si="63"/>
        <v>0</v>
      </c>
    </row>
    <row r="95" spans="2:62" ht="26.4" x14ac:dyDescent="0.25">
      <c r="B95" s="16">
        <v>20021739</v>
      </c>
      <c r="C95" s="38">
        <v>91</v>
      </c>
      <c r="D95" s="38"/>
      <c r="E95" s="41">
        <v>2022</v>
      </c>
      <c r="F95" s="39" t="s">
        <v>342</v>
      </c>
      <c r="G95" s="27">
        <v>1.0457741700000001</v>
      </c>
      <c r="H95" s="27">
        <v>1.0457741700000001</v>
      </c>
      <c r="I95" s="27">
        <v>0</v>
      </c>
      <c r="J95" s="39" t="s">
        <v>343</v>
      </c>
      <c r="K95" s="15">
        <v>2</v>
      </c>
      <c r="L95" s="39" t="s">
        <v>209</v>
      </c>
      <c r="M95" s="39"/>
      <c r="N95" s="39"/>
      <c r="O95" s="16"/>
      <c r="P95" s="16"/>
      <c r="Q95" s="16"/>
      <c r="R95" s="16"/>
      <c r="S95" s="16"/>
      <c r="T95" s="16" t="s">
        <v>55</v>
      </c>
      <c r="U95" s="16" t="s">
        <v>56</v>
      </c>
      <c r="V95" s="16" t="s">
        <v>139</v>
      </c>
      <c r="W95" s="16" t="s">
        <v>58</v>
      </c>
      <c r="X95" s="38" t="s">
        <v>56</v>
      </c>
      <c r="Y95" s="55">
        <f>IFERROR(VLOOKUP($X95,'Depr rate'!$A$2:$C$10,2,FALSE),0)</f>
        <v>456</v>
      </c>
      <c r="Z95" s="56">
        <f>IF(Y95=0,0,$G95*(VLOOKUP($Y95,'Depr rate'!$B$2:$C$10,2,FALSE)/100))</f>
        <v>2.7190128420000004E-2</v>
      </c>
      <c r="AA95" s="57">
        <f t="shared" si="66"/>
        <v>1.3595064210000002E-2</v>
      </c>
      <c r="AB95" s="57">
        <f>IF(Y95=0,0,$G95*(VLOOKUP($Y95,'Depr rate'!$B$2:$D$10,3,FALSE)/100))</f>
        <v>2.5098580080000002E-2</v>
      </c>
      <c r="AC95" s="1">
        <f t="shared" si="68"/>
        <v>0</v>
      </c>
      <c r="AD95" s="1">
        <f t="shared" si="68"/>
        <v>0</v>
      </c>
      <c r="AE95" s="1">
        <f t="shared" si="68"/>
        <v>0</v>
      </c>
      <c r="AF95" s="1">
        <f t="shared" si="68"/>
        <v>0</v>
      </c>
      <c r="AG95" s="1">
        <f t="shared" si="68"/>
        <v>0</v>
      </c>
      <c r="AH95" s="1">
        <f t="shared" si="68"/>
        <v>0</v>
      </c>
      <c r="AI95" s="1">
        <f t="shared" si="68"/>
        <v>0</v>
      </c>
      <c r="AJ95" s="1">
        <f t="shared" si="68"/>
        <v>0</v>
      </c>
      <c r="AK95" s="1">
        <f t="shared" si="68"/>
        <v>1.3595064210000002E-2</v>
      </c>
      <c r="AL95" s="1">
        <f t="shared" si="68"/>
        <v>4.0785192630000008E-2</v>
      </c>
      <c r="AM95" s="58">
        <f t="shared" si="40"/>
        <v>6.588377271000001E-2</v>
      </c>
      <c r="AN95" s="4">
        <f t="shared" si="41"/>
        <v>1</v>
      </c>
      <c r="AO95" s="8">
        <f t="shared" si="42"/>
        <v>0</v>
      </c>
      <c r="AP95" s="8">
        <f t="shared" si="43"/>
        <v>0</v>
      </c>
      <c r="AQ95" s="8">
        <f t="shared" si="44"/>
        <v>0</v>
      </c>
      <c r="AR95" s="8">
        <f t="shared" si="45"/>
        <v>0</v>
      </c>
      <c r="AS95" s="8">
        <f t="shared" si="46"/>
        <v>0</v>
      </c>
      <c r="AT95" s="8">
        <f t="shared" si="47"/>
        <v>0</v>
      </c>
      <c r="AU95" s="8">
        <f t="shared" si="48"/>
        <v>0</v>
      </c>
      <c r="AV95" s="8">
        <f t="shared" si="49"/>
        <v>0</v>
      </c>
      <c r="AW95" s="8">
        <f t="shared" si="50"/>
        <v>1.3595064210000002E-2</v>
      </c>
      <c r="AX95" s="8">
        <f t="shared" si="51"/>
        <v>4.0785192630000008E-2</v>
      </c>
      <c r="AY95" s="8">
        <f t="shared" si="52"/>
        <v>6.588377271000001E-2</v>
      </c>
      <c r="AZ95" s="8">
        <f t="shared" si="53"/>
        <v>0</v>
      </c>
      <c r="BA95" s="8">
        <f t="shared" si="54"/>
        <v>0</v>
      </c>
      <c r="BB95" s="8">
        <f t="shared" si="55"/>
        <v>0</v>
      </c>
      <c r="BC95" s="8">
        <f t="shared" si="56"/>
        <v>0</v>
      </c>
      <c r="BD95" s="8">
        <f t="shared" si="57"/>
        <v>0</v>
      </c>
      <c r="BE95" s="8">
        <f t="shared" si="58"/>
        <v>0</v>
      </c>
      <c r="BF95" s="8">
        <f t="shared" si="59"/>
        <v>0</v>
      </c>
      <c r="BG95" s="8">
        <f t="shared" si="60"/>
        <v>0</v>
      </c>
      <c r="BH95" s="8">
        <f t="shared" si="61"/>
        <v>0</v>
      </c>
      <c r="BI95" s="8">
        <f t="shared" si="62"/>
        <v>0</v>
      </c>
      <c r="BJ95" s="8">
        <f t="shared" si="63"/>
        <v>0</v>
      </c>
    </row>
    <row r="96" spans="2:62" ht="26.4" x14ac:dyDescent="0.25">
      <c r="B96" s="16">
        <v>20021836</v>
      </c>
      <c r="C96" s="38">
        <v>92</v>
      </c>
      <c r="D96" s="38"/>
      <c r="E96" s="41">
        <v>2022</v>
      </c>
      <c r="F96" s="39" t="s">
        <v>344</v>
      </c>
      <c r="G96" s="27">
        <v>1.4468684300000001</v>
      </c>
      <c r="H96" s="27">
        <v>1.4468684300000001</v>
      </c>
      <c r="I96" s="27">
        <v>0</v>
      </c>
      <c r="J96" s="39" t="s">
        <v>345</v>
      </c>
      <c r="K96" s="15">
        <v>2</v>
      </c>
      <c r="L96" s="39" t="s">
        <v>129</v>
      </c>
      <c r="M96" s="39"/>
      <c r="N96" s="39"/>
      <c r="O96" s="16"/>
      <c r="P96" s="16"/>
      <c r="Q96" s="16"/>
      <c r="R96" s="16"/>
      <c r="S96" s="16"/>
      <c r="T96" s="16" t="s">
        <v>55</v>
      </c>
      <c r="U96" s="16" t="s">
        <v>65</v>
      </c>
      <c r="V96" s="16" t="s">
        <v>152</v>
      </c>
      <c r="W96" s="16" t="s">
        <v>53</v>
      </c>
      <c r="X96" s="1" t="s">
        <v>65</v>
      </c>
      <c r="Y96" s="55">
        <f>IFERROR(VLOOKUP($X96,'Depr rate'!$A$2:$C$10,2,FALSE),0)</f>
        <v>453</v>
      </c>
      <c r="Z96" s="56">
        <f>IF(Y96=0,0,$G96*(VLOOKUP($Y96,'Depr rate'!$B$2:$C$10,2,FALSE)/100))</f>
        <v>2.1992400136000002E-2</v>
      </c>
      <c r="AA96" s="57">
        <f t="shared" ref="AA96:AA114" si="69">Z96*0.5</f>
        <v>1.0996200068000001E-2</v>
      </c>
      <c r="AB96" s="57">
        <f>IF(Y96=0,0,$G96*(VLOOKUP($Y96,'Depr rate'!$B$2:$D$10,3,FALSE)/100))</f>
        <v>5.8308797729000009E-2</v>
      </c>
      <c r="AC96" s="1">
        <f t="shared" si="68"/>
        <v>0</v>
      </c>
      <c r="AD96" s="1">
        <f t="shared" si="68"/>
        <v>0</v>
      </c>
      <c r="AE96" s="1">
        <f t="shared" si="68"/>
        <v>0</v>
      </c>
      <c r="AF96" s="1">
        <f t="shared" si="68"/>
        <v>0</v>
      </c>
      <c r="AG96" s="1">
        <f t="shared" si="68"/>
        <v>0</v>
      </c>
      <c r="AH96" s="1">
        <f t="shared" si="68"/>
        <v>0</v>
      </c>
      <c r="AI96" s="1">
        <f t="shared" si="68"/>
        <v>0</v>
      </c>
      <c r="AJ96" s="1">
        <f t="shared" si="68"/>
        <v>0</v>
      </c>
      <c r="AK96" s="1">
        <f t="shared" si="68"/>
        <v>1.0996200068000001E-2</v>
      </c>
      <c r="AL96" s="1">
        <f t="shared" si="68"/>
        <v>3.2988600204000004E-2</v>
      </c>
      <c r="AM96" s="58">
        <f t="shared" si="40"/>
        <v>9.1297397933000013E-2</v>
      </c>
      <c r="AN96" s="4">
        <f t="shared" si="41"/>
        <v>1</v>
      </c>
      <c r="AO96" s="8">
        <f t="shared" si="42"/>
        <v>0</v>
      </c>
      <c r="AP96" s="8">
        <f t="shared" si="43"/>
        <v>0</v>
      </c>
      <c r="AQ96" s="8">
        <f t="shared" si="44"/>
        <v>0</v>
      </c>
      <c r="AR96" s="8">
        <f t="shared" si="45"/>
        <v>0</v>
      </c>
      <c r="AS96" s="8">
        <f t="shared" si="46"/>
        <v>0</v>
      </c>
      <c r="AT96" s="8">
        <f t="shared" si="47"/>
        <v>0</v>
      </c>
      <c r="AU96" s="8">
        <f t="shared" si="48"/>
        <v>0</v>
      </c>
      <c r="AV96" s="8">
        <f t="shared" si="49"/>
        <v>0</v>
      </c>
      <c r="AW96" s="8">
        <f t="shared" si="50"/>
        <v>1.0996200068000001E-2</v>
      </c>
      <c r="AX96" s="8">
        <f t="shared" si="51"/>
        <v>3.2988600204000004E-2</v>
      </c>
      <c r="AY96" s="8">
        <f t="shared" si="52"/>
        <v>9.1297397933000013E-2</v>
      </c>
      <c r="AZ96" s="8">
        <f t="shared" si="53"/>
        <v>0</v>
      </c>
      <c r="BA96" s="8">
        <f t="shared" si="54"/>
        <v>0</v>
      </c>
      <c r="BB96" s="8">
        <f t="shared" si="55"/>
        <v>0</v>
      </c>
      <c r="BC96" s="8">
        <f t="shared" si="56"/>
        <v>0</v>
      </c>
      <c r="BD96" s="8">
        <f t="shared" si="57"/>
        <v>0</v>
      </c>
      <c r="BE96" s="8">
        <f t="shared" si="58"/>
        <v>0</v>
      </c>
      <c r="BF96" s="8">
        <f t="shared" si="59"/>
        <v>0</v>
      </c>
      <c r="BG96" s="8">
        <f t="shared" si="60"/>
        <v>0</v>
      </c>
      <c r="BH96" s="8">
        <f t="shared" si="61"/>
        <v>0</v>
      </c>
      <c r="BI96" s="8">
        <f t="shared" si="62"/>
        <v>0</v>
      </c>
      <c r="BJ96" s="8">
        <f t="shared" si="63"/>
        <v>0</v>
      </c>
    </row>
    <row r="97" spans="2:62" ht="26.4" x14ac:dyDescent="0.25">
      <c r="B97" s="16">
        <v>20021837</v>
      </c>
      <c r="C97" s="38">
        <v>93</v>
      </c>
      <c r="D97" s="38"/>
      <c r="E97" s="41">
        <v>2022</v>
      </c>
      <c r="F97" s="39" t="s">
        <v>346</v>
      </c>
      <c r="G97" s="27">
        <v>1.02796365</v>
      </c>
      <c r="H97" s="27">
        <v>1.02796365</v>
      </c>
      <c r="I97" s="27">
        <v>0</v>
      </c>
      <c r="J97" s="39" t="s">
        <v>347</v>
      </c>
      <c r="K97" s="15">
        <v>2</v>
      </c>
      <c r="L97" s="39" t="s">
        <v>348</v>
      </c>
      <c r="M97" s="39"/>
      <c r="N97" s="39"/>
      <c r="O97" s="16"/>
      <c r="P97" s="16"/>
      <c r="Q97" s="16"/>
      <c r="R97" s="16"/>
      <c r="S97" s="16"/>
      <c r="T97" s="16" t="s">
        <v>55</v>
      </c>
      <c r="U97" s="16" t="s">
        <v>65</v>
      </c>
      <c r="V97" s="16" t="s">
        <v>285</v>
      </c>
      <c r="W97" s="16" t="s">
        <v>54</v>
      </c>
      <c r="X97" s="1" t="s">
        <v>65</v>
      </c>
      <c r="Y97" s="55">
        <f>IFERROR(VLOOKUP($X97,'Depr rate'!$A$2:$C$10,2,FALSE),0)</f>
        <v>453</v>
      </c>
      <c r="Z97" s="56">
        <f>IF(Y97=0,0,$G97*(VLOOKUP($Y97,'Depr rate'!$B$2:$C$10,2,FALSE)/100))</f>
        <v>1.5625047480000001E-2</v>
      </c>
      <c r="AA97" s="57">
        <f t="shared" si="69"/>
        <v>7.8125237400000005E-3</v>
      </c>
      <c r="AB97" s="57">
        <f>IF(Y97=0,0,$G97*(VLOOKUP($Y97,'Depr rate'!$B$2:$D$10,3,FALSE)/100))</f>
        <v>4.1426935095000006E-2</v>
      </c>
      <c r="AC97" s="1">
        <f t="shared" si="68"/>
        <v>0</v>
      </c>
      <c r="AD97" s="1">
        <f t="shared" si="68"/>
        <v>0</v>
      </c>
      <c r="AE97" s="1">
        <f t="shared" si="68"/>
        <v>0</v>
      </c>
      <c r="AF97" s="1">
        <f t="shared" si="68"/>
        <v>0</v>
      </c>
      <c r="AG97" s="1">
        <f t="shared" si="68"/>
        <v>0</v>
      </c>
      <c r="AH97" s="1">
        <f t="shared" si="68"/>
        <v>0</v>
      </c>
      <c r="AI97" s="1">
        <f t="shared" si="68"/>
        <v>0</v>
      </c>
      <c r="AJ97" s="1">
        <f t="shared" si="68"/>
        <v>0</v>
      </c>
      <c r="AK97" s="1">
        <f t="shared" si="68"/>
        <v>7.8125237400000005E-3</v>
      </c>
      <c r="AL97" s="1">
        <f t="shared" si="68"/>
        <v>2.3437571220000002E-2</v>
      </c>
      <c r="AM97" s="58">
        <f t="shared" si="40"/>
        <v>6.4864506315000015E-2</v>
      </c>
      <c r="AN97" s="4">
        <f t="shared" si="41"/>
        <v>1</v>
      </c>
      <c r="AO97" s="8">
        <f t="shared" si="42"/>
        <v>0</v>
      </c>
      <c r="AP97" s="8">
        <f t="shared" si="43"/>
        <v>0</v>
      </c>
      <c r="AQ97" s="8">
        <f t="shared" si="44"/>
        <v>0</v>
      </c>
      <c r="AR97" s="8">
        <f t="shared" si="45"/>
        <v>0</v>
      </c>
      <c r="AS97" s="8">
        <f t="shared" si="46"/>
        <v>0</v>
      </c>
      <c r="AT97" s="8">
        <f t="shared" si="47"/>
        <v>0</v>
      </c>
      <c r="AU97" s="8">
        <f t="shared" si="48"/>
        <v>0</v>
      </c>
      <c r="AV97" s="8">
        <f t="shared" si="49"/>
        <v>0</v>
      </c>
      <c r="AW97" s="8">
        <f t="shared" si="50"/>
        <v>7.8125237400000005E-3</v>
      </c>
      <c r="AX97" s="8">
        <f t="shared" si="51"/>
        <v>2.3437571220000002E-2</v>
      </c>
      <c r="AY97" s="8">
        <f t="shared" si="52"/>
        <v>6.4864506315000015E-2</v>
      </c>
      <c r="AZ97" s="8">
        <f t="shared" si="53"/>
        <v>0</v>
      </c>
      <c r="BA97" s="8">
        <f t="shared" si="54"/>
        <v>0</v>
      </c>
      <c r="BB97" s="8">
        <f t="shared" si="55"/>
        <v>0</v>
      </c>
      <c r="BC97" s="8">
        <f t="shared" si="56"/>
        <v>0</v>
      </c>
      <c r="BD97" s="8">
        <f t="shared" si="57"/>
        <v>0</v>
      </c>
      <c r="BE97" s="8">
        <f t="shared" si="58"/>
        <v>0</v>
      </c>
      <c r="BF97" s="8">
        <f t="shared" si="59"/>
        <v>0</v>
      </c>
      <c r="BG97" s="8">
        <f t="shared" si="60"/>
        <v>0</v>
      </c>
      <c r="BH97" s="8">
        <f t="shared" si="61"/>
        <v>0</v>
      </c>
      <c r="BI97" s="8">
        <f t="shared" si="62"/>
        <v>0</v>
      </c>
      <c r="BJ97" s="8">
        <f t="shared" si="63"/>
        <v>0</v>
      </c>
    </row>
    <row r="98" spans="2:62" ht="39.6" x14ac:dyDescent="0.25">
      <c r="B98" s="16">
        <v>20021902</v>
      </c>
      <c r="C98" s="38">
        <v>94</v>
      </c>
      <c r="D98" s="38"/>
      <c r="E98" s="41">
        <v>2022</v>
      </c>
      <c r="F98" s="39" t="s">
        <v>349</v>
      </c>
      <c r="G98" s="27">
        <v>1.1081401399999999</v>
      </c>
      <c r="H98" s="27">
        <v>1.1081401399999999</v>
      </c>
      <c r="I98" s="27">
        <v>0</v>
      </c>
      <c r="J98" s="39" t="s">
        <v>350</v>
      </c>
      <c r="K98" s="15">
        <v>2</v>
      </c>
      <c r="L98" s="39" t="s">
        <v>209</v>
      </c>
      <c r="M98" s="39"/>
      <c r="N98" s="39"/>
      <c r="O98" s="16"/>
      <c r="P98" s="16"/>
      <c r="Q98" s="16"/>
      <c r="R98" s="16"/>
      <c r="S98" s="16"/>
      <c r="T98" s="16" t="s">
        <v>55</v>
      </c>
      <c r="U98" s="16" t="s">
        <v>56</v>
      </c>
      <c r="V98" s="16" t="s">
        <v>139</v>
      </c>
      <c r="W98" s="16" t="s">
        <v>58</v>
      </c>
      <c r="X98" s="38" t="s">
        <v>56</v>
      </c>
      <c r="Y98" s="55">
        <f>IFERROR(VLOOKUP($X98,'Depr rate'!$A$2:$C$10,2,FALSE),0)</f>
        <v>456</v>
      </c>
      <c r="Z98" s="56">
        <f>IF(Y98=0,0,$G98*(VLOOKUP($Y98,'Depr rate'!$B$2:$C$10,2,FALSE)/100))</f>
        <v>2.8811643640000002E-2</v>
      </c>
      <c r="AA98" s="57">
        <f t="shared" si="69"/>
        <v>1.4405821820000001E-2</v>
      </c>
      <c r="AB98" s="57">
        <f>IF(Y98=0,0,$G98*(VLOOKUP($Y98,'Depr rate'!$B$2:$D$10,3,FALSE)/100))</f>
        <v>2.6595363359999999E-2</v>
      </c>
      <c r="AC98" s="1">
        <f t="shared" si="68"/>
        <v>0</v>
      </c>
      <c r="AD98" s="1">
        <f t="shared" si="68"/>
        <v>0</v>
      </c>
      <c r="AE98" s="1">
        <f t="shared" si="68"/>
        <v>0</v>
      </c>
      <c r="AF98" s="1">
        <f t="shared" si="68"/>
        <v>0</v>
      </c>
      <c r="AG98" s="1">
        <f t="shared" si="68"/>
        <v>0</v>
      </c>
      <c r="AH98" s="1">
        <f t="shared" si="68"/>
        <v>0</v>
      </c>
      <c r="AI98" s="1">
        <f t="shared" si="68"/>
        <v>0</v>
      </c>
      <c r="AJ98" s="1">
        <f t="shared" si="68"/>
        <v>0</v>
      </c>
      <c r="AK98" s="1">
        <f t="shared" si="68"/>
        <v>1.4405821820000001E-2</v>
      </c>
      <c r="AL98" s="1">
        <f t="shared" si="68"/>
        <v>4.3217465460000007E-2</v>
      </c>
      <c r="AM98" s="58">
        <f t="shared" si="40"/>
        <v>6.9812828820000006E-2</v>
      </c>
      <c r="AN98" s="4">
        <f t="shared" si="41"/>
        <v>1</v>
      </c>
      <c r="AO98" s="8">
        <f t="shared" si="42"/>
        <v>0</v>
      </c>
      <c r="AP98" s="8">
        <f t="shared" si="43"/>
        <v>0</v>
      </c>
      <c r="AQ98" s="8">
        <f t="shared" si="44"/>
        <v>0</v>
      </c>
      <c r="AR98" s="8">
        <f t="shared" si="45"/>
        <v>0</v>
      </c>
      <c r="AS98" s="8">
        <f t="shared" si="46"/>
        <v>0</v>
      </c>
      <c r="AT98" s="8">
        <f t="shared" si="47"/>
        <v>0</v>
      </c>
      <c r="AU98" s="8">
        <f t="shared" si="48"/>
        <v>0</v>
      </c>
      <c r="AV98" s="8">
        <f t="shared" si="49"/>
        <v>0</v>
      </c>
      <c r="AW98" s="8">
        <f t="shared" si="50"/>
        <v>1.4405821820000001E-2</v>
      </c>
      <c r="AX98" s="8">
        <f t="shared" si="51"/>
        <v>4.3217465460000007E-2</v>
      </c>
      <c r="AY98" s="8">
        <f t="shared" si="52"/>
        <v>6.9812828820000006E-2</v>
      </c>
      <c r="AZ98" s="8">
        <f t="shared" si="53"/>
        <v>0</v>
      </c>
      <c r="BA98" s="8">
        <f t="shared" si="54"/>
        <v>0</v>
      </c>
      <c r="BB98" s="8">
        <f t="shared" si="55"/>
        <v>0</v>
      </c>
      <c r="BC98" s="8">
        <f t="shared" si="56"/>
        <v>0</v>
      </c>
      <c r="BD98" s="8">
        <f t="shared" si="57"/>
        <v>0</v>
      </c>
      <c r="BE98" s="8">
        <f t="shared" si="58"/>
        <v>0</v>
      </c>
      <c r="BF98" s="8">
        <f t="shared" si="59"/>
        <v>0</v>
      </c>
      <c r="BG98" s="8">
        <f t="shared" si="60"/>
        <v>0</v>
      </c>
      <c r="BH98" s="8">
        <f t="shared" si="61"/>
        <v>0</v>
      </c>
      <c r="BI98" s="8">
        <f t="shared" si="62"/>
        <v>0</v>
      </c>
      <c r="BJ98" s="8">
        <f t="shared" si="63"/>
        <v>0</v>
      </c>
    </row>
    <row r="99" spans="2:62" ht="26.4" x14ac:dyDescent="0.25">
      <c r="B99" s="16">
        <v>20021903</v>
      </c>
      <c r="C99" s="38">
        <v>95</v>
      </c>
      <c r="D99" s="38"/>
      <c r="E99" s="41">
        <v>2022</v>
      </c>
      <c r="F99" s="39" t="s">
        <v>351</v>
      </c>
      <c r="G99" s="27">
        <v>1.0079683100000001</v>
      </c>
      <c r="H99" s="27">
        <v>1.0079683100000001</v>
      </c>
      <c r="I99" s="27">
        <v>0</v>
      </c>
      <c r="J99" s="39"/>
      <c r="K99" s="15">
        <v>2</v>
      </c>
      <c r="L99" s="39" t="s">
        <v>209</v>
      </c>
      <c r="M99" s="39"/>
      <c r="N99" s="39"/>
      <c r="O99" s="16"/>
      <c r="P99" s="16"/>
      <c r="Q99" s="16"/>
      <c r="R99" s="16"/>
      <c r="S99" s="16"/>
      <c r="T99" s="16" t="s">
        <v>55</v>
      </c>
      <c r="U99" s="16" t="s">
        <v>56</v>
      </c>
      <c r="V99" s="16" t="s">
        <v>139</v>
      </c>
      <c r="W99" s="16" t="s">
        <v>58</v>
      </c>
      <c r="X99" s="38" t="s">
        <v>56</v>
      </c>
      <c r="Y99" s="55">
        <f>IFERROR(VLOOKUP($X99,'Depr rate'!$A$2:$C$10,2,FALSE),0)</f>
        <v>456</v>
      </c>
      <c r="Z99" s="56">
        <f>IF(Y99=0,0,$G99*(VLOOKUP($Y99,'Depr rate'!$B$2:$C$10,2,FALSE)/100))</f>
        <v>2.6207176060000004E-2</v>
      </c>
      <c r="AA99" s="57">
        <f t="shared" si="69"/>
        <v>1.3103588030000002E-2</v>
      </c>
      <c r="AB99" s="57">
        <f>IF(Y99=0,0,$G99*(VLOOKUP($Y99,'Depr rate'!$B$2:$D$10,3,FALSE)/100))</f>
        <v>2.4191239440000002E-2</v>
      </c>
      <c r="AC99" s="1">
        <f t="shared" si="68"/>
        <v>0</v>
      </c>
      <c r="AD99" s="1">
        <f t="shared" si="68"/>
        <v>0</v>
      </c>
      <c r="AE99" s="1">
        <f t="shared" si="68"/>
        <v>0</v>
      </c>
      <c r="AF99" s="1">
        <f t="shared" si="68"/>
        <v>0</v>
      </c>
      <c r="AG99" s="1">
        <f t="shared" si="68"/>
        <v>0</v>
      </c>
      <c r="AH99" s="1">
        <f t="shared" si="68"/>
        <v>0</v>
      </c>
      <c r="AI99" s="1">
        <f t="shared" si="68"/>
        <v>0</v>
      </c>
      <c r="AJ99" s="1">
        <f t="shared" si="68"/>
        <v>0</v>
      </c>
      <c r="AK99" s="1">
        <f t="shared" si="68"/>
        <v>1.3103588030000002E-2</v>
      </c>
      <c r="AL99" s="1">
        <f t="shared" si="68"/>
        <v>3.9310764090000005E-2</v>
      </c>
      <c r="AM99" s="58">
        <f t="shared" si="40"/>
        <v>6.3502003530000004E-2</v>
      </c>
      <c r="AN99" s="4">
        <f t="shared" si="41"/>
        <v>1</v>
      </c>
      <c r="AO99" s="8">
        <f t="shared" si="42"/>
        <v>0</v>
      </c>
      <c r="AP99" s="8">
        <f t="shared" si="43"/>
        <v>0</v>
      </c>
      <c r="AQ99" s="8">
        <f t="shared" si="44"/>
        <v>0</v>
      </c>
      <c r="AR99" s="8">
        <f t="shared" si="45"/>
        <v>0</v>
      </c>
      <c r="AS99" s="8">
        <f t="shared" si="46"/>
        <v>0</v>
      </c>
      <c r="AT99" s="8">
        <f t="shared" si="47"/>
        <v>0</v>
      </c>
      <c r="AU99" s="8">
        <f t="shared" si="48"/>
        <v>0</v>
      </c>
      <c r="AV99" s="8">
        <f t="shared" si="49"/>
        <v>0</v>
      </c>
      <c r="AW99" s="8">
        <f t="shared" si="50"/>
        <v>1.3103588030000002E-2</v>
      </c>
      <c r="AX99" s="8">
        <f t="shared" si="51"/>
        <v>3.9310764090000005E-2</v>
      </c>
      <c r="AY99" s="8">
        <f t="shared" si="52"/>
        <v>6.3502003530000004E-2</v>
      </c>
      <c r="AZ99" s="8">
        <f t="shared" si="53"/>
        <v>0</v>
      </c>
      <c r="BA99" s="8">
        <f t="shared" si="54"/>
        <v>0</v>
      </c>
      <c r="BB99" s="8">
        <f t="shared" si="55"/>
        <v>0</v>
      </c>
      <c r="BC99" s="8">
        <f t="shared" si="56"/>
        <v>0</v>
      </c>
      <c r="BD99" s="8">
        <f t="shared" si="57"/>
        <v>0</v>
      </c>
      <c r="BE99" s="8">
        <f t="shared" si="58"/>
        <v>0</v>
      </c>
      <c r="BF99" s="8">
        <f t="shared" si="59"/>
        <v>0</v>
      </c>
      <c r="BG99" s="8">
        <f t="shared" si="60"/>
        <v>0</v>
      </c>
      <c r="BH99" s="8">
        <f t="shared" si="61"/>
        <v>0</v>
      </c>
      <c r="BI99" s="8">
        <f t="shared" si="62"/>
        <v>0</v>
      </c>
      <c r="BJ99" s="8">
        <f t="shared" si="63"/>
        <v>0</v>
      </c>
    </row>
    <row r="100" spans="2:62" ht="26.4" x14ac:dyDescent="0.25">
      <c r="B100" s="16">
        <v>20022331</v>
      </c>
      <c r="C100" s="38">
        <v>96</v>
      </c>
      <c r="D100" s="38"/>
      <c r="E100" s="41">
        <v>2022</v>
      </c>
      <c r="F100" s="39" t="s">
        <v>352</v>
      </c>
      <c r="G100" s="27">
        <v>0.58423145999999992</v>
      </c>
      <c r="H100" s="27">
        <v>0.58423145999999992</v>
      </c>
      <c r="I100" s="27">
        <v>0</v>
      </c>
      <c r="J100" s="39" t="s">
        <v>353</v>
      </c>
      <c r="K100" s="15">
        <v>2</v>
      </c>
      <c r="L100" s="39" t="s">
        <v>209</v>
      </c>
      <c r="M100" s="39"/>
      <c r="N100" s="39"/>
      <c r="O100" s="16"/>
      <c r="P100" s="16"/>
      <c r="Q100" s="16"/>
      <c r="R100" s="16"/>
      <c r="S100" s="16"/>
      <c r="T100" s="16" t="s">
        <v>55</v>
      </c>
      <c r="U100" s="16" t="s">
        <v>56</v>
      </c>
      <c r="V100" s="16" t="s">
        <v>157</v>
      </c>
      <c r="W100" s="16" t="s">
        <v>53</v>
      </c>
      <c r="X100" s="38" t="s">
        <v>56</v>
      </c>
      <c r="Y100" s="55">
        <f>IFERROR(VLOOKUP($X100,'Depr rate'!$A$2:$C$10,2,FALSE),0)</f>
        <v>456</v>
      </c>
      <c r="Z100" s="56">
        <f>IF(Y100=0,0,$G100*(VLOOKUP($Y100,'Depr rate'!$B$2:$C$10,2,FALSE)/100))</f>
        <v>1.519001796E-2</v>
      </c>
      <c r="AA100" s="57">
        <f t="shared" si="69"/>
        <v>7.5950089799999999E-3</v>
      </c>
      <c r="AB100" s="57">
        <f>IF(Y100=0,0,$G100*(VLOOKUP($Y100,'Depr rate'!$B$2:$D$10,3,FALSE)/100))</f>
        <v>1.4021555039999998E-2</v>
      </c>
      <c r="AC100" s="1">
        <f t="shared" si="68"/>
        <v>0</v>
      </c>
      <c r="AD100" s="1">
        <f t="shared" si="68"/>
        <v>0</v>
      </c>
      <c r="AE100" s="1">
        <f t="shared" si="68"/>
        <v>0</v>
      </c>
      <c r="AF100" s="1">
        <f t="shared" si="68"/>
        <v>0</v>
      </c>
      <c r="AG100" s="1">
        <f t="shared" si="68"/>
        <v>0</v>
      </c>
      <c r="AH100" s="1">
        <f t="shared" si="68"/>
        <v>0</v>
      </c>
      <c r="AI100" s="1">
        <f t="shared" si="68"/>
        <v>0</v>
      </c>
      <c r="AJ100" s="1">
        <f t="shared" si="68"/>
        <v>0</v>
      </c>
      <c r="AK100" s="1">
        <f t="shared" si="68"/>
        <v>7.5950089799999999E-3</v>
      </c>
      <c r="AL100" s="1">
        <f t="shared" si="68"/>
        <v>2.2785026940000001E-2</v>
      </c>
      <c r="AM100" s="58">
        <f t="shared" ref="AM100:AM120" si="70">IF(E100=2024,AB100*0.5,AL100+AB100)</f>
        <v>3.6806581980000003E-2</v>
      </c>
      <c r="AN100" s="4">
        <f t="shared" si="41"/>
        <v>1</v>
      </c>
      <c r="AO100" s="8">
        <f t="shared" si="42"/>
        <v>0</v>
      </c>
      <c r="AP100" s="8">
        <f t="shared" si="43"/>
        <v>0</v>
      </c>
      <c r="AQ100" s="8">
        <f t="shared" si="44"/>
        <v>0</v>
      </c>
      <c r="AR100" s="8">
        <f t="shared" si="45"/>
        <v>0</v>
      </c>
      <c r="AS100" s="8">
        <f t="shared" si="46"/>
        <v>0</v>
      </c>
      <c r="AT100" s="8">
        <f t="shared" si="47"/>
        <v>0</v>
      </c>
      <c r="AU100" s="8">
        <f t="shared" si="48"/>
        <v>0</v>
      </c>
      <c r="AV100" s="8">
        <f t="shared" si="49"/>
        <v>0</v>
      </c>
      <c r="AW100" s="8">
        <f t="shared" si="50"/>
        <v>7.5950089799999999E-3</v>
      </c>
      <c r="AX100" s="8">
        <f t="shared" si="51"/>
        <v>2.2785026940000001E-2</v>
      </c>
      <c r="AY100" s="8">
        <f t="shared" si="52"/>
        <v>3.6806581980000003E-2</v>
      </c>
      <c r="AZ100" s="8">
        <f t="shared" si="53"/>
        <v>0</v>
      </c>
      <c r="BA100" s="8">
        <f t="shared" si="54"/>
        <v>0</v>
      </c>
      <c r="BB100" s="8">
        <f t="shared" si="55"/>
        <v>0</v>
      </c>
      <c r="BC100" s="8">
        <f t="shared" si="56"/>
        <v>0</v>
      </c>
      <c r="BD100" s="8">
        <f t="shared" si="57"/>
        <v>0</v>
      </c>
      <c r="BE100" s="8">
        <f t="shared" si="58"/>
        <v>0</v>
      </c>
      <c r="BF100" s="8">
        <f t="shared" si="59"/>
        <v>0</v>
      </c>
      <c r="BG100" s="8">
        <f t="shared" si="60"/>
        <v>0</v>
      </c>
      <c r="BH100" s="8">
        <f t="shared" si="61"/>
        <v>0</v>
      </c>
      <c r="BI100" s="8">
        <f t="shared" si="62"/>
        <v>0</v>
      </c>
      <c r="BJ100" s="8">
        <f t="shared" si="63"/>
        <v>0</v>
      </c>
    </row>
    <row r="101" spans="2:62" ht="26.4" x14ac:dyDescent="0.25">
      <c r="B101" s="16">
        <v>20022620</v>
      </c>
      <c r="C101" s="38">
        <v>97</v>
      </c>
      <c r="D101" s="38"/>
      <c r="E101" s="41">
        <v>2022</v>
      </c>
      <c r="F101" s="39" t="s">
        <v>354</v>
      </c>
      <c r="G101" s="27">
        <v>1.3534891500000001</v>
      </c>
      <c r="H101" s="27">
        <v>1.3534891500000001</v>
      </c>
      <c r="I101" s="27">
        <v>0</v>
      </c>
      <c r="J101" s="39" t="s">
        <v>355</v>
      </c>
      <c r="K101" s="15">
        <v>2</v>
      </c>
      <c r="L101" s="39" t="s">
        <v>181</v>
      </c>
      <c r="M101" s="39"/>
      <c r="N101" s="39"/>
      <c r="O101" s="16"/>
      <c r="P101" s="16"/>
      <c r="Q101" s="16"/>
      <c r="R101" s="16"/>
      <c r="S101" s="16"/>
      <c r="T101" s="16" t="s">
        <v>55</v>
      </c>
      <c r="U101" s="16" t="s">
        <v>135</v>
      </c>
      <c r="V101" s="16" t="s">
        <v>356</v>
      </c>
      <c r="W101" s="16" t="s">
        <v>53</v>
      </c>
      <c r="X101" s="1" t="s">
        <v>135</v>
      </c>
      <c r="Y101" s="61">
        <f>IFERROR(VLOOKUP($X101,'Depr rate'!$A$2:$C$10,2,FALSE),0)</f>
        <v>455</v>
      </c>
      <c r="Z101" s="62">
        <f>IF(Y101=0,0,$G101*(VLOOKUP($Y101,'Depr rate'!$B$2:$C$10,2,FALSE)/100))</f>
        <v>2.0166988335000004E-2</v>
      </c>
      <c r="AA101" s="63">
        <f t="shared" si="69"/>
        <v>1.0083494167500002E-2</v>
      </c>
      <c r="AB101" s="63">
        <f>IF(Y101=0,0,$G101*(VLOOKUP($Y101,'Depr rate'!$B$2:$D$10,3,FALSE)/100))</f>
        <v>3.3025135259999998E-2</v>
      </c>
      <c r="AC101" s="1">
        <f t="shared" si="68"/>
        <v>0</v>
      </c>
      <c r="AD101" s="1">
        <f t="shared" si="68"/>
        <v>0</v>
      </c>
      <c r="AE101" s="1">
        <f t="shared" si="68"/>
        <v>0</v>
      </c>
      <c r="AF101" s="1">
        <f t="shared" si="68"/>
        <v>0</v>
      </c>
      <c r="AG101" s="1">
        <f t="shared" si="68"/>
        <v>0</v>
      </c>
      <c r="AH101" s="1">
        <f t="shared" si="68"/>
        <v>0</v>
      </c>
      <c r="AI101" s="1">
        <f t="shared" si="68"/>
        <v>0</v>
      </c>
      <c r="AJ101" s="1">
        <f t="shared" si="68"/>
        <v>0</v>
      </c>
      <c r="AK101" s="1">
        <f t="shared" si="68"/>
        <v>1.0083494167500002E-2</v>
      </c>
      <c r="AL101" s="1">
        <f t="shared" si="68"/>
        <v>3.0250482502500006E-2</v>
      </c>
      <c r="AM101" s="58">
        <f t="shared" si="70"/>
        <v>6.32756177625E-2</v>
      </c>
      <c r="AN101" s="4">
        <f t="shared" si="41"/>
        <v>1</v>
      </c>
      <c r="AO101" s="8">
        <f t="shared" si="42"/>
        <v>0</v>
      </c>
      <c r="AP101" s="8">
        <f t="shared" si="43"/>
        <v>0</v>
      </c>
      <c r="AQ101" s="8">
        <f t="shared" si="44"/>
        <v>0</v>
      </c>
      <c r="AR101" s="8">
        <f t="shared" si="45"/>
        <v>0</v>
      </c>
      <c r="AS101" s="8">
        <f t="shared" si="46"/>
        <v>0</v>
      </c>
      <c r="AT101" s="8">
        <f t="shared" si="47"/>
        <v>0</v>
      </c>
      <c r="AU101" s="8">
        <f t="shared" si="48"/>
        <v>0</v>
      </c>
      <c r="AV101" s="8">
        <f t="shared" si="49"/>
        <v>0</v>
      </c>
      <c r="AW101" s="8">
        <f t="shared" si="50"/>
        <v>1.0083494167500002E-2</v>
      </c>
      <c r="AX101" s="8">
        <f t="shared" si="51"/>
        <v>3.0250482502500006E-2</v>
      </c>
      <c r="AY101" s="8">
        <f t="shared" si="52"/>
        <v>6.32756177625E-2</v>
      </c>
      <c r="AZ101" s="8">
        <f t="shared" si="53"/>
        <v>0</v>
      </c>
      <c r="BA101" s="8">
        <f t="shared" si="54"/>
        <v>0</v>
      </c>
      <c r="BB101" s="8">
        <f t="shared" si="55"/>
        <v>0</v>
      </c>
      <c r="BC101" s="8">
        <f t="shared" si="56"/>
        <v>0</v>
      </c>
      <c r="BD101" s="8">
        <f t="shared" si="57"/>
        <v>0</v>
      </c>
      <c r="BE101" s="8">
        <f t="shared" si="58"/>
        <v>0</v>
      </c>
      <c r="BF101" s="8">
        <f t="shared" si="59"/>
        <v>0</v>
      </c>
      <c r="BG101" s="8">
        <f t="shared" si="60"/>
        <v>0</v>
      </c>
      <c r="BH101" s="8">
        <f t="shared" si="61"/>
        <v>0</v>
      </c>
      <c r="BI101" s="8">
        <f t="shared" si="62"/>
        <v>0</v>
      </c>
      <c r="BJ101" s="8">
        <f t="shared" si="63"/>
        <v>0</v>
      </c>
    </row>
    <row r="102" spans="2:62" ht="26.4" x14ac:dyDescent="0.25">
      <c r="B102" s="16">
        <v>20022706</v>
      </c>
      <c r="C102" s="38">
        <v>98</v>
      </c>
      <c r="D102" s="38"/>
      <c r="E102" s="41">
        <v>2022</v>
      </c>
      <c r="F102" s="39" t="s">
        <v>357</v>
      </c>
      <c r="G102" s="27">
        <v>1.0479122500000002</v>
      </c>
      <c r="H102" s="27">
        <v>1.0479122500000002</v>
      </c>
      <c r="I102" s="27">
        <v>0</v>
      </c>
      <c r="J102" s="39"/>
      <c r="K102" s="15">
        <v>2</v>
      </c>
      <c r="L102" s="39" t="s">
        <v>322</v>
      </c>
      <c r="M102" s="39"/>
      <c r="N102" s="39"/>
      <c r="O102" s="16"/>
      <c r="P102" s="16"/>
      <c r="Q102" s="16"/>
      <c r="R102" s="16"/>
      <c r="S102" s="16"/>
      <c r="T102" s="16" t="s">
        <v>55</v>
      </c>
      <c r="U102" s="16" t="s">
        <v>56</v>
      </c>
      <c r="V102" s="16" t="s">
        <v>139</v>
      </c>
      <c r="W102" s="16" t="s">
        <v>58</v>
      </c>
      <c r="X102" s="38" t="s">
        <v>56</v>
      </c>
      <c r="Y102" s="55">
        <f>IFERROR(VLOOKUP($X102,'Depr rate'!$A$2:$C$10,2,FALSE),0)</f>
        <v>456</v>
      </c>
      <c r="Z102" s="56">
        <f>IF(Y102=0,0,$G102*(VLOOKUP($Y102,'Depr rate'!$B$2:$C$10,2,FALSE)/100))</f>
        <v>2.7245718500000009E-2</v>
      </c>
      <c r="AA102" s="57">
        <f t="shared" si="69"/>
        <v>1.3622859250000004E-2</v>
      </c>
      <c r="AB102" s="57">
        <f>IF(Y102=0,0,$G102*(VLOOKUP($Y102,'Depr rate'!$B$2:$D$10,3,FALSE)/100))</f>
        <v>2.5149894000000006E-2</v>
      </c>
      <c r="AC102" s="1">
        <f t="shared" si="68"/>
        <v>0</v>
      </c>
      <c r="AD102" s="1">
        <f t="shared" si="68"/>
        <v>0</v>
      </c>
      <c r="AE102" s="1">
        <f t="shared" si="68"/>
        <v>0</v>
      </c>
      <c r="AF102" s="1">
        <f t="shared" si="68"/>
        <v>0</v>
      </c>
      <c r="AG102" s="1">
        <f t="shared" si="68"/>
        <v>0</v>
      </c>
      <c r="AH102" s="1">
        <f t="shared" si="68"/>
        <v>0</v>
      </c>
      <c r="AI102" s="1">
        <f t="shared" si="68"/>
        <v>0</v>
      </c>
      <c r="AJ102" s="1">
        <f t="shared" si="68"/>
        <v>0</v>
      </c>
      <c r="AK102" s="1">
        <f t="shared" si="68"/>
        <v>1.3622859250000004E-2</v>
      </c>
      <c r="AL102" s="1">
        <f t="shared" si="68"/>
        <v>4.086857775000001E-2</v>
      </c>
      <c r="AM102" s="58">
        <f t="shared" si="70"/>
        <v>6.6018471750000016E-2</v>
      </c>
      <c r="AN102" s="4">
        <f t="shared" si="41"/>
        <v>1</v>
      </c>
      <c r="AO102" s="8">
        <f t="shared" si="42"/>
        <v>0</v>
      </c>
      <c r="AP102" s="8">
        <f t="shared" si="43"/>
        <v>0</v>
      </c>
      <c r="AQ102" s="8">
        <f t="shared" si="44"/>
        <v>0</v>
      </c>
      <c r="AR102" s="8">
        <f t="shared" si="45"/>
        <v>0</v>
      </c>
      <c r="AS102" s="8">
        <f t="shared" si="46"/>
        <v>0</v>
      </c>
      <c r="AT102" s="8">
        <f t="shared" si="47"/>
        <v>0</v>
      </c>
      <c r="AU102" s="8">
        <f t="shared" si="48"/>
        <v>0</v>
      </c>
      <c r="AV102" s="8">
        <f t="shared" si="49"/>
        <v>0</v>
      </c>
      <c r="AW102" s="8">
        <f t="shared" si="50"/>
        <v>1.3622859250000004E-2</v>
      </c>
      <c r="AX102" s="8">
        <f t="shared" si="51"/>
        <v>4.086857775000001E-2</v>
      </c>
      <c r="AY102" s="8">
        <f t="shared" si="52"/>
        <v>6.6018471750000016E-2</v>
      </c>
      <c r="AZ102" s="8">
        <f t="shared" si="53"/>
        <v>0</v>
      </c>
      <c r="BA102" s="8">
        <f t="shared" si="54"/>
        <v>0</v>
      </c>
      <c r="BB102" s="8">
        <f t="shared" si="55"/>
        <v>0</v>
      </c>
      <c r="BC102" s="8">
        <f t="shared" si="56"/>
        <v>0</v>
      </c>
      <c r="BD102" s="8">
        <f t="shared" si="57"/>
        <v>0</v>
      </c>
      <c r="BE102" s="8">
        <f t="shared" si="58"/>
        <v>0</v>
      </c>
      <c r="BF102" s="8">
        <f t="shared" si="59"/>
        <v>0</v>
      </c>
      <c r="BG102" s="8">
        <f t="shared" si="60"/>
        <v>0</v>
      </c>
      <c r="BH102" s="8">
        <f t="shared" si="61"/>
        <v>0</v>
      </c>
      <c r="BI102" s="8">
        <f t="shared" si="62"/>
        <v>0</v>
      </c>
      <c r="BJ102" s="8">
        <f t="shared" si="63"/>
        <v>0</v>
      </c>
    </row>
    <row r="103" spans="2:62" ht="26.4" x14ac:dyDescent="0.25">
      <c r="B103" s="16">
        <v>20023117</v>
      </c>
      <c r="C103" s="38">
        <v>99</v>
      </c>
      <c r="D103" s="38"/>
      <c r="E103" s="41">
        <v>2022</v>
      </c>
      <c r="F103" s="39" t="s">
        <v>358</v>
      </c>
      <c r="G103" s="27">
        <v>1.4179617600000001</v>
      </c>
      <c r="H103" s="27">
        <v>1.4179617600000001</v>
      </c>
      <c r="I103" s="27">
        <v>0</v>
      </c>
      <c r="J103" s="39" t="s">
        <v>359</v>
      </c>
      <c r="K103" s="15">
        <v>2</v>
      </c>
      <c r="L103" s="39" t="s">
        <v>322</v>
      </c>
      <c r="M103" s="39"/>
      <c r="N103" s="39"/>
      <c r="O103" s="16"/>
      <c r="P103" s="16"/>
      <c r="Q103" s="16"/>
      <c r="R103" s="16"/>
      <c r="S103" s="16"/>
      <c r="T103" s="16" t="s">
        <v>55</v>
      </c>
      <c r="U103" s="16" t="s">
        <v>56</v>
      </c>
      <c r="V103" s="16" t="s">
        <v>139</v>
      </c>
      <c r="W103" s="16" t="s">
        <v>58</v>
      </c>
      <c r="X103" s="38" t="s">
        <v>56</v>
      </c>
      <c r="Y103" s="55">
        <f>IFERROR(VLOOKUP($X103,'Depr rate'!$A$2:$C$10,2,FALSE),0)</f>
        <v>456</v>
      </c>
      <c r="Z103" s="56">
        <f>IF(Y103=0,0,$G103*(VLOOKUP($Y103,'Depr rate'!$B$2:$C$10,2,FALSE)/100))</f>
        <v>3.6867005760000002E-2</v>
      </c>
      <c r="AA103" s="57">
        <f t="shared" si="69"/>
        <v>1.8433502880000001E-2</v>
      </c>
      <c r="AB103" s="57">
        <f>IF(Y103=0,0,$G103*(VLOOKUP($Y103,'Depr rate'!$B$2:$D$10,3,FALSE)/100))</f>
        <v>3.4031082240000003E-2</v>
      </c>
      <c r="AC103" s="1">
        <f t="shared" si="68"/>
        <v>0</v>
      </c>
      <c r="AD103" s="1">
        <f t="shared" si="68"/>
        <v>0</v>
      </c>
      <c r="AE103" s="1">
        <f t="shared" si="68"/>
        <v>0</v>
      </c>
      <c r="AF103" s="1">
        <f t="shared" si="68"/>
        <v>0</v>
      </c>
      <c r="AG103" s="1">
        <f t="shared" si="68"/>
        <v>0</v>
      </c>
      <c r="AH103" s="1">
        <f t="shared" si="68"/>
        <v>0</v>
      </c>
      <c r="AI103" s="1">
        <f t="shared" si="68"/>
        <v>0</v>
      </c>
      <c r="AJ103" s="1">
        <f t="shared" si="68"/>
        <v>0</v>
      </c>
      <c r="AK103" s="1">
        <f t="shared" si="68"/>
        <v>1.8433502880000001E-2</v>
      </c>
      <c r="AL103" s="1">
        <f t="shared" si="68"/>
        <v>5.5300508640000003E-2</v>
      </c>
      <c r="AM103" s="58">
        <f t="shared" si="70"/>
        <v>8.9331590880000006E-2</v>
      </c>
      <c r="AN103" s="4">
        <f t="shared" si="41"/>
        <v>1</v>
      </c>
      <c r="AO103" s="8">
        <f t="shared" si="42"/>
        <v>0</v>
      </c>
      <c r="AP103" s="8">
        <f t="shared" si="43"/>
        <v>0</v>
      </c>
      <c r="AQ103" s="8">
        <f t="shared" si="44"/>
        <v>0</v>
      </c>
      <c r="AR103" s="8">
        <f t="shared" si="45"/>
        <v>0</v>
      </c>
      <c r="AS103" s="8">
        <f t="shared" si="46"/>
        <v>0</v>
      </c>
      <c r="AT103" s="8">
        <f t="shared" si="47"/>
        <v>0</v>
      </c>
      <c r="AU103" s="8">
        <f t="shared" si="48"/>
        <v>0</v>
      </c>
      <c r="AV103" s="8">
        <f t="shared" si="49"/>
        <v>0</v>
      </c>
      <c r="AW103" s="8">
        <f t="shared" si="50"/>
        <v>1.8433502880000001E-2</v>
      </c>
      <c r="AX103" s="8">
        <f t="shared" si="51"/>
        <v>5.5300508640000003E-2</v>
      </c>
      <c r="AY103" s="8">
        <f t="shared" si="52"/>
        <v>8.9331590880000006E-2</v>
      </c>
      <c r="AZ103" s="8">
        <f t="shared" si="53"/>
        <v>0</v>
      </c>
      <c r="BA103" s="8">
        <f t="shared" si="54"/>
        <v>0</v>
      </c>
      <c r="BB103" s="8">
        <f t="shared" si="55"/>
        <v>0</v>
      </c>
      <c r="BC103" s="8">
        <f t="shared" si="56"/>
        <v>0</v>
      </c>
      <c r="BD103" s="8">
        <f t="shared" si="57"/>
        <v>0</v>
      </c>
      <c r="BE103" s="8">
        <f t="shared" si="58"/>
        <v>0</v>
      </c>
      <c r="BF103" s="8">
        <f t="shared" si="59"/>
        <v>0</v>
      </c>
      <c r="BG103" s="8">
        <f t="shared" si="60"/>
        <v>0</v>
      </c>
      <c r="BH103" s="8">
        <f t="shared" si="61"/>
        <v>0</v>
      </c>
      <c r="BI103" s="8">
        <f t="shared" si="62"/>
        <v>0</v>
      </c>
      <c r="BJ103" s="8">
        <f t="shared" si="63"/>
        <v>0</v>
      </c>
    </row>
    <row r="104" spans="2:62" ht="39.6" x14ac:dyDescent="0.25">
      <c r="B104" s="16">
        <v>20023118</v>
      </c>
      <c r="C104" s="38">
        <v>100</v>
      </c>
      <c r="D104" s="38"/>
      <c r="E104" s="41">
        <v>2022</v>
      </c>
      <c r="F104" s="39" t="s">
        <v>360</v>
      </c>
      <c r="G104" s="27">
        <v>0.82701261000000015</v>
      </c>
      <c r="H104" s="27">
        <v>0.82701261000000015</v>
      </c>
      <c r="I104" s="27">
        <v>0</v>
      </c>
      <c r="J104" s="39" t="s">
        <v>333</v>
      </c>
      <c r="K104" s="15">
        <v>2</v>
      </c>
      <c r="L104" s="39" t="s">
        <v>313</v>
      </c>
      <c r="M104" s="39"/>
      <c r="N104" s="39"/>
      <c r="O104" s="16"/>
      <c r="P104" s="16"/>
      <c r="Q104" s="16"/>
      <c r="R104" s="16"/>
      <c r="S104" s="16"/>
      <c r="T104" s="16" t="s">
        <v>55</v>
      </c>
      <c r="U104" s="16" t="s">
        <v>56</v>
      </c>
      <c r="V104" s="16" t="s">
        <v>139</v>
      </c>
      <c r="W104" s="16" t="s">
        <v>58</v>
      </c>
      <c r="X104" s="38" t="s">
        <v>56</v>
      </c>
      <c r="Y104" s="55">
        <f>IFERROR(VLOOKUP($X104,'Depr rate'!$A$2:$C$10,2,FALSE),0)</f>
        <v>456</v>
      </c>
      <c r="Z104" s="56">
        <f>IF(Y104=0,0,$G104*(VLOOKUP($Y104,'Depr rate'!$B$2:$C$10,2,FALSE)/100))</f>
        <v>2.1502327860000007E-2</v>
      </c>
      <c r="AA104" s="57">
        <f t="shared" si="69"/>
        <v>1.0751163930000003E-2</v>
      </c>
      <c r="AB104" s="57">
        <f>IF(Y104=0,0,$G104*(VLOOKUP($Y104,'Depr rate'!$B$2:$D$10,3,FALSE)/100))</f>
        <v>1.9848302640000003E-2</v>
      </c>
      <c r="AC104" s="1">
        <f t="shared" ref="AC104:AL113" si="71">IF($E104&gt;AC$4,0,IF(AC$4=$E104,$AA104,$Z104*(AC$4-$E104)+$AA104))</f>
        <v>0</v>
      </c>
      <c r="AD104" s="1">
        <f t="shared" si="71"/>
        <v>0</v>
      </c>
      <c r="AE104" s="1">
        <f t="shared" si="71"/>
        <v>0</v>
      </c>
      <c r="AF104" s="1">
        <f t="shared" si="71"/>
        <v>0</v>
      </c>
      <c r="AG104" s="1">
        <f t="shared" si="71"/>
        <v>0</v>
      </c>
      <c r="AH104" s="1">
        <f t="shared" si="71"/>
        <v>0</v>
      </c>
      <c r="AI104" s="1">
        <f t="shared" si="71"/>
        <v>0</v>
      </c>
      <c r="AJ104" s="1">
        <f t="shared" si="71"/>
        <v>0</v>
      </c>
      <c r="AK104" s="1">
        <f t="shared" si="71"/>
        <v>1.0751163930000003E-2</v>
      </c>
      <c r="AL104" s="1">
        <f t="shared" si="71"/>
        <v>3.2253491790000012E-2</v>
      </c>
      <c r="AM104" s="58">
        <f t="shared" si="70"/>
        <v>5.2101794430000015E-2</v>
      </c>
      <c r="AN104" s="4">
        <f t="shared" si="41"/>
        <v>1</v>
      </c>
      <c r="AO104" s="8">
        <f t="shared" si="42"/>
        <v>0</v>
      </c>
      <c r="AP104" s="8">
        <f t="shared" si="43"/>
        <v>0</v>
      </c>
      <c r="AQ104" s="8">
        <f t="shared" si="44"/>
        <v>0</v>
      </c>
      <c r="AR104" s="8">
        <f t="shared" si="45"/>
        <v>0</v>
      </c>
      <c r="AS104" s="8">
        <f t="shared" si="46"/>
        <v>0</v>
      </c>
      <c r="AT104" s="8">
        <f t="shared" si="47"/>
        <v>0</v>
      </c>
      <c r="AU104" s="8">
        <f t="shared" si="48"/>
        <v>0</v>
      </c>
      <c r="AV104" s="8">
        <f t="shared" si="49"/>
        <v>0</v>
      </c>
      <c r="AW104" s="8">
        <f t="shared" si="50"/>
        <v>1.0751163930000003E-2</v>
      </c>
      <c r="AX104" s="8">
        <f t="shared" si="51"/>
        <v>3.2253491790000012E-2</v>
      </c>
      <c r="AY104" s="8">
        <f t="shared" si="52"/>
        <v>5.2101794430000015E-2</v>
      </c>
      <c r="AZ104" s="8">
        <f t="shared" si="53"/>
        <v>0</v>
      </c>
      <c r="BA104" s="8">
        <f t="shared" si="54"/>
        <v>0</v>
      </c>
      <c r="BB104" s="8">
        <f t="shared" si="55"/>
        <v>0</v>
      </c>
      <c r="BC104" s="8">
        <f t="shared" si="56"/>
        <v>0</v>
      </c>
      <c r="BD104" s="8">
        <f t="shared" si="57"/>
        <v>0</v>
      </c>
      <c r="BE104" s="8">
        <f t="shared" si="58"/>
        <v>0</v>
      </c>
      <c r="BF104" s="8">
        <f t="shared" si="59"/>
        <v>0</v>
      </c>
      <c r="BG104" s="8">
        <f t="shared" si="60"/>
        <v>0</v>
      </c>
      <c r="BH104" s="8">
        <f t="shared" si="61"/>
        <v>0</v>
      </c>
      <c r="BI104" s="8">
        <f t="shared" si="62"/>
        <v>0</v>
      </c>
      <c r="BJ104" s="8">
        <f t="shared" si="63"/>
        <v>0</v>
      </c>
    </row>
    <row r="105" spans="2:62" ht="39.6" x14ac:dyDescent="0.25">
      <c r="B105" s="16">
        <v>20023119</v>
      </c>
      <c r="C105" s="38">
        <v>101</v>
      </c>
      <c r="D105" s="38"/>
      <c r="E105" s="41">
        <v>2022</v>
      </c>
      <c r="F105" s="39" t="s">
        <v>361</v>
      </c>
      <c r="G105" s="27">
        <v>0.79046102000000007</v>
      </c>
      <c r="H105" s="27">
        <v>0.79046102000000007</v>
      </c>
      <c r="I105" s="27">
        <v>0</v>
      </c>
      <c r="J105" s="39" t="s">
        <v>292</v>
      </c>
      <c r="K105" s="15">
        <v>2</v>
      </c>
      <c r="L105" s="39" t="s">
        <v>313</v>
      </c>
      <c r="M105" s="39"/>
      <c r="N105" s="39"/>
      <c r="O105" s="16"/>
      <c r="P105" s="16"/>
      <c r="Q105" s="16"/>
      <c r="R105" s="16"/>
      <c r="S105" s="16"/>
      <c r="T105" s="16" t="s">
        <v>55</v>
      </c>
      <c r="U105" s="16" t="s">
        <v>56</v>
      </c>
      <c r="V105" s="16" t="s">
        <v>139</v>
      </c>
      <c r="W105" s="16" t="s">
        <v>58</v>
      </c>
      <c r="X105" s="38" t="s">
        <v>56</v>
      </c>
      <c r="Y105" s="55">
        <f>IFERROR(VLOOKUP($X105,'Depr rate'!$A$2:$C$10,2,FALSE),0)</f>
        <v>456</v>
      </c>
      <c r="Z105" s="56">
        <f>IF(Y105=0,0,$G105*(VLOOKUP($Y105,'Depr rate'!$B$2:$C$10,2,FALSE)/100))</f>
        <v>2.0551986520000003E-2</v>
      </c>
      <c r="AA105" s="57">
        <f t="shared" si="69"/>
        <v>1.0275993260000001E-2</v>
      </c>
      <c r="AB105" s="57">
        <f>IF(Y105=0,0,$G105*(VLOOKUP($Y105,'Depr rate'!$B$2:$D$10,3,FALSE)/100))</f>
        <v>1.8971064480000001E-2</v>
      </c>
      <c r="AC105" s="1">
        <f t="shared" si="71"/>
        <v>0</v>
      </c>
      <c r="AD105" s="1">
        <f t="shared" si="71"/>
        <v>0</v>
      </c>
      <c r="AE105" s="1">
        <f t="shared" si="71"/>
        <v>0</v>
      </c>
      <c r="AF105" s="1">
        <f t="shared" si="71"/>
        <v>0</v>
      </c>
      <c r="AG105" s="1">
        <f t="shared" si="71"/>
        <v>0</v>
      </c>
      <c r="AH105" s="1">
        <f t="shared" si="71"/>
        <v>0</v>
      </c>
      <c r="AI105" s="1">
        <f t="shared" si="71"/>
        <v>0</v>
      </c>
      <c r="AJ105" s="1">
        <f t="shared" si="71"/>
        <v>0</v>
      </c>
      <c r="AK105" s="1">
        <f t="shared" si="71"/>
        <v>1.0275993260000001E-2</v>
      </c>
      <c r="AL105" s="1">
        <f t="shared" si="71"/>
        <v>3.0827979780000004E-2</v>
      </c>
      <c r="AM105" s="58">
        <f t="shared" si="70"/>
        <v>4.9799044260000008E-2</v>
      </c>
      <c r="AN105" s="4">
        <f t="shared" si="41"/>
        <v>1</v>
      </c>
      <c r="AO105" s="8">
        <f t="shared" si="42"/>
        <v>0</v>
      </c>
      <c r="AP105" s="8">
        <f t="shared" si="43"/>
        <v>0</v>
      </c>
      <c r="AQ105" s="8">
        <f t="shared" si="44"/>
        <v>0</v>
      </c>
      <c r="AR105" s="8">
        <f t="shared" si="45"/>
        <v>0</v>
      </c>
      <c r="AS105" s="8">
        <f t="shared" si="46"/>
        <v>0</v>
      </c>
      <c r="AT105" s="8">
        <f t="shared" si="47"/>
        <v>0</v>
      </c>
      <c r="AU105" s="8">
        <f t="shared" si="48"/>
        <v>0</v>
      </c>
      <c r="AV105" s="8">
        <f t="shared" si="49"/>
        <v>0</v>
      </c>
      <c r="AW105" s="8">
        <f t="shared" si="50"/>
        <v>1.0275993260000001E-2</v>
      </c>
      <c r="AX105" s="8">
        <f t="shared" si="51"/>
        <v>3.0827979780000004E-2</v>
      </c>
      <c r="AY105" s="8">
        <f t="shared" si="52"/>
        <v>4.9799044260000008E-2</v>
      </c>
      <c r="AZ105" s="8">
        <f t="shared" si="53"/>
        <v>0</v>
      </c>
      <c r="BA105" s="8">
        <f t="shared" si="54"/>
        <v>0</v>
      </c>
      <c r="BB105" s="8">
        <f t="shared" si="55"/>
        <v>0</v>
      </c>
      <c r="BC105" s="8">
        <f t="shared" si="56"/>
        <v>0</v>
      </c>
      <c r="BD105" s="8">
        <f t="shared" si="57"/>
        <v>0</v>
      </c>
      <c r="BE105" s="8">
        <f t="shared" si="58"/>
        <v>0</v>
      </c>
      <c r="BF105" s="8">
        <f t="shared" si="59"/>
        <v>0</v>
      </c>
      <c r="BG105" s="8">
        <f t="shared" si="60"/>
        <v>0</v>
      </c>
      <c r="BH105" s="8">
        <f t="shared" si="61"/>
        <v>0</v>
      </c>
      <c r="BI105" s="8">
        <f t="shared" si="62"/>
        <v>0</v>
      </c>
      <c r="BJ105" s="8">
        <f t="shared" si="63"/>
        <v>0</v>
      </c>
    </row>
    <row r="106" spans="2:62" ht="26.4" x14ac:dyDescent="0.25">
      <c r="B106" s="16">
        <v>20021336</v>
      </c>
      <c r="C106" s="38">
        <v>102</v>
      </c>
      <c r="D106" s="38"/>
      <c r="E106" s="41">
        <v>2023</v>
      </c>
      <c r="F106" s="39" t="s">
        <v>362</v>
      </c>
      <c r="G106" s="27">
        <v>0.51939327000000002</v>
      </c>
      <c r="H106" s="27">
        <v>0.51939327000000002</v>
      </c>
      <c r="I106" s="27">
        <v>0</v>
      </c>
      <c r="J106" s="39" t="s">
        <v>180</v>
      </c>
      <c r="K106" s="15">
        <v>2</v>
      </c>
      <c r="L106" s="39" t="s">
        <v>129</v>
      </c>
      <c r="M106" s="39"/>
      <c r="N106" s="39"/>
      <c r="O106" s="16"/>
      <c r="P106" s="16"/>
      <c r="Q106" s="16"/>
      <c r="R106" s="16"/>
      <c r="S106" s="16"/>
      <c r="T106" s="16" t="s">
        <v>55</v>
      </c>
      <c r="U106" s="16" t="s">
        <v>135</v>
      </c>
      <c r="V106" s="16" t="s">
        <v>152</v>
      </c>
      <c r="W106" s="16" t="s">
        <v>54</v>
      </c>
      <c r="X106" s="8" t="s">
        <v>135</v>
      </c>
      <c r="Y106" s="55">
        <f>IFERROR(VLOOKUP($X106,'Depr rate'!$A$2:$C$10,2,FALSE),0)</f>
        <v>455</v>
      </c>
      <c r="Z106" s="56">
        <f>IF(Y106=0,0,$G106*(VLOOKUP($Y106,'Depr rate'!$B$2:$C$10,2,FALSE)/100))</f>
        <v>7.7389597230000003E-3</v>
      </c>
      <c r="AA106" s="57">
        <f t="shared" si="69"/>
        <v>3.8694798615000001E-3</v>
      </c>
      <c r="AB106" s="57">
        <f>IF(Y106=0,0,$G106*(VLOOKUP($Y106,'Depr rate'!$B$2:$D$10,3,FALSE)/100))</f>
        <v>1.2673195788E-2</v>
      </c>
      <c r="AC106" s="1">
        <f t="shared" si="71"/>
        <v>0</v>
      </c>
      <c r="AD106" s="1">
        <f t="shared" si="71"/>
        <v>0</v>
      </c>
      <c r="AE106" s="1">
        <f t="shared" si="71"/>
        <v>0</v>
      </c>
      <c r="AF106" s="1">
        <f t="shared" si="71"/>
        <v>0</v>
      </c>
      <c r="AG106" s="1">
        <f t="shared" si="71"/>
        <v>0</v>
      </c>
      <c r="AH106" s="1">
        <f t="shared" si="71"/>
        <v>0</v>
      </c>
      <c r="AI106" s="1">
        <f t="shared" si="71"/>
        <v>0</v>
      </c>
      <c r="AJ106" s="1">
        <f t="shared" si="71"/>
        <v>0</v>
      </c>
      <c r="AK106" s="1">
        <f t="shared" si="71"/>
        <v>0</v>
      </c>
      <c r="AL106" s="1">
        <f t="shared" si="71"/>
        <v>3.8694798615000001E-3</v>
      </c>
      <c r="AM106" s="58">
        <f t="shared" si="70"/>
        <v>1.6542675649500002E-2</v>
      </c>
      <c r="AN106" s="4">
        <f t="shared" si="41"/>
        <v>1</v>
      </c>
      <c r="AO106" s="8">
        <f t="shared" si="42"/>
        <v>0</v>
      </c>
      <c r="AP106" s="8">
        <f t="shared" si="43"/>
        <v>0</v>
      </c>
      <c r="AQ106" s="8">
        <f t="shared" si="44"/>
        <v>0</v>
      </c>
      <c r="AR106" s="8">
        <f t="shared" si="45"/>
        <v>0</v>
      </c>
      <c r="AS106" s="8">
        <f t="shared" si="46"/>
        <v>0</v>
      </c>
      <c r="AT106" s="8">
        <f t="shared" si="47"/>
        <v>0</v>
      </c>
      <c r="AU106" s="8">
        <f t="shared" si="48"/>
        <v>0</v>
      </c>
      <c r="AV106" s="8">
        <f t="shared" si="49"/>
        <v>0</v>
      </c>
      <c r="AW106" s="8">
        <f t="shared" si="50"/>
        <v>0</v>
      </c>
      <c r="AX106" s="8">
        <f t="shared" si="51"/>
        <v>3.8694798615000001E-3</v>
      </c>
      <c r="AY106" s="8">
        <f t="shared" si="52"/>
        <v>1.6542675649500002E-2</v>
      </c>
      <c r="AZ106" s="8">
        <f t="shared" si="53"/>
        <v>0</v>
      </c>
      <c r="BA106" s="8">
        <f t="shared" si="54"/>
        <v>0</v>
      </c>
      <c r="BB106" s="8">
        <f t="shared" si="55"/>
        <v>0</v>
      </c>
      <c r="BC106" s="8">
        <f t="shared" si="56"/>
        <v>0</v>
      </c>
      <c r="BD106" s="8">
        <f t="shared" si="57"/>
        <v>0</v>
      </c>
      <c r="BE106" s="8">
        <f t="shared" si="58"/>
        <v>0</v>
      </c>
      <c r="BF106" s="8">
        <f t="shared" si="59"/>
        <v>0</v>
      </c>
      <c r="BG106" s="8">
        <f t="shared" si="60"/>
        <v>0</v>
      </c>
      <c r="BH106" s="8">
        <f t="shared" si="61"/>
        <v>0</v>
      </c>
      <c r="BI106" s="8">
        <f t="shared" si="62"/>
        <v>0</v>
      </c>
      <c r="BJ106" s="8">
        <f t="shared" si="63"/>
        <v>0</v>
      </c>
    </row>
    <row r="107" spans="2:62" ht="26.4" x14ac:dyDescent="0.25">
      <c r="B107" s="16">
        <v>20021748</v>
      </c>
      <c r="C107" s="38">
        <v>103</v>
      </c>
      <c r="D107" s="38"/>
      <c r="E107" s="41">
        <v>2023</v>
      </c>
      <c r="F107" s="39" t="s">
        <v>363</v>
      </c>
      <c r="G107" s="27">
        <v>1.2993403800000001</v>
      </c>
      <c r="H107" s="27">
        <v>1.2993403800000001</v>
      </c>
      <c r="I107" s="27">
        <v>0</v>
      </c>
      <c r="J107" s="39" t="s">
        <v>180</v>
      </c>
      <c r="K107" s="15">
        <v>2</v>
      </c>
      <c r="L107" s="39" t="s">
        <v>181</v>
      </c>
      <c r="M107" s="39"/>
      <c r="N107" s="39"/>
      <c r="O107" s="16"/>
      <c r="P107" s="16"/>
      <c r="Q107" s="16"/>
      <c r="R107" s="16"/>
      <c r="S107" s="16"/>
      <c r="T107" s="16" t="s">
        <v>55</v>
      </c>
      <c r="U107" s="16" t="s">
        <v>135</v>
      </c>
      <c r="V107" s="16" t="s">
        <v>66</v>
      </c>
      <c r="W107" s="16" t="s">
        <v>54</v>
      </c>
      <c r="X107" s="8" t="s">
        <v>135</v>
      </c>
      <c r="Y107" s="55">
        <f>IFERROR(VLOOKUP($X107,'Depr rate'!$A$2:$C$10,2,FALSE),0)</f>
        <v>455</v>
      </c>
      <c r="Z107" s="56">
        <f>IF(Y107=0,0,$G107*(VLOOKUP($Y107,'Depr rate'!$B$2:$C$10,2,FALSE)/100))</f>
        <v>1.9360171662000002E-2</v>
      </c>
      <c r="AA107" s="57">
        <f t="shared" si="69"/>
        <v>9.6800858310000012E-3</v>
      </c>
      <c r="AB107" s="57">
        <f>IF(Y107=0,0,$G107*(VLOOKUP($Y107,'Depr rate'!$B$2:$D$10,3,FALSE)/100))</f>
        <v>3.1703905271999996E-2</v>
      </c>
      <c r="AC107" s="1">
        <f t="shared" si="71"/>
        <v>0</v>
      </c>
      <c r="AD107" s="1">
        <f t="shared" si="71"/>
        <v>0</v>
      </c>
      <c r="AE107" s="1">
        <f t="shared" si="71"/>
        <v>0</v>
      </c>
      <c r="AF107" s="1">
        <f t="shared" si="71"/>
        <v>0</v>
      </c>
      <c r="AG107" s="1">
        <f t="shared" si="71"/>
        <v>0</v>
      </c>
      <c r="AH107" s="1">
        <f t="shared" si="71"/>
        <v>0</v>
      </c>
      <c r="AI107" s="1">
        <f t="shared" si="71"/>
        <v>0</v>
      </c>
      <c r="AJ107" s="1">
        <f t="shared" si="71"/>
        <v>0</v>
      </c>
      <c r="AK107" s="1">
        <f t="shared" si="71"/>
        <v>0</v>
      </c>
      <c r="AL107" s="1">
        <f t="shared" si="71"/>
        <v>9.6800858310000012E-3</v>
      </c>
      <c r="AM107" s="58">
        <f t="shared" si="70"/>
        <v>4.1383991102999999E-2</v>
      </c>
      <c r="AN107" s="4">
        <f t="shared" si="41"/>
        <v>1</v>
      </c>
      <c r="AO107" s="8">
        <f t="shared" si="42"/>
        <v>0</v>
      </c>
      <c r="AP107" s="8">
        <f t="shared" si="43"/>
        <v>0</v>
      </c>
      <c r="AQ107" s="8">
        <f t="shared" si="44"/>
        <v>0</v>
      </c>
      <c r="AR107" s="8">
        <f t="shared" si="45"/>
        <v>0</v>
      </c>
      <c r="AS107" s="8">
        <f t="shared" si="46"/>
        <v>0</v>
      </c>
      <c r="AT107" s="8">
        <f t="shared" si="47"/>
        <v>0</v>
      </c>
      <c r="AU107" s="8">
        <f t="shared" si="48"/>
        <v>0</v>
      </c>
      <c r="AV107" s="8">
        <f t="shared" si="49"/>
        <v>0</v>
      </c>
      <c r="AW107" s="8">
        <f t="shared" si="50"/>
        <v>0</v>
      </c>
      <c r="AX107" s="8">
        <f t="shared" si="51"/>
        <v>9.6800858310000012E-3</v>
      </c>
      <c r="AY107" s="8">
        <f t="shared" si="52"/>
        <v>4.1383991102999999E-2</v>
      </c>
      <c r="AZ107" s="8">
        <f t="shared" si="53"/>
        <v>0</v>
      </c>
      <c r="BA107" s="8">
        <f t="shared" si="54"/>
        <v>0</v>
      </c>
      <c r="BB107" s="8">
        <f t="shared" si="55"/>
        <v>0</v>
      </c>
      <c r="BC107" s="8">
        <f t="shared" si="56"/>
        <v>0</v>
      </c>
      <c r="BD107" s="8">
        <f t="shared" si="57"/>
        <v>0</v>
      </c>
      <c r="BE107" s="8">
        <f t="shared" si="58"/>
        <v>0</v>
      </c>
      <c r="BF107" s="8">
        <f t="shared" si="59"/>
        <v>0</v>
      </c>
      <c r="BG107" s="8">
        <f t="shared" si="60"/>
        <v>0</v>
      </c>
      <c r="BH107" s="8">
        <f t="shared" si="61"/>
        <v>0</v>
      </c>
      <c r="BI107" s="8">
        <f t="shared" si="62"/>
        <v>0</v>
      </c>
      <c r="BJ107" s="8">
        <f t="shared" si="63"/>
        <v>0</v>
      </c>
    </row>
    <row r="108" spans="2:62" ht="52.8" x14ac:dyDescent="0.25">
      <c r="B108" s="16">
        <v>20022554</v>
      </c>
      <c r="C108" s="38">
        <v>104</v>
      </c>
      <c r="D108" s="38"/>
      <c r="E108" s="41">
        <v>2023</v>
      </c>
      <c r="F108" s="39" t="s">
        <v>364</v>
      </c>
      <c r="G108" s="27">
        <v>0.66065594000000005</v>
      </c>
      <c r="H108" s="27">
        <v>0.66065594000000005</v>
      </c>
      <c r="I108" s="27">
        <v>0</v>
      </c>
      <c r="J108" s="39" t="s">
        <v>365</v>
      </c>
      <c r="K108" s="15">
        <v>2</v>
      </c>
      <c r="L108" s="39" t="s">
        <v>309</v>
      </c>
      <c r="M108" s="39"/>
      <c r="N108" s="39"/>
      <c r="O108" s="16"/>
      <c r="P108" s="16"/>
      <c r="Q108" s="16"/>
      <c r="R108" s="16"/>
      <c r="S108" s="16"/>
      <c r="T108" s="16" t="s">
        <v>55</v>
      </c>
      <c r="U108" s="16" t="s">
        <v>56</v>
      </c>
      <c r="V108" s="16" t="s">
        <v>157</v>
      </c>
      <c r="W108" s="16" t="s">
        <v>53</v>
      </c>
      <c r="X108" s="38" t="s">
        <v>56</v>
      </c>
      <c r="Y108" s="55">
        <f>IFERROR(VLOOKUP($X108,'Depr rate'!$A$2:$C$10,2,FALSE),0)</f>
        <v>456</v>
      </c>
      <c r="Z108" s="56">
        <f>IF(Y108=0,0,$G108*(VLOOKUP($Y108,'Depr rate'!$B$2:$C$10,2,FALSE)/100))</f>
        <v>1.7177054440000002E-2</v>
      </c>
      <c r="AA108" s="57">
        <f t="shared" si="69"/>
        <v>8.5885272200000012E-3</v>
      </c>
      <c r="AB108" s="57">
        <f>IF(Y108=0,0,$G108*(VLOOKUP($Y108,'Depr rate'!$B$2:$D$10,3,FALSE)/100))</f>
        <v>1.585574256E-2</v>
      </c>
      <c r="AC108" s="1">
        <f t="shared" si="71"/>
        <v>0</v>
      </c>
      <c r="AD108" s="1">
        <f t="shared" si="71"/>
        <v>0</v>
      </c>
      <c r="AE108" s="1">
        <f t="shared" si="71"/>
        <v>0</v>
      </c>
      <c r="AF108" s="1">
        <f t="shared" si="71"/>
        <v>0</v>
      </c>
      <c r="AG108" s="1">
        <f t="shared" si="71"/>
        <v>0</v>
      </c>
      <c r="AH108" s="1">
        <f t="shared" si="71"/>
        <v>0</v>
      </c>
      <c r="AI108" s="1">
        <f t="shared" si="71"/>
        <v>0</v>
      </c>
      <c r="AJ108" s="1">
        <f t="shared" si="71"/>
        <v>0</v>
      </c>
      <c r="AK108" s="1">
        <f t="shared" si="71"/>
        <v>0</v>
      </c>
      <c r="AL108" s="1">
        <f t="shared" si="71"/>
        <v>8.5885272200000012E-3</v>
      </c>
      <c r="AM108" s="58">
        <f t="shared" si="70"/>
        <v>2.444426978E-2</v>
      </c>
      <c r="AN108" s="4">
        <f t="shared" si="41"/>
        <v>1</v>
      </c>
      <c r="AO108" s="8">
        <f t="shared" si="42"/>
        <v>0</v>
      </c>
      <c r="AP108" s="8">
        <f t="shared" si="43"/>
        <v>0</v>
      </c>
      <c r="AQ108" s="8">
        <f t="shared" si="44"/>
        <v>0</v>
      </c>
      <c r="AR108" s="8">
        <f t="shared" si="45"/>
        <v>0</v>
      </c>
      <c r="AS108" s="8">
        <f t="shared" si="46"/>
        <v>0</v>
      </c>
      <c r="AT108" s="8">
        <f t="shared" si="47"/>
        <v>0</v>
      </c>
      <c r="AU108" s="8">
        <f t="shared" si="48"/>
        <v>0</v>
      </c>
      <c r="AV108" s="8">
        <f t="shared" si="49"/>
        <v>0</v>
      </c>
      <c r="AW108" s="8">
        <f t="shared" si="50"/>
        <v>0</v>
      </c>
      <c r="AX108" s="8">
        <f t="shared" si="51"/>
        <v>8.5885272200000012E-3</v>
      </c>
      <c r="AY108" s="8">
        <f t="shared" si="52"/>
        <v>2.444426978E-2</v>
      </c>
      <c r="AZ108" s="8">
        <f t="shared" si="53"/>
        <v>0</v>
      </c>
      <c r="BA108" s="8">
        <f t="shared" si="54"/>
        <v>0</v>
      </c>
      <c r="BB108" s="8">
        <f t="shared" si="55"/>
        <v>0</v>
      </c>
      <c r="BC108" s="8">
        <f t="shared" si="56"/>
        <v>0</v>
      </c>
      <c r="BD108" s="8">
        <f t="shared" si="57"/>
        <v>0</v>
      </c>
      <c r="BE108" s="8">
        <f t="shared" si="58"/>
        <v>0</v>
      </c>
      <c r="BF108" s="8">
        <f t="shared" si="59"/>
        <v>0</v>
      </c>
      <c r="BG108" s="8">
        <f t="shared" si="60"/>
        <v>0</v>
      </c>
      <c r="BH108" s="8">
        <f t="shared" si="61"/>
        <v>0</v>
      </c>
      <c r="BI108" s="8">
        <f t="shared" si="62"/>
        <v>0</v>
      </c>
      <c r="BJ108" s="8">
        <f t="shared" si="63"/>
        <v>0</v>
      </c>
    </row>
    <row r="109" spans="2:62" x14ac:dyDescent="0.25">
      <c r="B109" s="16">
        <v>20022853</v>
      </c>
      <c r="C109" s="38">
        <v>105</v>
      </c>
      <c r="D109" s="38"/>
      <c r="E109" s="41">
        <v>2023</v>
      </c>
      <c r="F109" s="39" t="s">
        <v>366</v>
      </c>
      <c r="G109" s="27">
        <v>1.8526525600000001</v>
      </c>
      <c r="H109" s="27">
        <v>1.8526525600000001</v>
      </c>
      <c r="I109" s="27">
        <v>0</v>
      </c>
      <c r="J109" s="39" t="s">
        <v>367</v>
      </c>
      <c r="K109" s="15">
        <v>2</v>
      </c>
      <c r="L109" s="39" t="s">
        <v>368</v>
      </c>
      <c r="M109" s="39"/>
      <c r="N109" s="39"/>
      <c r="O109" s="16"/>
      <c r="P109" s="16"/>
      <c r="Q109" s="16"/>
      <c r="R109" s="16"/>
      <c r="S109" s="16"/>
      <c r="T109" s="16" t="s">
        <v>55</v>
      </c>
      <c r="U109" s="16" t="s">
        <v>65</v>
      </c>
      <c r="V109" s="16" t="s">
        <v>231</v>
      </c>
      <c r="W109" s="16" t="s">
        <v>53</v>
      </c>
      <c r="X109" s="1" t="s">
        <v>65</v>
      </c>
      <c r="Y109" s="55">
        <f>IFERROR(VLOOKUP($X109,'Depr rate'!$A$2:$C$10,2,FALSE),0)</f>
        <v>453</v>
      </c>
      <c r="Z109" s="56">
        <f>IF(Y109=0,0,$G109*(VLOOKUP($Y109,'Depr rate'!$B$2:$C$10,2,FALSE)/100))</f>
        <v>2.8160318912E-2</v>
      </c>
      <c r="AA109" s="57">
        <f t="shared" si="69"/>
        <v>1.4080159456E-2</v>
      </c>
      <c r="AB109" s="57">
        <f>IF(Y109=0,0,$G109*(VLOOKUP($Y109,'Depr rate'!$B$2:$D$10,3,FALSE)/100))</f>
        <v>7.4661898168000007E-2</v>
      </c>
      <c r="AC109" s="1">
        <f t="shared" si="71"/>
        <v>0</v>
      </c>
      <c r="AD109" s="1">
        <f t="shared" si="71"/>
        <v>0</v>
      </c>
      <c r="AE109" s="1">
        <f t="shared" si="71"/>
        <v>0</v>
      </c>
      <c r="AF109" s="1">
        <f t="shared" si="71"/>
        <v>0</v>
      </c>
      <c r="AG109" s="1">
        <f t="shared" si="71"/>
        <v>0</v>
      </c>
      <c r="AH109" s="1">
        <f t="shared" si="71"/>
        <v>0</v>
      </c>
      <c r="AI109" s="1">
        <f t="shared" si="71"/>
        <v>0</v>
      </c>
      <c r="AJ109" s="1">
        <f t="shared" si="71"/>
        <v>0</v>
      </c>
      <c r="AK109" s="1">
        <f t="shared" si="71"/>
        <v>0</v>
      </c>
      <c r="AL109" s="1">
        <f t="shared" si="71"/>
        <v>1.4080159456E-2</v>
      </c>
      <c r="AM109" s="58">
        <f t="shared" si="70"/>
        <v>8.8742057624000004E-2</v>
      </c>
      <c r="AN109" s="4">
        <f t="shared" si="41"/>
        <v>1</v>
      </c>
      <c r="AO109" s="8">
        <f t="shared" si="42"/>
        <v>0</v>
      </c>
      <c r="AP109" s="8">
        <f t="shared" si="43"/>
        <v>0</v>
      </c>
      <c r="AQ109" s="8">
        <f t="shared" si="44"/>
        <v>0</v>
      </c>
      <c r="AR109" s="8">
        <f t="shared" si="45"/>
        <v>0</v>
      </c>
      <c r="AS109" s="8">
        <f t="shared" si="46"/>
        <v>0</v>
      </c>
      <c r="AT109" s="8">
        <f t="shared" si="47"/>
        <v>0</v>
      </c>
      <c r="AU109" s="8">
        <f t="shared" si="48"/>
        <v>0</v>
      </c>
      <c r="AV109" s="8">
        <f t="shared" si="49"/>
        <v>0</v>
      </c>
      <c r="AW109" s="8">
        <f t="shared" si="50"/>
        <v>0</v>
      </c>
      <c r="AX109" s="8">
        <f t="shared" si="51"/>
        <v>1.4080159456E-2</v>
      </c>
      <c r="AY109" s="8">
        <f t="shared" si="52"/>
        <v>8.8742057624000004E-2</v>
      </c>
      <c r="AZ109" s="8">
        <f t="shared" si="53"/>
        <v>0</v>
      </c>
      <c r="BA109" s="8">
        <f t="shared" si="54"/>
        <v>0</v>
      </c>
      <c r="BB109" s="8">
        <f t="shared" si="55"/>
        <v>0</v>
      </c>
      <c r="BC109" s="8">
        <f t="shared" si="56"/>
        <v>0</v>
      </c>
      <c r="BD109" s="8">
        <f t="shared" si="57"/>
        <v>0</v>
      </c>
      <c r="BE109" s="8">
        <f t="shared" si="58"/>
        <v>0</v>
      </c>
      <c r="BF109" s="8">
        <f t="shared" si="59"/>
        <v>0</v>
      </c>
      <c r="BG109" s="8">
        <f t="shared" si="60"/>
        <v>0</v>
      </c>
      <c r="BH109" s="8">
        <f t="shared" si="61"/>
        <v>0</v>
      </c>
      <c r="BI109" s="8">
        <f t="shared" si="62"/>
        <v>0</v>
      </c>
      <c r="BJ109" s="8">
        <f t="shared" si="63"/>
        <v>0</v>
      </c>
    </row>
    <row r="110" spans="2:62" ht="26.4" x14ac:dyDescent="0.25">
      <c r="B110" s="16">
        <v>20022924</v>
      </c>
      <c r="C110" s="38">
        <v>106</v>
      </c>
      <c r="D110" s="38"/>
      <c r="E110" s="41">
        <v>2023</v>
      </c>
      <c r="F110" s="39" t="s">
        <v>369</v>
      </c>
      <c r="G110" s="27">
        <v>0.65874564999999996</v>
      </c>
      <c r="H110" s="27">
        <v>0.65874564999999996</v>
      </c>
      <c r="I110" s="27">
        <v>0</v>
      </c>
      <c r="J110" s="39" t="s">
        <v>180</v>
      </c>
      <c r="K110" s="15">
        <v>2</v>
      </c>
      <c r="L110" s="39" t="s">
        <v>309</v>
      </c>
      <c r="M110" s="39"/>
      <c r="N110" s="39"/>
      <c r="O110" s="16"/>
      <c r="P110" s="16"/>
      <c r="Q110" s="16"/>
      <c r="R110" s="16"/>
      <c r="S110" s="16"/>
      <c r="T110" s="16" t="s">
        <v>55</v>
      </c>
      <c r="U110" s="16" t="s">
        <v>56</v>
      </c>
      <c r="V110" s="16" t="s">
        <v>139</v>
      </c>
      <c r="W110" s="16" t="s">
        <v>58</v>
      </c>
      <c r="X110" s="38" t="s">
        <v>56</v>
      </c>
      <c r="Y110" s="55">
        <f>IFERROR(VLOOKUP($X110,'Depr rate'!$A$2:$C$10,2,FALSE),0)</f>
        <v>456</v>
      </c>
      <c r="Z110" s="56">
        <f>IF(Y110=0,0,$G110*(VLOOKUP($Y110,'Depr rate'!$B$2:$C$10,2,FALSE)/100))</f>
        <v>1.71273869E-2</v>
      </c>
      <c r="AA110" s="57">
        <f t="shared" si="69"/>
        <v>8.5636934499999998E-3</v>
      </c>
      <c r="AB110" s="57">
        <f>IF(Y110=0,0,$G110*(VLOOKUP($Y110,'Depr rate'!$B$2:$D$10,3,FALSE)/100))</f>
        <v>1.5809895599999998E-2</v>
      </c>
      <c r="AC110" s="1">
        <f t="shared" si="71"/>
        <v>0</v>
      </c>
      <c r="AD110" s="1">
        <f t="shared" si="71"/>
        <v>0</v>
      </c>
      <c r="AE110" s="1">
        <f t="shared" si="71"/>
        <v>0</v>
      </c>
      <c r="AF110" s="1">
        <f t="shared" si="71"/>
        <v>0</v>
      </c>
      <c r="AG110" s="1">
        <f t="shared" si="71"/>
        <v>0</v>
      </c>
      <c r="AH110" s="1">
        <f t="shared" si="71"/>
        <v>0</v>
      </c>
      <c r="AI110" s="1">
        <f t="shared" si="71"/>
        <v>0</v>
      </c>
      <c r="AJ110" s="1">
        <f t="shared" si="71"/>
        <v>0</v>
      </c>
      <c r="AK110" s="1">
        <f t="shared" si="71"/>
        <v>0</v>
      </c>
      <c r="AL110" s="1">
        <f t="shared" si="71"/>
        <v>8.5636934499999998E-3</v>
      </c>
      <c r="AM110" s="58">
        <f t="shared" si="70"/>
        <v>2.4373589049999998E-2</v>
      </c>
      <c r="AN110" s="4">
        <f t="shared" si="41"/>
        <v>1</v>
      </c>
      <c r="AO110" s="8">
        <f t="shared" si="42"/>
        <v>0</v>
      </c>
      <c r="AP110" s="8">
        <f t="shared" si="43"/>
        <v>0</v>
      </c>
      <c r="AQ110" s="8">
        <f t="shared" si="44"/>
        <v>0</v>
      </c>
      <c r="AR110" s="8">
        <f t="shared" si="45"/>
        <v>0</v>
      </c>
      <c r="AS110" s="8">
        <f t="shared" si="46"/>
        <v>0</v>
      </c>
      <c r="AT110" s="8">
        <f t="shared" si="47"/>
        <v>0</v>
      </c>
      <c r="AU110" s="8">
        <f t="shared" si="48"/>
        <v>0</v>
      </c>
      <c r="AV110" s="8">
        <f t="shared" si="49"/>
        <v>0</v>
      </c>
      <c r="AW110" s="8">
        <f t="shared" si="50"/>
        <v>0</v>
      </c>
      <c r="AX110" s="8">
        <f t="shared" si="51"/>
        <v>8.5636934499999998E-3</v>
      </c>
      <c r="AY110" s="8">
        <f t="shared" si="52"/>
        <v>2.4373589049999998E-2</v>
      </c>
      <c r="AZ110" s="8">
        <f t="shared" si="53"/>
        <v>0</v>
      </c>
      <c r="BA110" s="8">
        <f t="shared" si="54"/>
        <v>0</v>
      </c>
      <c r="BB110" s="8">
        <f t="shared" si="55"/>
        <v>0</v>
      </c>
      <c r="BC110" s="8">
        <f t="shared" si="56"/>
        <v>0</v>
      </c>
      <c r="BD110" s="8">
        <f t="shared" si="57"/>
        <v>0</v>
      </c>
      <c r="BE110" s="8">
        <f t="shared" si="58"/>
        <v>0</v>
      </c>
      <c r="BF110" s="8">
        <f t="shared" si="59"/>
        <v>0</v>
      </c>
      <c r="BG110" s="8">
        <f t="shared" si="60"/>
        <v>0</v>
      </c>
      <c r="BH110" s="8">
        <f t="shared" si="61"/>
        <v>0</v>
      </c>
      <c r="BI110" s="8">
        <f t="shared" si="62"/>
        <v>0</v>
      </c>
      <c r="BJ110" s="8">
        <f t="shared" si="63"/>
        <v>0</v>
      </c>
    </row>
    <row r="111" spans="2:62" x14ac:dyDescent="0.25">
      <c r="B111" s="16">
        <v>20023183</v>
      </c>
      <c r="C111" s="38">
        <v>107</v>
      </c>
      <c r="D111" s="38"/>
      <c r="E111" s="41">
        <v>2023</v>
      </c>
      <c r="F111" s="39" t="s">
        <v>370</v>
      </c>
      <c r="G111" s="27">
        <v>1.5270548400000001</v>
      </c>
      <c r="H111" s="27">
        <v>1.5270548400000001</v>
      </c>
      <c r="I111" s="27">
        <v>0</v>
      </c>
      <c r="J111" s="39" t="s">
        <v>371</v>
      </c>
      <c r="K111" s="15">
        <v>2</v>
      </c>
      <c r="L111" s="39" t="s">
        <v>372</v>
      </c>
      <c r="M111" s="39"/>
      <c r="N111" s="39"/>
      <c r="O111" s="16"/>
      <c r="P111" s="16"/>
      <c r="Q111" s="16"/>
      <c r="R111" s="16"/>
      <c r="S111" s="16"/>
      <c r="T111" s="16" t="s">
        <v>55</v>
      </c>
      <c r="U111" s="16" t="s">
        <v>135</v>
      </c>
      <c r="V111" s="16" t="s">
        <v>116</v>
      </c>
      <c r="W111" s="16" t="s">
        <v>54</v>
      </c>
      <c r="X111" s="8" t="s">
        <v>135</v>
      </c>
      <c r="Y111" s="55">
        <f>IFERROR(VLOOKUP($X111,'Depr rate'!$A$2:$C$10,2,FALSE),0)</f>
        <v>455</v>
      </c>
      <c r="Z111" s="56">
        <f>IF(Y111=0,0,$G111*(VLOOKUP($Y111,'Depr rate'!$B$2:$C$10,2,FALSE)/100))</f>
        <v>2.2753117116000001E-2</v>
      </c>
      <c r="AA111" s="57">
        <f t="shared" si="69"/>
        <v>1.1376558558000001E-2</v>
      </c>
      <c r="AB111" s="57">
        <f>IF(Y111=0,0,$G111*(VLOOKUP($Y111,'Depr rate'!$B$2:$D$10,3,FALSE)/100))</f>
        <v>3.7260138095999998E-2</v>
      </c>
      <c r="AC111" s="1">
        <f t="shared" si="71"/>
        <v>0</v>
      </c>
      <c r="AD111" s="1">
        <f t="shared" si="71"/>
        <v>0</v>
      </c>
      <c r="AE111" s="1">
        <f t="shared" si="71"/>
        <v>0</v>
      </c>
      <c r="AF111" s="1">
        <f t="shared" si="71"/>
        <v>0</v>
      </c>
      <c r="AG111" s="1">
        <f t="shared" si="71"/>
        <v>0</v>
      </c>
      <c r="AH111" s="1">
        <f t="shared" si="71"/>
        <v>0</v>
      </c>
      <c r="AI111" s="1">
        <f t="shared" si="71"/>
        <v>0</v>
      </c>
      <c r="AJ111" s="1">
        <f t="shared" si="71"/>
        <v>0</v>
      </c>
      <c r="AK111" s="1">
        <f t="shared" si="71"/>
        <v>0</v>
      </c>
      <c r="AL111" s="1">
        <f t="shared" si="71"/>
        <v>1.1376558558000001E-2</v>
      </c>
      <c r="AM111" s="58">
        <f t="shared" si="70"/>
        <v>4.8636696654E-2</v>
      </c>
      <c r="AN111" s="4">
        <f t="shared" si="41"/>
        <v>1</v>
      </c>
      <c r="AO111" s="8">
        <f t="shared" si="42"/>
        <v>0</v>
      </c>
      <c r="AP111" s="8">
        <f t="shared" si="43"/>
        <v>0</v>
      </c>
      <c r="AQ111" s="8">
        <f t="shared" si="44"/>
        <v>0</v>
      </c>
      <c r="AR111" s="8">
        <f t="shared" si="45"/>
        <v>0</v>
      </c>
      <c r="AS111" s="8">
        <f t="shared" si="46"/>
        <v>0</v>
      </c>
      <c r="AT111" s="8">
        <f t="shared" si="47"/>
        <v>0</v>
      </c>
      <c r="AU111" s="8">
        <f t="shared" si="48"/>
        <v>0</v>
      </c>
      <c r="AV111" s="8">
        <f t="shared" si="49"/>
        <v>0</v>
      </c>
      <c r="AW111" s="8">
        <f t="shared" si="50"/>
        <v>0</v>
      </c>
      <c r="AX111" s="8">
        <f t="shared" si="51"/>
        <v>1.1376558558000001E-2</v>
      </c>
      <c r="AY111" s="8">
        <f t="shared" si="52"/>
        <v>4.8636696654E-2</v>
      </c>
      <c r="AZ111" s="8">
        <f t="shared" si="53"/>
        <v>0</v>
      </c>
      <c r="BA111" s="8">
        <f t="shared" si="54"/>
        <v>0</v>
      </c>
      <c r="BB111" s="8">
        <f t="shared" si="55"/>
        <v>0</v>
      </c>
      <c r="BC111" s="8">
        <f t="shared" si="56"/>
        <v>0</v>
      </c>
      <c r="BD111" s="8">
        <f t="shared" si="57"/>
        <v>0</v>
      </c>
      <c r="BE111" s="8">
        <f t="shared" si="58"/>
        <v>0</v>
      </c>
      <c r="BF111" s="8">
        <f t="shared" si="59"/>
        <v>0</v>
      </c>
      <c r="BG111" s="8">
        <f t="shared" si="60"/>
        <v>0</v>
      </c>
      <c r="BH111" s="8">
        <f t="shared" si="61"/>
        <v>0</v>
      </c>
      <c r="BI111" s="8">
        <f t="shared" si="62"/>
        <v>0</v>
      </c>
      <c r="BJ111" s="8">
        <f t="shared" si="63"/>
        <v>0</v>
      </c>
    </row>
    <row r="112" spans="2:62" ht="26.4" x14ac:dyDescent="0.25">
      <c r="B112" s="16">
        <v>20024702</v>
      </c>
      <c r="C112" s="38">
        <v>108</v>
      </c>
      <c r="D112" s="38"/>
      <c r="E112" s="41">
        <v>2023</v>
      </c>
      <c r="F112" s="39" t="s">
        <v>373</v>
      </c>
      <c r="G112" s="27">
        <v>0.75331818000000017</v>
      </c>
      <c r="H112" s="27">
        <v>0.75331818000000017</v>
      </c>
      <c r="I112" s="27">
        <v>0</v>
      </c>
      <c r="J112" s="39" t="s">
        <v>180</v>
      </c>
      <c r="K112" s="15">
        <v>2</v>
      </c>
      <c r="L112" s="39" t="s">
        <v>181</v>
      </c>
      <c r="M112" s="39"/>
      <c r="N112" s="39"/>
      <c r="O112" s="16"/>
      <c r="P112" s="16"/>
      <c r="Q112" s="16"/>
      <c r="R112" s="16"/>
      <c r="S112" s="16"/>
      <c r="T112" s="16" t="s">
        <v>55</v>
      </c>
      <c r="U112" s="16" t="s">
        <v>135</v>
      </c>
      <c r="V112" s="16" t="s">
        <v>130</v>
      </c>
      <c r="W112" s="16" t="s">
        <v>54</v>
      </c>
      <c r="X112" s="1" t="s">
        <v>135</v>
      </c>
      <c r="Y112" s="55">
        <f>IFERROR(VLOOKUP($X112,'Depr rate'!$A$2:$C$10,2,FALSE),0)</f>
        <v>455</v>
      </c>
      <c r="Z112" s="56">
        <f>IF(Y112=0,0,$G112*(VLOOKUP($Y112,'Depr rate'!$B$2:$C$10,2,FALSE)/100))</f>
        <v>1.1224440882000003E-2</v>
      </c>
      <c r="AA112" s="57">
        <f t="shared" si="69"/>
        <v>5.6122204410000015E-3</v>
      </c>
      <c r="AB112" s="57">
        <f>IF(Y112=0,0,$G112*(VLOOKUP($Y112,'Depr rate'!$B$2:$D$10,3,FALSE)/100))</f>
        <v>1.8380963592000001E-2</v>
      </c>
      <c r="AC112" s="1">
        <f t="shared" si="71"/>
        <v>0</v>
      </c>
      <c r="AD112" s="1">
        <f t="shared" si="71"/>
        <v>0</v>
      </c>
      <c r="AE112" s="1">
        <f t="shared" si="71"/>
        <v>0</v>
      </c>
      <c r="AF112" s="1">
        <f t="shared" si="71"/>
        <v>0</v>
      </c>
      <c r="AG112" s="1">
        <f t="shared" si="71"/>
        <v>0</v>
      </c>
      <c r="AH112" s="1">
        <f t="shared" si="71"/>
        <v>0</v>
      </c>
      <c r="AI112" s="1">
        <f t="shared" si="71"/>
        <v>0</v>
      </c>
      <c r="AJ112" s="1">
        <f t="shared" si="71"/>
        <v>0</v>
      </c>
      <c r="AK112" s="1">
        <f t="shared" si="71"/>
        <v>0</v>
      </c>
      <c r="AL112" s="1">
        <f t="shared" si="71"/>
        <v>5.6122204410000015E-3</v>
      </c>
      <c r="AM112" s="58">
        <f t="shared" si="70"/>
        <v>2.3993184033000003E-2</v>
      </c>
      <c r="AN112" s="4">
        <f t="shared" si="41"/>
        <v>1</v>
      </c>
      <c r="AO112" s="8">
        <f t="shared" si="42"/>
        <v>0</v>
      </c>
      <c r="AP112" s="8">
        <f t="shared" si="43"/>
        <v>0</v>
      </c>
      <c r="AQ112" s="8">
        <f t="shared" si="44"/>
        <v>0</v>
      </c>
      <c r="AR112" s="8">
        <f t="shared" si="45"/>
        <v>0</v>
      </c>
      <c r="AS112" s="8">
        <f t="shared" si="46"/>
        <v>0</v>
      </c>
      <c r="AT112" s="8">
        <f t="shared" si="47"/>
        <v>0</v>
      </c>
      <c r="AU112" s="8">
        <f t="shared" si="48"/>
        <v>0</v>
      </c>
      <c r="AV112" s="8">
        <f t="shared" si="49"/>
        <v>0</v>
      </c>
      <c r="AW112" s="8">
        <f t="shared" si="50"/>
        <v>0</v>
      </c>
      <c r="AX112" s="8">
        <f t="shared" si="51"/>
        <v>5.6122204410000015E-3</v>
      </c>
      <c r="AY112" s="8">
        <f t="shared" si="52"/>
        <v>2.3993184033000003E-2</v>
      </c>
      <c r="AZ112" s="8">
        <f t="shared" si="53"/>
        <v>0</v>
      </c>
      <c r="BA112" s="8">
        <f t="shared" si="54"/>
        <v>0</v>
      </c>
      <c r="BB112" s="8">
        <f t="shared" si="55"/>
        <v>0</v>
      </c>
      <c r="BC112" s="8">
        <f t="shared" si="56"/>
        <v>0</v>
      </c>
      <c r="BD112" s="8">
        <f t="shared" si="57"/>
        <v>0</v>
      </c>
      <c r="BE112" s="8">
        <f t="shared" si="58"/>
        <v>0</v>
      </c>
      <c r="BF112" s="8">
        <f t="shared" si="59"/>
        <v>0</v>
      </c>
      <c r="BG112" s="8">
        <f t="shared" si="60"/>
        <v>0</v>
      </c>
      <c r="BH112" s="8">
        <f t="shared" si="61"/>
        <v>0</v>
      </c>
      <c r="BI112" s="8">
        <f t="shared" si="62"/>
        <v>0</v>
      </c>
      <c r="BJ112" s="8">
        <f t="shared" si="63"/>
        <v>0</v>
      </c>
    </row>
    <row r="113" spans="2:62" ht="26.4" x14ac:dyDescent="0.25">
      <c r="B113" s="16"/>
      <c r="C113" s="38">
        <v>109</v>
      </c>
      <c r="D113" s="38"/>
      <c r="E113" s="41">
        <v>2024</v>
      </c>
      <c r="F113" s="39" t="s">
        <v>374</v>
      </c>
      <c r="G113" s="27">
        <v>1.0229059163915963</v>
      </c>
      <c r="H113" s="27">
        <v>1.0229059163915963</v>
      </c>
      <c r="I113" s="27">
        <v>0</v>
      </c>
      <c r="J113" s="39"/>
      <c r="K113" s="15">
        <v>2</v>
      </c>
      <c r="L113" s="39" t="s">
        <v>375</v>
      </c>
      <c r="M113" s="39"/>
      <c r="N113" s="39"/>
      <c r="O113" s="16"/>
      <c r="P113" s="16"/>
      <c r="Q113" s="16"/>
      <c r="R113" s="16"/>
      <c r="S113" s="16"/>
      <c r="T113" s="16" t="s">
        <v>55</v>
      </c>
      <c r="U113" s="16" t="s">
        <v>135</v>
      </c>
      <c r="V113" s="16" t="s">
        <v>58</v>
      </c>
      <c r="W113" s="16" t="s">
        <v>76</v>
      </c>
      <c r="X113" s="1" t="s">
        <v>135</v>
      </c>
      <c r="Y113" s="55">
        <f>IFERROR(VLOOKUP($X113,'Depr rate'!$A$2:$C$10,2,FALSE),0)</f>
        <v>455</v>
      </c>
      <c r="Z113" s="56">
        <f>IF(Y113=0,0,$G113*(VLOOKUP($Y113,'Depr rate'!$B$2:$C$10,2,FALSE)/100))</f>
        <v>1.5241298154234785E-2</v>
      </c>
      <c r="AA113" s="57">
        <f t="shared" si="69"/>
        <v>7.6206490771173925E-3</v>
      </c>
      <c r="AB113" s="57">
        <f>IF(Y113=0,0,$G113*(VLOOKUP($Y113,'Depr rate'!$B$2:$D$10,3,FALSE)/100))</f>
        <v>2.4958904359954948E-2</v>
      </c>
      <c r="AC113" s="1">
        <f t="shared" si="71"/>
        <v>0</v>
      </c>
      <c r="AD113" s="1">
        <f t="shared" si="71"/>
        <v>0</v>
      </c>
      <c r="AE113" s="1">
        <f t="shared" si="71"/>
        <v>0</v>
      </c>
      <c r="AF113" s="1">
        <f t="shared" si="71"/>
        <v>0</v>
      </c>
      <c r="AG113" s="1">
        <f t="shared" si="71"/>
        <v>0</v>
      </c>
      <c r="AH113" s="1">
        <f t="shared" si="71"/>
        <v>0</v>
      </c>
      <c r="AI113" s="1">
        <f t="shared" si="71"/>
        <v>0</v>
      </c>
      <c r="AJ113" s="1">
        <f t="shared" si="71"/>
        <v>0</v>
      </c>
      <c r="AK113" s="1">
        <f t="shared" si="71"/>
        <v>0</v>
      </c>
      <c r="AL113" s="1">
        <f t="shared" si="71"/>
        <v>0</v>
      </c>
      <c r="AM113" s="58">
        <f t="shared" si="70"/>
        <v>1.2479452179977474E-2</v>
      </c>
      <c r="AN113" s="4">
        <f t="shared" si="41"/>
        <v>1</v>
      </c>
      <c r="AO113" s="8">
        <f t="shared" si="42"/>
        <v>0</v>
      </c>
      <c r="AP113" s="8">
        <f t="shared" si="43"/>
        <v>0</v>
      </c>
      <c r="AQ113" s="8">
        <f t="shared" si="44"/>
        <v>0</v>
      </c>
      <c r="AR113" s="8">
        <f t="shared" si="45"/>
        <v>0</v>
      </c>
      <c r="AS113" s="8">
        <f t="shared" si="46"/>
        <v>0</v>
      </c>
      <c r="AT113" s="8">
        <f t="shared" si="47"/>
        <v>0</v>
      </c>
      <c r="AU113" s="8">
        <f t="shared" si="48"/>
        <v>0</v>
      </c>
      <c r="AV113" s="8">
        <f t="shared" si="49"/>
        <v>0</v>
      </c>
      <c r="AW113" s="8">
        <f t="shared" si="50"/>
        <v>0</v>
      </c>
      <c r="AX113" s="8">
        <f t="shared" si="51"/>
        <v>0</v>
      </c>
      <c r="AY113" s="8">
        <f t="shared" si="52"/>
        <v>1.2479452179977474E-2</v>
      </c>
      <c r="AZ113" s="8">
        <f t="shared" si="53"/>
        <v>0</v>
      </c>
      <c r="BA113" s="8">
        <f t="shared" si="54"/>
        <v>0</v>
      </c>
      <c r="BB113" s="8">
        <f t="shared" si="55"/>
        <v>0</v>
      </c>
      <c r="BC113" s="8">
        <f t="shared" si="56"/>
        <v>0</v>
      </c>
      <c r="BD113" s="8">
        <f t="shared" si="57"/>
        <v>0</v>
      </c>
      <c r="BE113" s="8">
        <f t="shared" si="58"/>
        <v>0</v>
      </c>
      <c r="BF113" s="8">
        <f t="shared" si="59"/>
        <v>0</v>
      </c>
      <c r="BG113" s="8">
        <f t="shared" si="60"/>
        <v>0</v>
      </c>
      <c r="BH113" s="8">
        <f t="shared" si="61"/>
        <v>0</v>
      </c>
      <c r="BI113" s="8">
        <f t="shared" si="62"/>
        <v>0</v>
      </c>
      <c r="BJ113" s="8">
        <f t="shared" si="63"/>
        <v>0</v>
      </c>
    </row>
    <row r="114" spans="2:62" ht="39.6" x14ac:dyDescent="0.25">
      <c r="B114" s="16">
        <v>738797</v>
      </c>
      <c r="C114" s="38">
        <v>110</v>
      </c>
      <c r="D114" s="38"/>
      <c r="E114" s="41">
        <v>2024</v>
      </c>
      <c r="F114" s="39" t="s">
        <v>376</v>
      </c>
      <c r="G114" s="27">
        <f t="shared" ref="G114" si="72">SUM(H114:I114)</f>
        <v>2.6243977106372727</v>
      </c>
      <c r="H114" s="27">
        <v>1.4477977106372728</v>
      </c>
      <c r="I114" s="27">
        <v>1.1766000000000001</v>
      </c>
      <c r="J114" s="39" t="s">
        <v>377</v>
      </c>
      <c r="K114" s="15">
        <v>2</v>
      </c>
      <c r="L114" s="39" t="s">
        <v>195</v>
      </c>
      <c r="M114" s="39"/>
      <c r="N114" s="39"/>
      <c r="O114" s="16"/>
      <c r="P114" s="16"/>
      <c r="Q114" s="16"/>
      <c r="R114" s="16"/>
      <c r="S114" s="16"/>
      <c r="T114" s="16" t="s">
        <v>55</v>
      </c>
      <c r="U114" s="16" t="s">
        <v>75</v>
      </c>
      <c r="V114" s="16" t="s">
        <v>116</v>
      </c>
      <c r="W114" s="16" t="s">
        <v>54</v>
      </c>
      <c r="X114" s="38" t="s">
        <v>75</v>
      </c>
      <c r="Y114" s="55">
        <f>IFERROR(VLOOKUP($X114,'Depr rate'!$A$2:$C$10,2,FALSE),0)</f>
        <v>452</v>
      </c>
      <c r="Z114" s="56">
        <f>IF(Y114=0,0,$G114*(VLOOKUP($Y114,'Depr rate'!$B$2:$C$10,2,FALSE)/100))</f>
        <v>4.8288917875725819E-2</v>
      </c>
      <c r="AA114" s="57">
        <f t="shared" si="69"/>
        <v>2.4144458937862909E-2</v>
      </c>
      <c r="AB114" s="57">
        <f>IF(Y114=0,0,$G114*(VLOOKUP($Y114,'Depr rate'!$B$2:$D$10,3,FALSE)/100))</f>
        <v>7.0071418874015176E-2</v>
      </c>
      <c r="AC114" s="1">
        <f t="shared" ref="AC114:AL120" si="73">IF($E114&gt;AC$4,0,IF(AC$4=$E114,$AA114,$Z114*(AC$4-$E114)+$AA114))</f>
        <v>0</v>
      </c>
      <c r="AD114" s="1">
        <f t="shared" si="73"/>
        <v>0</v>
      </c>
      <c r="AE114" s="1">
        <f t="shared" si="73"/>
        <v>0</v>
      </c>
      <c r="AF114" s="1">
        <f t="shared" si="73"/>
        <v>0</v>
      </c>
      <c r="AG114" s="1">
        <f t="shared" si="73"/>
        <v>0</v>
      </c>
      <c r="AH114" s="1">
        <f t="shared" si="73"/>
        <v>0</v>
      </c>
      <c r="AI114" s="1">
        <f t="shared" si="73"/>
        <v>0</v>
      </c>
      <c r="AJ114" s="1">
        <f t="shared" si="73"/>
        <v>0</v>
      </c>
      <c r="AK114" s="1">
        <f t="shared" si="73"/>
        <v>0</v>
      </c>
      <c r="AL114" s="1">
        <f t="shared" si="73"/>
        <v>0</v>
      </c>
      <c r="AM114" s="58">
        <f t="shared" si="70"/>
        <v>3.5035709437007588E-2</v>
      </c>
      <c r="AN114" s="4">
        <f t="shared" si="41"/>
        <v>0.55166856180716206</v>
      </c>
      <c r="AO114" s="8">
        <f t="shared" si="42"/>
        <v>0</v>
      </c>
      <c r="AP114" s="8">
        <f t="shared" si="43"/>
        <v>0</v>
      </c>
      <c r="AQ114" s="8">
        <f t="shared" si="44"/>
        <v>0</v>
      </c>
      <c r="AR114" s="8">
        <f t="shared" si="45"/>
        <v>0</v>
      </c>
      <c r="AS114" s="8">
        <f t="shared" si="46"/>
        <v>0</v>
      </c>
      <c r="AT114" s="8">
        <f t="shared" si="47"/>
        <v>0</v>
      </c>
      <c r="AU114" s="8">
        <f t="shared" si="48"/>
        <v>0</v>
      </c>
      <c r="AV114" s="8">
        <f t="shared" si="49"/>
        <v>0</v>
      </c>
      <c r="AW114" s="8">
        <f t="shared" si="50"/>
        <v>0</v>
      </c>
      <c r="AX114" s="8">
        <f t="shared" si="51"/>
        <v>0</v>
      </c>
      <c r="AY114" s="8">
        <f t="shared" si="52"/>
        <v>1.9328099437007591E-2</v>
      </c>
      <c r="AZ114" s="8">
        <f t="shared" si="53"/>
        <v>0</v>
      </c>
      <c r="BA114" s="8">
        <f t="shared" si="54"/>
        <v>0</v>
      </c>
      <c r="BB114" s="8">
        <f t="shared" si="55"/>
        <v>0</v>
      </c>
      <c r="BC114" s="8">
        <f t="shared" si="56"/>
        <v>0</v>
      </c>
      <c r="BD114" s="8">
        <f t="shared" si="57"/>
        <v>0</v>
      </c>
      <c r="BE114" s="8">
        <f t="shared" si="58"/>
        <v>0</v>
      </c>
      <c r="BF114" s="8">
        <f t="shared" si="59"/>
        <v>0</v>
      </c>
      <c r="BG114" s="8">
        <f t="shared" si="60"/>
        <v>0</v>
      </c>
      <c r="BH114" s="8">
        <f t="shared" si="61"/>
        <v>0</v>
      </c>
      <c r="BI114" s="8">
        <f t="shared" si="62"/>
        <v>0</v>
      </c>
      <c r="BJ114" s="8">
        <f t="shared" si="63"/>
        <v>1.5707609999999997E-2</v>
      </c>
    </row>
    <row r="115" spans="2:62" ht="26.4" x14ac:dyDescent="0.25">
      <c r="B115" s="16" t="s">
        <v>378</v>
      </c>
      <c r="C115" s="38">
        <v>111</v>
      </c>
      <c r="D115" s="38"/>
      <c r="E115" s="41">
        <v>2024</v>
      </c>
      <c r="F115" s="39" t="s">
        <v>379</v>
      </c>
      <c r="G115" s="27">
        <f>1.53435887458739+0.5917272+0.5</f>
        <v>2.62608607458739</v>
      </c>
      <c r="H115" s="27">
        <f>1.53435887458739+0.5917272</f>
        <v>2.12608607458739</v>
      </c>
      <c r="I115" s="27">
        <v>0.5</v>
      </c>
      <c r="J115" s="39"/>
      <c r="K115" s="15">
        <v>2</v>
      </c>
      <c r="L115" s="39" t="s">
        <v>181</v>
      </c>
      <c r="M115" s="39"/>
      <c r="N115" s="39"/>
      <c r="O115" s="16"/>
      <c r="P115" s="16"/>
      <c r="Q115" s="16"/>
      <c r="R115" s="16"/>
      <c r="S115" s="16"/>
      <c r="T115" s="16" t="s">
        <v>55</v>
      </c>
      <c r="U115" s="16" t="s">
        <v>135</v>
      </c>
      <c r="V115" s="16" t="s">
        <v>198</v>
      </c>
      <c r="W115" s="16" t="s">
        <v>54</v>
      </c>
      <c r="X115" s="8" t="s">
        <v>135</v>
      </c>
      <c r="Y115" s="55">
        <f>IFERROR(VLOOKUP($X115,'Depr rate'!$A$2:$C$10,2,FALSE),0)</f>
        <v>455</v>
      </c>
      <c r="Z115" s="56">
        <f>IF(Y115=0,0,$G115*(VLOOKUP($Y115,'Depr rate'!$B$2:$C$10,2,FALSE)/100))</f>
        <v>3.9128682511352111E-2</v>
      </c>
      <c r="AA115" s="57">
        <f t="shared" ref="AA115:AA120" si="74">Z115*0.5</f>
        <v>1.9564341255676056E-2</v>
      </c>
      <c r="AB115" s="57">
        <f>IF(Y115=0,0,$G115*(VLOOKUP($Y115,'Depr rate'!$B$2:$D$10,3,FALSE)/100))</f>
        <v>6.4076500219932317E-2</v>
      </c>
      <c r="AC115" s="1">
        <f t="shared" si="73"/>
        <v>0</v>
      </c>
      <c r="AD115" s="1">
        <f t="shared" si="73"/>
        <v>0</v>
      </c>
      <c r="AE115" s="1">
        <f t="shared" si="73"/>
        <v>0</v>
      </c>
      <c r="AF115" s="1">
        <f t="shared" si="73"/>
        <v>0</v>
      </c>
      <c r="AG115" s="1">
        <f t="shared" si="73"/>
        <v>0</v>
      </c>
      <c r="AH115" s="1">
        <f t="shared" si="73"/>
        <v>0</v>
      </c>
      <c r="AI115" s="1">
        <f t="shared" si="73"/>
        <v>0</v>
      </c>
      <c r="AJ115" s="1">
        <f t="shared" si="73"/>
        <v>0</v>
      </c>
      <c r="AK115" s="1">
        <f t="shared" si="73"/>
        <v>0</v>
      </c>
      <c r="AL115" s="1">
        <f t="shared" si="73"/>
        <v>0</v>
      </c>
      <c r="AM115" s="58">
        <f t="shared" si="70"/>
        <v>3.2038250109966158E-2</v>
      </c>
      <c r="AN115" s="4">
        <f t="shared" si="41"/>
        <v>0.80960258506433003</v>
      </c>
      <c r="AO115" s="8">
        <f t="shared" si="42"/>
        <v>0</v>
      </c>
      <c r="AP115" s="8">
        <f t="shared" si="43"/>
        <v>0</v>
      </c>
      <c r="AQ115" s="8">
        <f t="shared" si="44"/>
        <v>0</v>
      </c>
      <c r="AR115" s="8">
        <f t="shared" si="45"/>
        <v>0</v>
      </c>
      <c r="AS115" s="8">
        <f t="shared" si="46"/>
        <v>0</v>
      </c>
      <c r="AT115" s="8">
        <f t="shared" si="47"/>
        <v>0</v>
      </c>
      <c r="AU115" s="8">
        <f t="shared" si="48"/>
        <v>0</v>
      </c>
      <c r="AV115" s="8">
        <f t="shared" si="49"/>
        <v>0</v>
      </c>
      <c r="AW115" s="8">
        <f t="shared" si="50"/>
        <v>0</v>
      </c>
      <c r="AX115" s="8">
        <f t="shared" si="51"/>
        <v>0</v>
      </c>
      <c r="AY115" s="8">
        <f t="shared" si="52"/>
        <v>2.5938250109966157E-2</v>
      </c>
      <c r="AZ115" s="8">
        <f t="shared" si="53"/>
        <v>0</v>
      </c>
      <c r="BA115" s="8">
        <f t="shared" si="54"/>
        <v>0</v>
      </c>
      <c r="BB115" s="8">
        <f t="shared" si="55"/>
        <v>0</v>
      </c>
      <c r="BC115" s="8">
        <f t="shared" si="56"/>
        <v>0</v>
      </c>
      <c r="BD115" s="8">
        <f t="shared" si="57"/>
        <v>0</v>
      </c>
      <c r="BE115" s="8">
        <f t="shared" si="58"/>
        <v>0</v>
      </c>
      <c r="BF115" s="8">
        <f t="shared" si="59"/>
        <v>0</v>
      </c>
      <c r="BG115" s="8">
        <f t="shared" si="60"/>
        <v>0</v>
      </c>
      <c r="BH115" s="8">
        <f t="shared" si="61"/>
        <v>0</v>
      </c>
      <c r="BI115" s="8">
        <f t="shared" si="62"/>
        <v>0</v>
      </c>
      <c r="BJ115" s="8">
        <f t="shared" si="63"/>
        <v>6.1000000000000004E-3</v>
      </c>
    </row>
    <row r="116" spans="2:62" ht="52.8" x14ac:dyDescent="0.25">
      <c r="B116" s="16">
        <v>20022924</v>
      </c>
      <c r="C116" s="38">
        <v>112</v>
      </c>
      <c r="D116" s="38"/>
      <c r="E116" s="41">
        <v>2024</v>
      </c>
      <c r="F116" s="39" t="s">
        <v>380</v>
      </c>
      <c r="G116" s="27">
        <v>0.75695037812978128</v>
      </c>
      <c r="H116" s="27">
        <v>0.75695037812978128</v>
      </c>
      <c r="I116" s="27">
        <v>0</v>
      </c>
      <c r="J116" s="39" t="s">
        <v>365</v>
      </c>
      <c r="K116" s="15">
        <v>2</v>
      </c>
      <c r="L116" s="39" t="s">
        <v>322</v>
      </c>
      <c r="M116" s="39"/>
      <c r="N116" s="39"/>
      <c r="O116" s="16"/>
      <c r="P116" s="16"/>
      <c r="Q116" s="16"/>
      <c r="R116" s="16"/>
      <c r="S116" s="16"/>
      <c r="T116" s="16" t="s">
        <v>55</v>
      </c>
      <c r="U116" s="16" t="s">
        <v>56</v>
      </c>
      <c r="V116" s="16" t="s">
        <v>139</v>
      </c>
      <c r="W116" s="16" t="s">
        <v>58</v>
      </c>
      <c r="X116" s="38" t="s">
        <v>56</v>
      </c>
      <c r="Y116" s="55">
        <f>IFERROR(VLOOKUP($X116,'Depr rate'!$A$2:$C$10,2,FALSE),0)</f>
        <v>456</v>
      </c>
      <c r="Z116" s="56">
        <f>IF(Y116=0,0,$G116*(VLOOKUP($Y116,'Depr rate'!$B$2:$C$10,2,FALSE)/100))</f>
        <v>1.9680709831374314E-2</v>
      </c>
      <c r="AA116" s="57">
        <f t="shared" si="74"/>
        <v>9.8403549156871571E-3</v>
      </c>
      <c r="AB116" s="57">
        <f>IF(Y116=0,0,$G116*(VLOOKUP($Y116,'Depr rate'!$B$2:$D$10,3,FALSE)/100))</f>
        <v>1.816680907511475E-2</v>
      </c>
      <c r="AC116" s="1">
        <f t="shared" si="73"/>
        <v>0</v>
      </c>
      <c r="AD116" s="1">
        <f t="shared" si="73"/>
        <v>0</v>
      </c>
      <c r="AE116" s="1">
        <f t="shared" si="73"/>
        <v>0</v>
      </c>
      <c r="AF116" s="1">
        <f t="shared" si="73"/>
        <v>0</v>
      </c>
      <c r="AG116" s="1">
        <f t="shared" si="73"/>
        <v>0</v>
      </c>
      <c r="AH116" s="1">
        <f t="shared" si="73"/>
        <v>0</v>
      </c>
      <c r="AI116" s="1">
        <f t="shared" si="73"/>
        <v>0</v>
      </c>
      <c r="AJ116" s="1">
        <f t="shared" si="73"/>
        <v>0</v>
      </c>
      <c r="AK116" s="1">
        <f t="shared" si="73"/>
        <v>0</v>
      </c>
      <c r="AL116" s="1">
        <f t="shared" si="73"/>
        <v>0</v>
      </c>
      <c r="AM116" s="58">
        <f t="shared" si="70"/>
        <v>9.0834045375573751E-3</v>
      </c>
      <c r="AN116" s="4">
        <f t="shared" si="41"/>
        <v>1</v>
      </c>
      <c r="AO116" s="8">
        <f t="shared" si="42"/>
        <v>0</v>
      </c>
      <c r="AP116" s="8">
        <f t="shared" si="43"/>
        <v>0</v>
      </c>
      <c r="AQ116" s="8">
        <f t="shared" si="44"/>
        <v>0</v>
      </c>
      <c r="AR116" s="8">
        <f t="shared" si="45"/>
        <v>0</v>
      </c>
      <c r="AS116" s="8">
        <f t="shared" si="46"/>
        <v>0</v>
      </c>
      <c r="AT116" s="8">
        <f t="shared" si="47"/>
        <v>0</v>
      </c>
      <c r="AU116" s="8">
        <f t="shared" si="48"/>
        <v>0</v>
      </c>
      <c r="AV116" s="8">
        <f t="shared" si="49"/>
        <v>0</v>
      </c>
      <c r="AW116" s="8">
        <f t="shared" si="50"/>
        <v>0</v>
      </c>
      <c r="AX116" s="8">
        <f t="shared" si="51"/>
        <v>0</v>
      </c>
      <c r="AY116" s="8">
        <f t="shared" si="52"/>
        <v>9.0834045375573751E-3</v>
      </c>
      <c r="AZ116" s="8">
        <f t="shared" si="53"/>
        <v>0</v>
      </c>
      <c r="BA116" s="8">
        <f t="shared" si="54"/>
        <v>0</v>
      </c>
      <c r="BB116" s="8">
        <f t="shared" si="55"/>
        <v>0</v>
      </c>
      <c r="BC116" s="8">
        <f t="shared" si="56"/>
        <v>0</v>
      </c>
      <c r="BD116" s="8">
        <f t="shared" si="57"/>
        <v>0</v>
      </c>
      <c r="BE116" s="8">
        <f t="shared" si="58"/>
        <v>0</v>
      </c>
      <c r="BF116" s="8">
        <f t="shared" si="59"/>
        <v>0</v>
      </c>
      <c r="BG116" s="8">
        <f t="shared" si="60"/>
        <v>0</v>
      </c>
      <c r="BH116" s="8">
        <f t="shared" si="61"/>
        <v>0</v>
      </c>
      <c r="BI116" s="8">
        <f t="shared" si="62"/>
        <v>0</v>
      </c>
      <c r="BJ116" s="8">
        <f t="shared" si="63"/>
        <v>0</v>
      </c>
    </row>
    <row r="117" spans="2:62" ht="39.6" x14ac:dyDescent="0.25">
      <c r="B117" s="16"/>
      <c r="C117" s="38">
        <v>113</v>
      </c>
      <c r="D117" s="38"/>
      <c r="E117" s="41">
        <v>2024</v>
      </c>
      <c r="F117" s="39" t="s">
        <v>381</v>
      </c>
      <c r="G117" s="27">
        <v>0.69128697863885546</v>
      </c>
      <c r="H117" s="27">
        <v>0.69128697863885546</v>
      </c>
      <c r="I117" s="27">
        <v>0</v>
      </c>
      <c r="J117" s="39" t="s">
        <v>382</v>
      </c>
      <c r="K117" s="15">
        <v>2</v>
      </c>
      <c r="L117" s="39" t="s">
        <v>383</v>
      </c>
      <c r="M117" s="39"/>
      <c r="N117" s="39"/>
      <c r="O117" s="16"/>
      <c r="P117" s="16"/>
      <c r="Q117" s="16"/>
      <c r="R117" s="16"/>
      <c r="S117" s="16"/>
      <c r="T117" s="16" t="s">
        <v>55</v>
      </c>
      <c r="U117" s="16" t="s">
        <v>56</v>
      </c>
      <c r="V117" s="16" t="s">
        <v>139</v>
      </c>
      <c r="W117" s="16" t="s">
        <v>58</v>
      </c>
      <c r="X117" s="38" t="s">
        <v>56</v>
      </c>
      <c r="Y117" s="55">
        <f>IFERROR(VLOOKUP($X117,'Depr rate'!$A$2:$C$10,2,FALSE),0)</f>
        <v>456</v>
      </c>
      <c r="Z117" s="56">
        <f>IF(Y117=0,0,$G117*(VLOOKUP($Y117,'Depr rate'!$B$2:$C$10,2,FALSE)/100))</f>
        <v>1.7973461444610244E-2</v>
      </c>
      <c r="AA117" s="57">
        <f t="shared" si="74"/>
        <v>8.986730722305122E-3</v>
      </c>
      <c r="AB117" s="57">
        <f>IF(Y117=0,0,$G117*(VLOOKUP($Y117,'Depr rate'!$B$2:$D$10,3,FALSE)/100))</f>
        <v>1.6590887487332531E-2</v>
      </c>
      <c r="AC117" s="1">
        <f t="shared" si="73"/>
        <v>0</v>
      </c>
      <c r="AD117" s="1">
        <f t="shared" si="73"/>
        <v>0</v>
      </c>
      <c r="AE117" s="1">
        <f t="shared" si="73"/>
        <v>0</v>
      </c>
      <c r="AF117" s="1">
        <f t="shared" si="73"/>
        <v>0</v>
      </c>
      <c r="AG117" s="1">
        <f t="shared" si="73"/>
        <v>0</v>
      </c>
      <c r="AH117" s="1">
        <f t="shared" si="73"/>
        <v>0</v>
      </c>
      <c r="AI117" s="1">
        <f t="shared" si="73"/>
        <v>0</v>
      </c>
      <c r="AJ117" s="1">
        <f t="shared" si="73"/>
        <v>0</v>
      </c>
      <c r="AK117" s="1">
        <f t="shared" si="73"/>
        <v>0</v>
      </c>
      <c r="AL117" s="1">
        <f t="shared" si="73"/>
        <v>0</v>
      </c>
      <c r="AM117" s="58">
        <f t="shared" si="70"/>
        <v>8.2954437436662653E-3</v>
      </c>
      <c r="AN117" s="4">
        <f t="shared" si="41"/>
        <v>1</v>
      </c>
      <c r="AO117" s="8">
        <f t="shared" si="42"/>
        <v>0</v>
      </c>
      <c r="AP117" s="8">
        <f t="shared" si="43"/>
        <v>0</v>
      </c>
      <c r="AQ117" s="8">
        <f t="shared" si="44"/>
        <v>0</v>
      </c>
      <c r="AR117" s="8">
        <f t="shared" si="45"/>
        <v>0</v>
      </c>
      <c r="AS117" s="8">
        <f t="shared" si="46"/>
        <v>0</v>
      </c>
      <c r="AT117" s="8">
        <f t="shared" si="47"/>
        <v>0</v>
      </c>
      <c r="AU117" s="8">
        <f t="shared" si="48"/>
        <v>0</v>
      </c>
      <c r="AV117" s="8">
        <f t="shared" si="49"/>
        <v>0</v>
      </c>
      <c r="AW117" s="8">
        <f t="shared" si="50"/>
        <v>0</v>
      </c>
      <c r="AX117" s="8">
        <f t="shared" si="51"/>
        <v>0</v>
      </c>
      <c r="AY117" s="8">
        <f t="shared" si="52"/>
        <v>8.2954437436662653E-3</v>
      </c>
      <c r="AZ117" s="8">
        <f t="shared" si="53"/>
        <v>0</v>
      </c>
      <c r="BA117" s="8">
        <f t="shared" si="54"/>
        <v>0</v>
      </c>
      <c r="BB117" s="8">
        <f t="shared" si="55"/>
        <v>0</v>
      </c>
      <c r="BC117" s="8">
        <f t="shared" si="56"/>
        <v>0</v>
      </c>
      <c r="BD117" s="8">
        <f t="shared" si="57"/>
        <v>0</v>
      </c>
      <c r="BE117" s="8">
        <f t="shared" si="58"/>
        <v>0</v>
      </c>
      <c r="BF117" s="8">
        <f t="shared" si="59"/>
        <v>0</v>
      </c>
      <c r="BG117" s="8">
        <f t="shared" si="60"/>
        <v>0</v>
      </c>
      <c r="BH117" s="8">
        <f t="shared" si="61"/>
        <v>0</v>
      </c>
      <c r="BI117" s="8">
        <f t="shared" si="62"/>
        <v>0</v>
      </c>
      <c r="BJ117" s="8">
        <f t="shared" si="63"/>
        <v>0</v>
      </c>
    </row>
    <row r="118" spans="2:62" ht="26.4" x14ac:dyDescent="0.25">
      <c r="B118" s="16"/>
      <c r="C118" s="38">
        <v>114</v>
      </c>
      <c r="D118" s="38"/>
      <c r="E118" s="41">
        <v>2024</v>
      </c>
      <c r="F118" s="39" t="s">
        <v>384</v>
      </c>
      <c r="G118" s="27">
        <v>0.63420166816278967</v>
      </c>
      <c r="H118" s="27">
        <v>0.63420166816278967</v>
      </c>
      <c r="I118" s="27">
        <v>0</v>
      </c>
      <c r="J118" s="39" t="s">
        <v>316</v>
      </c>
      <c r="K118" s="15">
        <v>2</v>
      </c>
      <c r="L118" s="39" t="s">
        <v>309</v>
      </c>
      <c r="M118" s="39"/>
      <c r="N118" s="39"/>
      <c r="O118" s="16"/>
      <c r="P118" s="16"/>
      <c r="Q118" s="16"/>
      <c r="R118" s="16"/>
      <c r="S118" s="16"/>
      <c r="T118" s="16" t="s">
        <v>55</v>
      </c>
      <c r="U118" s="16" t="s">
        <v>56</v>
      </c>
      <c r="V118" s="16" t="s">
        <v>157</v>
      </c>
      <c r="W118" s="16" t="s">
        <v>53</v>
      </c>
      <c r="X118" s="38" t="s">
        <v>56</v>
      </c>
      <c r="Y118" s="55">
        <f>IFERROR(VLOOKUP($X118,'Depr rate'!$A$2:$C$10,2,FALSE),0)</f>
        <v>456</v>
      </c>
      <c r="Z118" s="56">
        <f>IF(Y118=0,0,$G118*(VLOOKUP($Y118,'Depr rate'!$B$2:$C$10,2,FALSE)/100))</f>
        <v>1.6489243372232534E-2</v>
      </c>
      <c r="AA118" s="57">
        <f t="shared" si="74"/>
        <v>8.2446216861162668E-3</v>
      </c>
      <c r="AB118" s="57">
        <f>IF(Y118=0,0,$G118*(VLOOKUP($Y118,'Depr rate'!$B$2:$D$10,3,FALSE)/100))</f>
        <v>1.5220840035906952E-2</v>
      </c>
      <c r="AC118" s="1">
        <f t="shared" si="73"/>
        <v>0</v>
      </c>
      <c r="AD118" s="1">
        <f t="shared" si="73"/>
        <v>0</v>
      </c>
      <c r="AE118" s="1">
        <f t="shared" si="73"/>
        <v>0</v>
      </c>
      <c r="AF118" s="1">
        <f t="shared" si="73"/>
        <v>0</v>
      </c>
      <c r="AG118" s="1">
        <f t="shared" si="73"/>
        <v>0</v>
      </c>
      <c r="AH118" s="1">
        <f t="shared" si="73"/>
        <v>0</v>
      </c>
      <c r="AI118" s="1">
        <f t="shared" si="73"/>
        <v>0</v>
      </c>
      <c r="AJ118" s="1">
        <f t="shared" si="73"/>
        <v>0</v>
      </c>
      <c r="AK118" s="1">
        <f t="shared" si="73"/>
        <v>0</v>
      </c>
      <c r="AL118" s="1">
        <f t="shared" si="73"/>
        <v>0</v>
      </c>
      <c r="AM118" s="58">
        <f t="shared" si="70"/>
        <v>7.6104200179534761E-3</v>
      </c>
      <c r="AN118" s="4">
        <f t="shared" si="41"/>
        <v>1</v>
      </c>
      <c r="AO118" s="8">
        <f t="shared" si="42"/>
        <v>0</v>
      </c>
      <c r="AP118" s="8">
        <f t="shared" si="43"/>
        <v>0</v>
      </c>
      <c r="AQ118" s="8">
        <f t="shared" si="44"/>
        <v>0</v>
      </c>
      <c r="AR118" s="8">
        <f t="shared" si="45"/>
        <v>0</v>
      </c>
      <c r="AS118" s="8">
        <f t="shared" si="46"/>
        <v>0</v>
      </c>
      <c r="AT118" s="8">
        <f t="shared" si="47"/>
        <v>0</v>
      </c>
      <c r="AU118" s="8">
        <f t="shared" si="48"/>
        <v>0</v>
      </c>
      <c r="AV118" s="8">
        <f t="shared" si="49"/>
        <v>0</v>
      </c>
      <c r="AW118" s="8">
        <f t="shared" si="50"/>
        <v>0</v>
      </c>
      <c r="AX118" s="8">
        <f t="shared" si="51"/>
        <v>0</v>
      </c>
      <c r="AY118" s="8">
        <f t="shared" si="52"/>
        <v>7.6104200179534761E-3</v>
      </c>
      <c r="AZ118" s="8">
        <f t="shared" si="53"/>
        <v>0</v>
      </c>
      <c r="BA118" s="8">
        <f t="shared" si="54"/>
        <v>0</v>
      </c>
      <c r="BB118" s="8">
        <f t="shared" si="55"/>
        <v>0</v>
      </c>
      <c r="BC118" s="8">
        <f t="shared" si="56"/>
        <v>0</v>
      </c>
      <c r="BD118" s="8">
        <f t="shared" si="57"/>
        <v>0</v>
      </c>
      <c r="BE118" s="8">
        <f t="shared" si="58"/>
        <v>0</v>
      </c>
      <c r="BF118" s="8">
        <f t="shared" si="59"/>
        <v>0</v>
      </c>
      <c r="BG118" s="8">
        <f t="shared" si="60"/>
        <v>0</v>
      </c>
      <c r="BH118" s="8">
        <f t="shared" si="61"/>
        <v>0</v>
      </c>
      <c r="BI118" s="8">
        <f t="shared" si="62"/>
        <v>0</v>
      </c>
      <c r="BJ118" s="8">
        <f t="shared" si="63"/>
        <v>0</v>
      </c>
    </row>
    <row r="119" spans="2:62" x14ac:dyDescent="0.25">
      <c r="B119" s="16"/>
      <c r="C119" s="38">
        <v>115</v>
      </c>
      <c r="D119" s="38"/>
      <c r="E119" s="41">
        <v>2024</v>
      </c>
      <c r="F119" s="39" t="s">
        <v>385</v>
      </c>
      <c r="G119" s="27">
        <v>0.92832800000000004</v>
      </c>
      <c r="H119" s="27">
        <v>0</v>
      </c>
      <c r="I119" s="27">
        <v>0.92832800000000004</v>
      </c>
      <c r="J119" s="39"/>
      <c r="K119" s="15">
        <v>1</v>
      </c>
      <c r="L119" s="39"/>
      <c r="M119" s="39"/>
      <c r="N119" s="39"/>
      <c r="O119" s="16"/>
      <c r="P119" s="16"/>
      <c r="Q119" s="16"/>
      <c r="R119" s="16"/>
      <c r="S119" s="16"/>
      <c r="T119" s="16" t="s">
        <v>203</v>
      </c>
      <c r="U119" s="16" t="s">
        <v>98</v>
      </c>
      <c r="V119" s="16"/>
      <c r="W119" s="16"/>
      <c r="X119" s="1" t="s">
        <v>98</v>
      </c>
      <c r="Y119" s="55">
        <f>IFERROR(VLOOKUP($X119,'Depr rate'!$A$2:$C$10,2,FALSE),0)</f>
        <v>454</v>
      </c>
      <c r="Z119" s="56">
        <f>IF(Y119=0,0,$G119*(VLOOKUP($Y119,'Depr rate'!$B$2:$C$10,2,FALSE)/100))</f>
        <v>5.16150368E-2</v>
      </c>
      <c r="AA119" s="57">
        <f t="shared" si="74"/>
        <v>2.58075184E-2</v>
      </c>
      <c r="AB119" s="57">
        <f>IF(Y119=0,0,$G119*(VLOOKUP($Y119,'Depr rate'!$B$2:$D$10,3,FALSE)/100))</f>
        <v>9.3761127999999992E-3</v>
      </c>
      <c r="AC119" s="1">
        <f t="shared" si="73"/>
        <v>0</v>
      </c>
      <c r="AD119" s="1">
        <f t="shared" si="73"/>
        <v>0</v>
      </c>
      <c r="AE119" s="1">
        <f t="shared" si="73"/>
        <v>0</v>
      </c>
      <c r="AF119" s="1">
        <f t="shared" si="73"/>
        <v>0</v>
      </c>
      <c r="AG119" s="1">
        <f t="shared" si="73"/>
        <v>0</v>
      </c>
      <c r="AH119" s="1">
        <f t="shared" si="73"/>
        <v>0</v>
      </c>
      <c r="AI119" s="1">
        <f t="shared" si="73"/>
        <v>0</v>
      </c>
      <c r="AJ119" s="1">
        <f t="shared" si="73"/>
        <v>0</v>
      </c>
      <c r="AK119" s="1">
        <f t="shared" si="73"/>
        <v>0</v>
      </c>
      <c r="AL119" s="1">
        <f t="shared" si="73"/>
        <v>0</v>
      </c>
      <c r="AM119" s="58">
        <f t="shared" si="70"/>
        <v>4.6880563999999996E-3</v>
      </c>
      <c r="AN119" s="4">
        <f t="shared" si="41"/>
        <v>0</v>
      </c>
      <c r="AO119" s="8">
        <f t="shared" si="42"/>
        <v>0</v>
      </c>
      <c r="AP119" s="8">
        <f t="shared" si="43"/>
        <v>0</v>
      </c>
      <c r="AQ119" s="8">
        <f t="shared" si="44"/>
        <v>0</v>
      </c>
      <c r="AR119" s="8">
        <f t="shared" si="45"/>
        <v>0</v>
      </c>
      <c r="AS119" s="8">
        <f t="shared" si="46"/>
        <v>0</v>
      </c>
      <c r="AT119" s="8">
        <f t="shared" si="47"/>
        <v>0</v>
      </c>
      <c r="AU119" s="8">
        <f t="shared" si="48"/>
        <v>0</v>
      </c>
      <c r="AV119" s="8">
        <f t="shared" si="49"/>
        <v>0</v>
      </c>
      <c r="AW119" s="8">
        <f t="shared" si="50"/>
        <v>0</v>
      </c>
      <c r="AX119" s="8">
        <f t="shared" si="51"/>
        <v>0</v>
      </c>
      <c r="AY119" s="8">
        <f t="shared" si="52"/>
        <v>0</v>
      </c>
      <c r="AZ119" s="8">
        <f t="shared" si="53"/>
        <v>0</v>
      </c>
      <c r="BA119" s="8">
        <f t="shared" si="54"/>
        <v>0</v>
      </c>
      <c r="BB119" s="8">
        <f t="shared" si="55"/>
        <v>0</v>
      </c>
      <c r="BC119" s="8">
        <f t="shared" si="56"/>
        <v>0</v>
      </c>
      <c r="BD119" s="8">
        <f t="shared" si="57"/>
        <v>0</v>
      </c>
      <c r="BE119" s="8">
        <f t="shared" si="58"/>
        <v>0</v>
      </c>
      <c r="BF119" s="8">
        <f t="shared" si="59"/>
        <v>0</v>
      </c>
      <c r="BG119" s="8">
        <f t="shared" si="60"/>
        <v>0</v>
      </c>
      <c r="BH119" s="8">
        <f t="shared" si="61"/>
        <v>0</v>
      </c>
      <c r="BI119" s="8">
        <f t="shared" si="62"/>
        <v>0</v>
      </c>
      <c r="BJ119" s="8">
        <f t="shared" si="63"/>
        <v>4.6880563999999996E-3</v>
      </c>
    </row>
    <row r="120" spans="2:62" x14ac:dyDescent="0.25">
      <c r="B120" s="16"/>
      <c r="C120" s="38">
        <v>116</v>
      </c>
      <c r="D120" s="38"/>
      <c r="E120" s="41">
        <v>2024</v>
      </c>
      <c r="F120" s="39" t="s">
        <v>385</v>
      </c>
      <c r="G120" s="27">
        <f t="shared" ref="G120" si="75">SUM(H120:I120)</f>
        <v>1.3353679999999999</v>
      </c>
      <c r="H120" s="27">
        <v>0</v>
      </c>
      <c r="I120" s="27">
        <f>0.625635+0.709733</f>
        <v>1.3353679999999999</v>
      </c>
      <c r="J120" s="39"/>
      <c r="K120" s="15">
        <v>1</v>
      </c>
      <c r="L120" s="39"/>
      <c r="M120" s="39"/>
      <c r="N120" s="39"/>
      <c r="O120" s="16"/>
      <c r="P120" s="16"/>
      <c r="Q120" s="16"/>
      <c r="R120" s="16"/>
      <c r="S120" s="16"/>
      <c r="T120" s="16" t="s">
        <v>203</v>
      </c>
      <c r="U120" s="16" t="s">
        <v>98</v>
      </c>
      <c r="V120" s="16"/>
      <c r="W120" s="16"/>
      <c r="X120" s="1" t="s">
        <v>98</v>
      </c>
      <c r="Y120" s="55">
        <f>IFERROR(VLOOKUP($X120,'Depr rate'!$A$2:$C$10,2,FALSE),0)</f>
        <v>454</v>
      </c>
      <c r="Z120" s="56">
        <f>IF(Y120=0,0,$G120*(VLOOKUP($Y120,'Depr rate'!$B$2:$C$10,2,FALSE)/100))</f>
        <v>7.4246460799999983E-2</v>
      </c>
      <c r="AA120" s="57">
        <f t="shared" si="74"/>
        <v>3.7123230399999992E-2</v>
      </c>
      <c r="AB120" s="57">
        <f>IF(Y120=0,0,$G120*(VLOOKUP($Y120,'Depr rate'!$B$2:$D$10,3,FALSE)/100))</f>
        <v>1.3487216799999998E-2</v>
      </c>
      <c r="AC120" s="1">
        <f t="shared" si="73"/>
        <v>0</v>
      </c>
      <c r="AD120" s="1">
        <f t="shared" si="73"/>
        <v>0</v>
      </c>
      <c r="AE120" s="1">
        <f t="shared" si="73"/>
        <v>0</v>
      </c>
      <c r="AF120" s="1">
        <f t="shared" si="73"/>
        <v>0</v>
      </c>
      <c r="AG120" s="1">
        <f t="shared" si="73"/>
        <v>0</v>
      </c>
      <c r="AH120" s="1">
        <f t="shared" si="73"/>
        <v>0</v>
      </c>
      <c r="AI120" s="1">
        <f t="shared" si="73"/>
        <v>0</v>
      </c>
      <c r="AJ120" s="1">
        <f t="shared" si="73"/>
        <v>0</v>
      </c>
      <c r="AK120" s="1">
        <f t="shared" si="73"/>
        <v>0</v>
      </c>
      <c r="AL120" s="1">
        <f t="shared" si="73"/>
        <v>0</v>
      </c>
      <c r="AM120" s="58">
        <f t="shared" si="70"/>
        <v>6.7436083999999992E-3</v>
      </c>
      <c r="AN120" s="4">
        <f t="shared" si="41"/>
        <v>0</v>
      </c>
      <c r="AO120" s="8">
        <f t="shared" si="42"/>
        <v>0</v>
      </c>
      <c r="AP120" s="8">
        <f t="shared" si="43"/>
        <v>0</v>
      </c>
      <c r="AQ120" s="8">
        <f t="shared" si="44"/>
        <v>0</v>
      </c>
      <c r="AR120" s="8">
        <f t="shared" si="45"/>
        <v>0</v>
      </c>
      <c r="AS120" s="8">
        <f t="shared" si="46"/>
        <v>0</v>
      </c>
      <c r="AT120" s="8">
        <f t="shared" si="47"/>
        <v>0</v>
      </c>
      <c r="AU120" s="8">
        <f t="shared" si="48"/>
        <v>0</v>
      </c>
      <c r="AV120" s="8">
        <f t="shared" si="49"/>
        <v>0</v>
      </c>
      <c r="AW120" s="8">
        <f t="shared" si="50"/>
        <v>0</v>
      </c>
      <c r="AX120" s="8">
        <f t="shared" si="51"/>
        <v>0</v>
      </c>
      <c r="AY120" s="8">
        <f t="shared" si="52"/>
        <v>0</v>
      </c>
      <c r="AZ120" s="8">
        <f t="shared" si="53"/>
        <v>0</v>
      </c>
      <c r="BA120" s="8">
        <f t="shared" si="54"/>
        <v>0</v>
      </c>
      <c r="BB120" s="8">
        <f t="shared" si="55"/>
        <v>0</v>
      </c>
      <c r="BC120" s="8">
        <f t="shared" si="56"/>
        <v>0</v>
      </c>
      <c r="BD120" s="8">
        <f t="shared" si="57"/>
        <v>0</v>
      </c>
      <c r="BE120" s="8">
        <f t="shared" si="58"/>
        <v>0</v>
      </c>
      <c r="BF120" s="8">
        <f t="shared" si="59"/>
        <v>0</v>
      </c>
      <c r="BG120" s="8">
        <f t="shared" si="60"/>
        <v>0</v>
      </c>
      <c r="BH120" s="8">
        <f t="shared" si="61"/>
        <v>0</v>
      </c>
      <c r="BI120" s="8">
        <f t="shared" si="62"/>
        <v>0</v>
      </c>
      <c r="BJ120" s="8">
        <f t="shared" si="63"/>
        <v>6.7436083999999992E-3</v>
      </c>
    </row>
    <row r="123" spans="2:62" ht="13.8" thickBot="1" x14ac:dyDescent="0.3">
      <c r="F123" s="30" t="s">
        <v>2</v>
      </c>
      <c r="G123" s="46">
        <f>SUBTOTAL(9,G5:G120)</f>
        <v>22.358039999999999</v>
      </c>
      <c r="H123" s="46">
        <f>SUBTOTAL(9,H5:H120)</f>
        <v>0</v>
      </c>
      <c r="I123" s="46">
        <f>SUBTOTAL(9,I5:I120)</f>
        <v>22.358039999999999</v>
      </c>
    </row>
    <row r="124" spans="2:62" ht="13.8" thickTop="1" x14ac:dyDescent="0.25"/>
  </sheetData>
  <pageMargins left="0.7" right="0.7" top="0.75" bottom="0.75" header="0.3" footer="0.3"/>
  <pageSetup paperSize="3" scale="40" fitToHeight="0" orientation="landscape" r:id="rId1"/>
  <customProperties>
    <customPr name="EpmWorksheetKeyString_GUID" r:id="rId2"/>
  </customProperti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C3CBA4-709B-44DB-AD69-DDAC9FF064A1}">
  <sheetPr>
    <pageSetUpPr fitToPage="1"/>
  </sheetPr>
  <dimension ref="A1:BK70"/>
  <sheetViews>
    <sheetView view="pageLayout" zoomScaleNormal="100" zoomScaleSheetLayoutView="90" workbookViewId="0">
      <selection activeCell="F31" sqref="F31"/>
    </sheetView>
  </sheetViews>
  <sheetFormatPr defaultColWidth="101.109375" defaultRowHeight="13.2" x14ac:dyDescent="0.25"/>
  <cols>
    <col min="1" max="1" width="3.88671875" style="1" customWidth="1"/>
    <col min="2" max="2" width="15.5546875" style="1" customWidth="1"/>
    <col min="3" max="3" width="4.6640625" style="1" customWidth="1"/>
    <col min="4" max="4" width="10.44140625" style="1" customWidth="1"/>
    <col min="5" max="5" width="25.6640625" style="1" customWidth="1"/>
    <col min="6" max="6" width="12.6640625" style="2" customWidth="1"/>
    <col min="7" max="8" width="12.6640625" style="1" customWidth="1"/>
    <col min="9" max="9" width="55.6640625" style="1" customWidth="1"/>
    <col min="10" max="10" width="12.6640625" style="2" customWidth="1"/>
    <col min="11" max="11" width="44" style="1" customWidth="1"/>
    <col min="12" max="12" width="55.6640625" style="1" customWidth="1"/>
    <col min="13" max="13" width="101.109375" style="1" customWidth="1"/>
    <col min="14" max="18" width="15.6640625" style="1" customWidth="1"/>
    <col min="19" max="19" width="57.6640625" style="1" customWidth="1"/>
    <col min="20" max="20" width="15.6640625" style="1" customWidth="1"/>
    <col min="21" max="21" width="15.6640625" style="2" customWidth="1"/>
    <col min="22" max="22" width="32.6640625" style="25" customWidth="1"/>
    <col min="23" max="24" width="16.6640625" style="1" hidden="1" customWidth="1"/>
    <col min="25" max="25" width="34.88671875" style="1" hidden="1" customWidth="1"/>
    <col min="26" max="26" width="17.33203125" style="1" hidden="1" customWidth="1"/>
    <col min="27" max="27" width="22.44140625" style="1" hidden="1" customWidth="1"/>
    <col min="28" max="28" width="19.6640625" style="1" hidden="1" customWidth="1"/>
    <col min="29" max="29" width="27.109375" style="1" hidden="1" customWidth="1"/>
    <col min="30" max="39" width="11.5546875" style="1" hidden="1" customWidth="1"/>
    <col min="40" max="40" width="5.5546875" style="1" hidden="1" customWidth="1"/>
    <col min="41" max="41" width="12.109375" style="1" hidden="1" customWidth="1"/>
    <col min="42" max="44" width="12.5546875" style="1" hidden="1" customWidth="1"/>
    <col min="45" max="45" width="12.44140625" style="1" hidden="1" customWidth="1"/>
    <col min="46" max="52" width="12.5546875" style="1" hidden="1" customWidth="1"/>
    <col min="53" max="63" width="12.44140625" style="1" hidden="1" customWidth="1"/>
    <col min="64" max="68" width="14.5546875" style="1" customWidth="1"/>
    <col min="69" max="16384" width="101.109375" style="1"/>
  </cols>
  <sheetData>
    <row r="1" spans="1:63" s="5" customFormat="1" x14ac:dyDescent="0.25">
      <c r="A1" s="7"/>
      <c r="B1" s="7"/>
      <c r="C1" s="6"/>
      <c r="D1" s="6"/>
      <c r="E1" s="6"/>
      <c r="F1" s="6"/>
      <c r="G1" s="6"/>
      <c r="H1" s="6"/>
      <c r="I1" s="6"/>
      <c r="J1" s="22"/>
      <c r="K1" s="6"/>
      <c r="L1" s="6"/>
      <c r="M1" s="7"/>
      <c r="N1" s="7"/>
      <c r="O1" s="7"/>
      <c r="P1" s="7"/>
      <c r="Q1" s="7"/>
      <c r="R1" s="7"/>
      <c r="S1" s="7"/>
      <c r="T1" s="7"/>
      <c r="U1" s="9"/>
      <c r="V1" s="24"/>
      <c r="W1" s="7"/>
      <c r="X1" s="7"/>
      <c r="Y1" s="7"/>
    </row>
    <row r="2" spans="1:63" s="5" customFormat="1" x14ac:dyDescent="0.25">
      <c r="A2" s="7"/>
      <c r="B2" s="7"/>
      <c r="C2" s="6"/>
      <c r="D2" s="6" t="s">
        <v>386</v>
      </c>
      <c r="E2" s="6"/>
      <c r="F2" s="6"/>
      <c r="G2" s="6"/>
      <c r="H2" s="6"/>
      <c r="I2" s="6"/>
      <c r="J2" s="22"/>
      <c r="K2" s="51"/>
      <c r="L2" s="6"/>
      <c r="M2" s="7"/>
      <c r="N2" s="7"/>
      <c r="O2" s="7"/>
      <c r="P2" s="7"/>
      <c r="Q2" s="7"/>
      <c r="R2" s="7"/>
      <c r="S2" s="7"/>
      <c r="T2" s="7"/>
      <c r="U2" s="9"/>
      <c r="V2" s="24"/>
      <c r="W2" s="7"/>
      <c r="X2" s="7"/>
      <c r="Y2" s="7">
        <f>COUNTIF(Y5:Y67,"")</f>
        <v>0</v>
      </c>
    </row>
    <row r="3" spans="1:63" s="5" customFormat="1" x14ac:dyDescent="0.25">
      <c r="A3" s="7"/>
      <c r="B3" s="7"/>
      <c r="C3" s="8"/>
      <c r="D3" s="8"/>
      <c r="E3" s="8"/>
      <c r="F3" s="9"/>
      <c r="G3" s="8"/>
      <c r="H3" s="8"/>
      <c r="I3" s="8"/>
      <c r="J3" s="9"/>
      <c r="K3" s="8"/>
      <c r="L3" s="8"/>
      <c r="M3" s="7"/>
      <c r="N3" s="7"/>
      <c r="O3" s="7"/>
      <c r="P3" s="7"/>
      <c r="Q3" s="7"/>
      <c r="R3" s="7"/>
      <c r="S3" s="7"/>
      <c r="T3" s="7"/>
      <c r="U3" s="9"/>
      <c r="V3" s="24"/>
      <c r="W3" s="7"/>
      <c r="X3" s="7"/>
      <c r="Y3" s="7">
        <f>COUNTIF(Y5:Y67,"*")</f>
        <v>63</v>
      </c>
      <c r="AP3" s="53" t="s">
        <v>21</v>
      </c>
      <c r="AQ3" s="53"/>
      <c r="AR3" s="53"/>
      <c r="AS3" s="53"/>
      <c r="AT3" s="53"/>
      <c r="AU3" s="53"/>
      <c r="AV3" s="53"/>
      <c r="AW3" s="53"/>
      <c r="AX3" s="53"/>
      <c r="AY3" s="53"/>
      <c r="AZ3" s="53"/>
      <c r="BA3" s="54" t="s">
        <v>22</v>
      </c>
      <c r="BB3" s="54"/>
      <c r="BC3" s="54"/>
      <c r="BD3" s="54"/>
      <c r="BE3" s="54"/>
      <c r="BF3" s="54"/>
      <c r="BG3" s="54"/>
      <c r="BH3" s="54"/>
      <c r="BI3" s="54"/>
      <c r="BJ3" s="54"/>
      <c r="BK3" s="54"/>
    </row>
    <row r="4" spans="1:63" s="3" customFormat="1" ht="52.8" x14ac:dyDescent="0.25">
      <c r="A4" s="13"/>
      <c r="B4" s="13" t="s">
        <v>23</v>
      </c>
      <c r="C4" s="10" t="s">
        <v>24</v>
      </c>
      <c r="D4" s="12" t="s">
        <v>25</v>
      </c>
      <c r="E4" s="12" t="s">
        <v>26</v>
      </c>
      <c r="F4" s="10" t="s">
        <v>16</v>
      </c>
      <c r="G4" s="10" t="s">
        <v>17</v>
      </c>
      <c r="H4" s="10" t="s">
        <v>18</v>
      </c>
      <c r="I4" s="10" t="s">
        <v>27</v>
      </c>
      <c r="J4" s="10" t="s">
        <v>28</v>
      </c>
      <c r="K4" s="10" t="s">
        <v>29</v>
      </c>
      <c r="L4" s="10" t="s">
        <v>30</v>
      </c>
      <c r="M4" s="10" t="s">
        <v>31</v>
      </c>
      <c r="N4" s="10" t="s">
        <v>32</v>
      </c>
      <c r="O4" s="10" t="s">
        <v>33</v>
      </c>
      <c r="P4" s="10" t="s">
        <v>34</v>
      </c>
      <c r="Q4" s="10" t="s">
        <v>35</v>
      </c>
      <c r="R4" s="10" t="s">
        <v>36</v>
      </c>
      <c r="S4" s="10" t="s">
        <v>37</v>
      </c>
      <c r="T4" s="10" t="s">
        <v>38</v>
      </c>
      <c r="U4" s="10" t="s">
        <v>39</v>
      </c>
      <c r="V4" s="23" t="s">
        <v>40</v>
      </c>
      <c r="W4" s="42" t="s">
        <v>387</v>
      </c>
      <c r="X4" s="42" t="s">
        <v>388</v>
      </c>
      <c r="Y4" s="12" t="s">
        <v>41</v>
      </c>
      <c r="Z4" s="65" t="s">
        <v>42</v>
      </c>
      <c r="AA4" s="65" t="s">
        <v>43</v>
      </c>
      <c r="AB4" s="26" t="s">
        <v>44</v>
      </c>
      <c r="AC4" s="65" t="s">
        <v>45</v>
      </c>
      <c r="AD4" s="3">
        <v>2014</v>
      </c>
      <c r="AE4" s="3">
        <v>2015</v>
      </c>
      <c r="AF4" s="3">
        <v>2016</v>
      </c>
      <c r="AG4" s="3">
        <v>2017</v>
      </c>
      <c r="AH4" s="3">
        <v>2018</v>
      </c>
      <c r="AI4" s="3">
        <v>2019</v>
      </c>
      <c r="AJ4" s="3">
        <v>2020</v>
      </c>
      <c r="AK4" s="3">
        <v>2021</v>
      </c>
      <c r="AL4" s="3">
        <v>2022</v>
      </c>
      <c r="AM4" s="3">
        <v>2023</v>
      </c>
      <c r="AN4" s="3">
        <v>2024</v>
      </c>
      <c r="AO4" s="3" t="s">
        <v>46</v>
      </c>
      <c r="AP4" s="3">
        <v>2014</v>
      </c>
      <c r="AQ4" s="3">
        <v>2015</v>
      </c>
      <c r="AR4" s="3">
        <v>2016</v>
      </c>
      <c r="AS4" s="3">
        <v>2017</v>
      </c>
      <c r="AT4" s="3">
        <v>2018</v>
      </c>
      <c r="AU4" s="3">
        <v>2019</v>
      </c>
      <c r="AV4" s="3">
        <v>2020</v>
      </c>
      <c r="AW4" s="3">
        <v>2021</v>
      </c>
      <c r="AX4" s="3">
        <v>2022</v>
      </c>
      <c r="AY4" s="3">
        <v>2023</v>
      </c>
      <c r="AZ4" s="3">
        <v>2024</v>
      </c>
      <c r="BA4" s="3">
        <v>2014</v>
      </c>
      <c r="BB4" s="3">
        <v>2015</v>
      </c>
      <c r="BC4" s="3">
        <v>2016</v>
      </c>
      <c r="BD4" s="3">
        <v>2017</v>
      </c>
      <c r="BE4" s="3">
        <v>2018</v>
      </c>
      <c r="BF4" s="3">
        <v>2019</v>
      </c>
      <c r="BG4" s="3">
        <v>2020</v>
      </c>
      <c r="BH4" s="3">
        <v>2021</v>
      </c>
      <c r="BI4" s="3">
        <v>2022</v>
      </c>
      <c r="BJ4" s="3">
        <v>2023</v>
      </c>
      <c r="BK4" s="3">
        <v>2024</v>
      </c>
    </row>
    <row r="5" spans="1:63" x14ac:dyDescent="0.25">
      <c r="A5" s="8"/>
      <c r="B5" s="8" t="s">
        <v>389</v>
      </c>
      <c r="C5" s="38">
        <v>1</v>
      </c>
      <c r="D5" s="38">
        <v>2020</v>
      </c>
      <c r="E5" s="39" t="s">
        <v>390</v>
      </c>
      <c r="F5" s="47">
        <v>0.73196990000000006</v>
      </c>
      <c r="G5" s="47">
        <v>0.45601724770000002</v>
      </c>
      <c r="H5" s="47">
        <v>0.27595265229999999</v>
      </c>
      <c r="I5" s="38" t="s">
        <v>391</v>
      </c>
      <c r="J5" s="41">
        <v>2</v>
      </c>
      <c r="K5" s="38" t="s">
        <v>392</v>
      </c>
      <c r="L5" s="14"/>
      <c r="M5" s="14"/>
      <c r="N5" s="14"/>
      <c r="O5" s="14"/>
      <c r="P5" s="14"/>
      <c r="Q5" s="14"/>
      <c r="R5" s="14"/>
      <c r="S5" s="44" t="s">
        <v>393</v>
      </c>
      <c r="T5" s="8" t="s">
        <v>65</v>
      </c>
      <c r="U5" s="9" t="s">
        <v>394</v>
      </c>
      <c r="V5" s="50" t="s">
        <v>53</v>
      </c>
      <c r="W5" s="43">
        <f t="shared" ref="W5:W35" si="0">G5/$F5</f>
        <v>0.623</v>
      </c>
      <c r="X5" s="43">
        <f t="shared" ref="X5:X35" si="1">H5/$F5</f>
        <v>0.37699999999999995</v>
      </c>
      <c r="Y5" s="14" t="s">
        <v>65</v>
      </c>
      <c r="Z5" s="66">
        <f>IFERROR(VLOOKUP($Y5,'Depr rate'!$A$2:$C$9,2,FALSE),0)</f>
        <v>453</v>
      </c>
      <c r="AA5" s="67">
        <f>IF(Z5=0,0,$F5*(VLOOKUP($Z5,'Depr rate'!$B$2:$C$10,2,FALSE)/100))</f>
        <v>1.1125942480000001E-2</v>
      </c>
      <c r="AB5" s="68">
        <f t="shared" ref="AB5:AB35" si="2">AA5*0.5</f>
        <v>5.5629712400000007E-3</v>
      </c>
      <c r="AC5" s="69">
        <f>IF(Z5=0,0,$F5*(VLOOKUP($Z5,'Depr rate'!$B$2:$D$10,3,FALSE)/100))</f>
        <v>2.9498386970000005E-2</v>
      </c>
      <c r="AD5" s="4">
        <f t="shared" ref="AD5:AM14" si="3">IF($D5&gt;AD$4,0,IF(AD$4=$D5,$AB5,$AA5*(AD$4-$D5)+$AB5))</f>
        <v>0</v>
      </c>
      <c r="AE5" s="4">
        <f t="shared" si="3"/>
        <v>0</v>
      </c>
      <c r="AF5" s="4">
        <f t="shared" si="3"/>
        <v>0</v>
      </c>
      <c r="AG5" s="4">
        <f t="shared" si="3"/>
        <v>0</v>
      </c>
      <c r="AH5" s="4">
        <f t="shared" si="3"/>
        <v>0</v>
      </c>
      <c r="AI5" s="4">
        <f t="shared" si="3"/>
        <v>0</v>
      </c>
      <c r="AJ5" s="4">
        <f t="shared" si="3"/>
        <v>5.5629712400000007E-3</v>
      </c>
      <c r="AK5" s="4">
        <f t="shared" si="3"/>
        <v>1.6688913720000004E-2</v>
      </c>
      <c r="AL5" s="4">
        <f t="shared" si="3"/>
        <v>2.7814856200000002E-2</v>
      </c>
      <c r="AM5" s="4">
        <f t="shared" si="3"/>
        <v>3.8940798680000006E-2</v>
      </c>
      <c r="AN5" s="70">
        <f t="shared" ref="AN5:AN35" si="4">IF(D5=2024,AC5*0.5,AM5+AC5)</f>
        <v>6.8439185650000012E-2</v>
      </c>
      <c r="AO5" s="4">
        <f t="shared" ref="AO5:AO35" si="5">G5/F5</f>
        <v>0.623</v>
      </c>
      <c r="AP5" s="8">
        <f t="shared" ref="AP5:AP35" si="6">AD5*$AO5</f>
        <v>0</v>
      </c>
      <c r="AQ5" s="8">
        <f t="shared" ref="AQ5:AQ35" si="7">AE5*$AO5</f>
        <v>0</v>
      </c>
      <c r="AR5" s="8">
        <f t="shared" ref="AR5:AR35" si="8">AF5*$AO5</f>
        <v>0</v>
      </c>
      <c r="AS5" s="8">
        <f t="shared" ref="AS5:AS35" si="9">AG5*$AO5</f>
        <v>0</v>
      </c>
      <c r="AT5" s="8">
        <f t="shared" ref="AT5:AT35" si="10">AH5*$AO5</f>
        <v>0</v>
      </c>
      <c r="AU5" s="8">
        <f t="shared" ref="AU5:AU35" si="11">AI5*$AO5</f>
        <v>0</v>
      </c>
      <c r="AV5" s="8">
        <f t="shared" ref="AV5:AV35" si="12">AJ5*$AO5</f>
        <v>3.4657310825200005E-3</v>
      </c>
      <c r="AW5" s="8">
        <f t="shared" ref="AW5:AW35" si="13">AK5*$AO5</f>
        <v>1.0397193247560003E-2</v>
      </c>
      <c r="AX5" s="8">
        <f t="shared" ref="AX5:AX35" si="14">AL5*$AO5</f>
        <v>1.7328655412600001E-2</v>
      </c>
      <c r="AY5" s="8">
        <f t="shared" ref="AY5:AY35" si="15">AM5*$AO5</f>
        <v>2.4260117577640003E-2</v>
      </c>
      <c r="AZ5" s="8">
        <f t="shared" ref="AZ5:AZ35" si="16">AN5*$AO5</f>
        <v>4.263761265995001E-2</v>
      </c>
      <c r="BA5" s="8">
        <f t="shared" ref="BA5:BA35" si="17">AD5*(1-$AO5)</f>
        <v>0</v>
      </c>
      <c r="BB5" s="8">
        <f t="shared" ref="BB5:BB35" si="18">AE5*(1-$AO5)</f>
        <v>0</v>
      </c>
      <c r="BC5" s="8">
        <f t="shared" ref="BC5:BC35" si="19">AF5*(1-$AO5)</f>
        <v>0</v>
      </c>
      <c r="BD5" s="8">
        <f t="shared" ref="BD5:BD35" si="20">AG5*(1-$AO5)</f>
        <v>0</v>
      </c>
      <c r="BE5" s="8">
        <f t="shared" ref="BE5:BE35" si="21">AH5*(1-$AO5)</f>
        <v>0</v>
      </c>
      <c r="BF5" s="8">
        <f t="shared" ref="BF5:BF35" si="22">AI5*(1-$AO5)</f>
        <v>0</v>
      </c>
      <c r="BG5" s="8">
        <f t="shared" ref="BG5:BG35" si="23">AJ5*(1-$AO5)</f>
        <v>2.0972401574800002E-3</v>
      </c>
      <c r="BH5" s="8">
        <f t="shared" ref="BH5:BH35" si="24">AK5*(1-$AO5)</f>
        <v>6.2917204724400018E-3</v>
      </c>
      <c r="BI5" s="8">
        <f t="shared" ref="BI5:BI35" si="25">AL5*(1-$AO5)</f>
        <v>1.04862007874E-2</v>
      </c>
      <c r="BJ5" s="8">
        <f t="shared" ref="BJ5:BJ35" si="26">AM5*(1-$AO5)</f>
        <v>1.4680681102360002E-2</v>
      </c>
      <c r="BK5" s="8">
        <f t="shared" ref="BK5:BK35" si="27">AN5*(1-$AO5)</f>
        <v>2.5801572990050006E-2</v>
      </c>
    </row>
    <row r="6" spans="1:63" ht="26.4" x14ac:dyDescent="0.25">
      <c r="A6" s="8"/>
      <c r="B6" s="8"/>
      <c r="C6" s="38">
        <v>2</v>
      </c>
      <c r="D6" s="38">
        <v>2024</v>
      </c>
      <c r="E6" s="39" t="s">
        <v>395</v>
      </c>
      <c r="F6" s="47">
        <v>1.0952</v>
      </c>
      <c r="G6" s="47">
        <v>0.67902399999999996</v>
      </c>
      <c r="H6" s="47">
        <v>0.41617599999999999</v>
      </c>
      <c r="I6" s="39" t="s">
        <v>396</v>
      </c>
      <c r="J6" s="41">
        <v>2</v>
      </c>
      <c r="K6" s="38" t="s">
        <v>397</v>
      </c>
      <c r="L6" s="14"/>
      <c r="M6" s="14"/>
      <c r="N6" s="38" t="s">
        <v>53</v>
      </c>
      <c r="O6" s="14" t="s">
        <v>54</v>
      </c>
      <c r="P6" s="14" t="s">
        <v>54</v>
      </c>
      <c r="Q6" s="38" t="s">
        <v>54</v>
      </c>
      <c r="R6" s="14" t="s">
        <v>54</v>
      </c>
      <c r="S6" s="44" t="s">
        <v>393</v>
      </c>
      <c r="T6" s="8" t="s">
        <v>56</v>
      </c>
      <c r="U6" s="9" t="s">
        <v>398</v>
      </c>
      <c r="V6" s="50" t="s">
        <v>53</v>
      </c>
      <c r="W6" s="43">
        <f t="shared" si="0"/>
        <v>0.62</v>
      </c>
      <c r="X6" s="43">
        <f t="shared" si="1"/>
        <v>0.38</v>
      </c>
      <c r="Y6" s="8" t="s">
        <v>56</v>
      </c>
      <c r="Z6" s="66">
        <f>IFERROR(VLOOKUP($Y6,'Depr rate'!$A$2:$C$9,2,FALSE),0)</f>
        <v>456</v>
      </c>
      <c r="AA6" s="67">
        <f>IF(Z6=0,0,$F6*(VLOOKUP($Z6,'Depr rate'!$B$2:$C$10,2,FALSE)/100))</f>
        <v>2.8475200000000003E-2</v>
      </c>
      <c r="AB6" s="68">
        <f t="shared" si="2"/>
        <v>1.4237600000000001E-2</v>
      </c>
      <c r="AC6" s="69">
        <f>IF(Z6=0,0,$F6*(VLOOKUP($Z6,'Depr rate'!$B$2:$D$10,3,FALSE)/100))</f>
        <v>2.6284800000000001E-2</v>
      </c>
      <c r="AD6" s="4">
        <f t="shared" si="3"/>
        <v>0</v>
      </c>
      <c r="AE6" s="4">
        <f t="shared" si="3"/>
        <v>0</v>
      </c>
      <c r="AF6" s="4">
        <f t="shared" si="3"/>
        <v>0</v>
      </c>
      <c r="AG6" s="4">
        <f t="shared" si="3"/>
        <v>0</v>
      </c>
      <c r="AH6" s="4">
        <f t="shared" si="3"/>
        <v>0</v>
      </c>
      <c r="AI6" s="4">
        <f t="shared" si="3"/>
        <v>0</v>
      </c>
      <c r="AJ6" s="4">
        <f t="shared" si="3"/>
        <v>0</v>
      </c>
      <c r="AK6" s="4">
        <f t="shared" si="3"/>
        <v>0</v>
      </c>
      <c r="AL6" s="4">
        <f t="shared" si="3"/>
        <v>0</v>
      </c>
      <c r="AM6" s="4">
        <f t="shared" si="3"/>
        <v>0</v>
      </c>
      <c r="AN6" s="70">
        <f t="shared" si="4"/>
        <v>1.31424E-2</v>
      </c>
      <c r="AO6" s="4">
        <f t="shared" si="5"/>
        <v>0.62</v>
      </c>
      <c r="AP6" s="8">
        <f t="shared" si="6"/>
        <v>0</v>
      </c>
      <c r="AQ6" s="8">
        <f t="shared" si="7"/>
        <v>0</v>
      </c>
      <c r="AR6" s="8">
        <f t="shared" si="8"/>
        <v>0</v>
      </c>
      <c r="AS6" s="8">
        <f t="shared" si="9"/>
        <v>0</v>
      </c>
      <c r="AT6" s="8">
        <f t="shared" si="10"/>
        <v>0</v>
      </c>
      <c r="AU6" s="8">
        <f t="shared" si="11"/>
        <v>0</v>
      </c>
      <c r="AV6" s="8">
        <f t="shared" si="12"/>
        <v>0</v>
      </c>
      <c r="AW6" s="8">
        <f t="shared" si="13"/>
        <v>0</v>
      </c>
      <c r="AX6" s="8">
        <f t="shared" si="14"/>
        <v>0</v>
      </c>
      <c r="AY6" s="8">
        <f t="shared" si="15"/>
        <v>0</v>
      </c>
      <c r="AZ6" s="8">
        <f t="shared" si="16"/>
        <v>8.1482880000000001E-3</v>
      </c>
      <c r="BA6" s="8">
        <f t="shared" si="17"/>
        <v>0</v>
      </c>
      <c r="BB6" s="8">
        <f t="shared" si="18"/>
        <v>0</v>
      </c>
      <c r="BC6" s="8">
        <f t="shared" si="19"/>
        <v>0</v>
      </c>
      <c r="BD6" s="8">
        <f t="shared" si="20"/>
        <v>0</v>
      </c>
      <c r="BE6" s="8">
        <f t="shared" si="21"/>
        <v>0</v>
      </c>
      <c r="BF6" s="8">
        <f t="shared" si="22"/>
        <v>0</v>
      </c>
      <c r="BG6" s="8">
        <f t="shared" si="23"/>
        <v>0</v>
      </c>
      <c r="BH6" s="8">
        <f t="shared" si="24"/>
        <v>0</v>
      </c>
      <c r="BI6" s="8">
        <f t="shared" si="25"/>
        <v>0</v>
      </c>
      <c r="BJ6" s="8">
        <f t="shared" si="26"/>
        <v>0</v>
      </c>
      <c r="BK6" s="8">
        <f t="shared" si="27"/>
        <v>4.9941120000000002E-3</v>
      </c>
    </row>
    <row r="7" spans="1:63" ht="52.8" x14ac:dyDescent="0.25">
      <c r="A7" s="8"/>
      <c r="B7" s="11"/>
      <c r="C7" s="38">
        <v>3</v>
      </c>
      <c r="D7" s="38">
        <v>2018</v>
      </c>
      <c r="E7" s="39" t="s">
        <v>399</v>
      </c>
      <c r="F7" s="27">
        <f>SUM(G7:H7)</f>
        <v>3.4672606899999998</v>
      </c>
      <c r="G7" s="27">
        <f>1147308.14/1000000</f>
        <v>1.1473081399999998</v>
      </c>
      <c r="H7" s="27">
        <f>2319952.55/1000000</f>
        <v>2.31995255</v>
      </c>
      <c r="I7" s="39"/>
      <c r="J7" s="15">
        <v>1</v>
      </c>
      <c r="K7" s="39"/>
      <c r="L7" s="12"/>
      <c r="M7" s="12"/>
      <c r="N7" s="16"/>
      <c r="O7" s="10"/>
      <c r="P7" s="10"/>
      <c r="Q7" s="16"/>
      <c r="R7" s="10"/>
      <c r="S7" s="40" t="s">
        <v>400</v>
      </c>
      <c r="T7" s="40" t="s">
        <v>75</v>
      </c>
      <c r="U7" s="23"/>
      <c r="V7" s="23"/>
      <c r="W7" s="43">
        <f t="shared" si="0"/>
        <v>0.3308975709005601</v>
      </c>
      <c r="X7" s="43">
        <f t="shared" si="1"/>
        <v>0.66910242909943995</v>
      </c>
      <c r="Y7" s="8" t="s">
        <v>75</v>
      </c>
      <c r="Z7" s="66">
        <f>IFERROR(VLOOKUP($Y7,'Depr rate'!$A$2:$C$9,2,FALSE),0)</f>
        <v>452</v>
      </c>
      <c r="AA7" s="67">
        <f>IF(Z7=0,0,$F7*(VLOOKUP($Z7,'Depr rate'!$B$2:$C$10,2,FALSE)/100))</f>
        <v>6.3797596695999992E-2</v>
      </c>
      <c r="AB7" s="68">
        <f t="shared" si="2"/>
        <v>3.1898798347999996E-2</v>
      </c>
      <c r="AC7" s="69">
        <f>IF(Z7=0,0,$F7*(VLOOKUP($Z7,'Depr rate'!$B$2:$D$10,3,FALSE)/100))</f>
        <v>9.2575860422999992E-2</v>
      </c>
      <c r="AD7" s="4">
        <f t="shared" si="3"/>
        <v>0</v>
      </c>
      <c r="AE7" s="4">
        <f t="shared" si="3"/>
        <v>0</v>
      </c>
      <c r="AF7" s="4">
        <f t="shared" si="3"/>
        <v>0</v>
      </c>
      <c r="AG7" s="4">
        <f t="shared" si="3"/>
        <v>0</v>
      </c>
      <c r="AH7" s="4">
        <f t="shared" si="3"/>
        <v>3.1898798347999996E-2</v>
      </c>
      <c r="AI7" s="4">
        <f t="shared" si="3"/>
        <v>9.5696395043999988E-2</v>
      </c>
      <c r="AJ7" s="4">
        <f t="shared" si="3"/>
        <v>0.15949399173999998</v>
      </c>
      <c r="AK7" s="4">
        <f t="shared" si="3"/>
        <v>0.22329158843599997</v>
      </c>
      <c r="AL7" s="4">
        <f t="shared" si="3"/>
        <v>0.28708918513199999</v>
      </c>
      <c r="AM7" s="4">
        <f t="shared" si="3"/>
        <v>0.35088678182799993</v>
      </c>
      <c r="AN7" s="70">
        <f t="shared" si="4"/>
        <v>0.44346264225099991</v>
      </c>
      <c r="AO7" s="4">
        <f t="shared" si="5"/>
        <v>0.3308975709005601</v>
      </c>
      <c r="AP7" s="8">
        <f t="shared" si="6"/>
        <v>0</v>
      </c>
      <c r="AQ7" s="8">
        <f t="shared" si="7"/>
        <v>0</v>
      </c>
      <c r="AR7" s="8">
        <f t="shared" si="8"/>
        <v>0</v>
      </c>
      <c r="AS7" s="8">
        <f t="shared" si="9"/>
        <v>0</v>
      </c>
      <c r="AT7" s="8">
        <f t="shared" si="10"/>
        <v>1.0555234887999998E-2</v>
      </c>
      <c r="AU7" s="8">
        <f t="shared" si="11"/>
        <v>3.1665704663999997E-2</v>
      </c>
      <c r="AV7" s="8">
        <f t="shared" si="12"/>
        <v>5.277617443999999E-2</v>
      </c>
      <c r="AW7" s="8">
        <f t="shared" si="13"/>
        <v>7.3886644215999983E-2</v>
      </c>
      <c r="AX7" s="8">
        <f t="shared" si="14"/>
        <v>9.499711399199999E-2</v>
      </c>
      <c r="AY7" s="8">
        <f t="shared" si="15"/>
        <v>0.11610758376799997</v>
      </c>
      <c r="AZ7" s="8">
        <f t="shared" si="16"/>
        <v>0.14674071110599995</v>
      </c>
      <c r="BA7" s="8">
        <f t="shared" si="17"/>
        <v>0</v>
      </c>
      <c r="BB7" s="8">
        <f t="shared" si="18"/>
        <v>0</v>
      </c>
      <c r="BC7" s="8">
        <f t="shared" si="19"/>
        <v>0</v>
      </c>
      <c r="BD7" s="8">
        <f t="shared" si="20"/>
        <v>0</v>
      </c>
      <c r="BE7" s="8">
        <f t="shared" si="21"/>
        <v>2.1343563459999996E-2</v>
      </c>
      <c r="BF7" s="8">
        <f t="shared" si="22"/>
        <v>6.4030690379999991E-2</v>
      </c>
      <c r="BG7" s="8">
        <f t="shared" si="23"/>
        <v>0.10671781729999998</v>
      </c>
      <c r="BH7" s="8">
        <f t="shared" si="24"/>
        <v>0.14940494421999997</v>
      </c>
      <c r="BI7" s="8">
        <f t="shared" si="25"/>
        <v>0.19209207113999999</v>
      </c>
      <c r="BJ7" s="8">
        <f t="shared" si="26"/>
        <v>0.23477919805999994</v>
      </c>
      <c r="BK7" s="8">
        <f t="shared" si="27"/>
        <v>0.2967219311449999</v>
      </c>
    </row>
    <row r="8" spans="1:63" x14ac:dyDescent="0.25">
      <c r="A8" s="8"/>
      <c r="B8" s="8" t="s">
        <v>401</v>
      </c>
      <c r="C8" s="38">
        <v>4</v>
      </c>
      <c r="D8" s="38">
        <v>2018</v>
      </c>
      <c r="E8" s="39" t="s">
        <v>402</v>
      </c>
      <c r="F8" s="47">
        <v>1.57</v>
      </c>
      <c r="G8" s="47">
        <v>0.98</v>
      </c>
      <c r="H8" s="47">
        <v>0.59</v>
      </c>
      <c r="I8" s="38" t="s">
        <v>403</v>
      </c>
      <c r="J8" s="41">
        <v>2</v>
      </c>
      <c r="K8" s="38" t="s">
        <v>404</v>
      </c>
      <c r="L8" s="14"/>
      <c r="M8" s="14"/>
      <c r="N8" s="38"/>
      <c r="O8" s="14"/>
      <c r="P8" s="14"/>
      <c r="Q8" s="38"/>
      <c r="R8" s="14"/>
      <c r="S8" s="44" t="s">
        <v>393</v>
      </c>
      <c r="T8" s="8" t="s">
        <v>65</v>
      </c>
      <c r="U8" s="9" t="s">
        <v>394</v>
      </c>
      <c r="V8" s="50" t="s">
        <v>53</v>
      </c>
      <c r="W8" s="43">
        <f t="shared" si="0"/>
        <v>0.62420382165605093</v>
      </c>
      <c r="X8" s="43">
        <f t="shared" si="1"/>
        <v>0.37579617834394902</v>
      </c>
      <c r="Y8" s="8" t="s">
        <v>65</v>
      </c>
      <c r="Z8" s="66">
        <f>IFERROR(VLOOKUP($Y8,'Depr rate'!$A$2:$C$9,2,FALSE),0)</f>
        <v>453</v>
      </c>
      <c r="AA8" s="67">
        <f>IF(Z8=0,0,$F8*(VLOOKUP($Z8,'Depr rate'!$B$2:$C$10,2,FALSE)/100))</f>
        <v>2.3864E-2</v>
      </c>
      <c r="AB8" s="68">
        <f t="shared" si="2"/>
        <v>1.1932E-2</v>
      </c>
      <c r="AC8" s="69">
        <f>IF(Z8=0,0,$F8*(VLOOKUP($Z8,'Depr rate'!$B$2:$D$10,3,FALSE)/100))</f>
        <v>6.3271000000000008E-2</v>
      </c>
      <c r="AD8" s="4">
        <f t="shared" si="3"/>
        <v>0</v>
      </c>
      <c r="AE8" s="4">
        <f t="shared" si="3"/>
        <v>0</v>
      </c>
      <c r="AF8" s="4">
        <f t="shared" si="3"/>
        <v>0</v>
      </c>
      <c r="AG8" s="4">
        <f t="shared" si="3"/>
        <v>0</v>
      </c>
      <c r="AH8" s="4">
        <f t="shared" si="3"/>
        <v>1.1932E-2</v>
      </c>
      <c r="AI8" s="4">
        <f t="shared" si="3"/>
        <v>3.5796000000000001E-2</v>
      </c>
      <c r="AJ8" s="4">
        <f t="shared" si="3"/>
        <v>5.9659999999999998E-2</v>
      </c>
      <c r="AK8" s="4">
        <f t="shared" si="3"/>
        <v>8.3524000000000001E-2</v>
      </c>
      <c r="AL8" s="4">
        <f t="shared" si="3"/>
        <v>0.107388</v>
      </c>
      <c r="AM8" s="4">
        <f t="shared" si="3"/>
        <v>0.13125200000000001</v>
      </c>
      <c r="AN8" s="70">
        <f t="shared" si="4"/>
        <v>0.194523</v>
      </c>
      <c r="AO8" s="4">
        <f t="shared" si="5"/>
        <v>0.62420382165605093</v>
      </c>
      <c r="AP8" s="8">
        <f t="shared" si="6"/>
        <v>0</v>
      </c>
      <c r="AQ8" s="8">
        <f t="shared" si="7"/>
        <v>0</v>
      </c>
      <c r="AR8" s="8">
        <f t="shared" si="8"/>
        <v>0</v>
      </c>
      <c r="AS8" s="8">
        <f t="shared" si="9"/>
        <v>0</v>
      </c>
      <c r="AT8" s="8">
        <f t="shared" si="10"/>
        <v>7.4479999999999998E-3</v>
      </c>
      <c r="AU8" s="8">
        <f t="shared" si="11"/>
        <v>2.2343999999999999E-2</v>
      </c>
      <c r="AV8" s="8">
        <f t="shared" si="12"/>
        <v>3.7239999999999995E-2</v>
      </c>
      <c r="AW8" s="8">
        <f t="shared" si="13"/>
        <v>5.2136000000000002E-2</v>
      </c>
      <c r="AX8" s="8">
        <f t="shared" si="14"/>
        <v>6.7031999999999994E-2</v>
      </c>
      <c r="AY8" s="8">
        <f t="shared" si="15"/>
        <v>8.1928000000000001E-2</v>
      </c>
      <c r="AZ8" s="8">
        <f t="shared" si="16"/>
        <v>0.121422</v>
      </c>
      <c r="BA8" s="8">
        <f t="shared" si="17"/>
        <v>0</v>
      </c>
      <c r="BB8" s="8">
        <f t="shared" si="18"/>
        <v>0</v>
      </c>
      <c r="BC8" s="8">
        <f t="shared" si="19"/>
        <v>0</v>
      </c>
      <c r="BD8" s="8">
        <f t="shared" si="20"/>
        <v>0</v>
      </c>
      <c r="BE8" s="8">
        <f t="shared" si="21"/>
        <v>4.4840000000000001E-3</v>
      </c>
      <c r="BF8" s="8">
        <f t="shared" si="22"/>
        <v>1.3452000000000002E-2</v>
      </c>
      <c r="BG8" s="8">
        <f t="shared" si="23"/>
        <v>2.2420000000000002E-2</v>
      </c>
      <c r="BH8" s="8">
        <f t="shared" si="24"/>
        <v>3.1387999999999999E-2</v>
      </c>
      <c r="BI8" s="8">
        <f t="shared" si="25"/>
        <v>4.0356000000000003E-2</v>
      </c>
      <c r="BJ8" s="8">
        <f t="shared" si="26"/>
        <v>4.9324000000000007E-2</v>
      </c>
      <c r="BK8" s="8">
        <f t="shared" si="27"/>
        <v>7.3100999999999999E-2</v>
      </c>
    </row>
    <row r="9" spans="1:63" ht="26.4" x14ac:dyDescent="0.25">
      <c r="A9" s="8"/>
      <c r="B9" s="8" t="s">
        <v>405</v>
      </c>
      <c r="C9" s="38">
        <v>5</v>
      </c>
      <c r="D9" s="38">
        <v>2015</v>
      </c>
      <c r="E9" s="39" t="s">
        <v>406</v>
      </c>
      <c r="F9" s="47">
        <v>0.56000000000000005</v>
      </c>
      <c r="G9" s="47">
        <v>0.35</v>
      </c>
      <c r="H9" s="47">
        <v>0.21</v>
      </c>
      <c r="I9" s="38" t="s">
        <v>407</v>
      </c>
      <c r="J9" s="41">
        <v>2</v>
      </c>
      <c r="K9" s="38" t="s">
        <v>408</v>
      </c>
      <c r="L9" s="14"/>
      <c r="M9" s="14"/>
      <c r="N9" s="38"/>
      <c r="O9" s="14"/>
      <c r="P9" s="14"/>
      <c r="Q9" s="38"/>
      <c r="R9" s="14"/>
      <c r="S9" s="44" t="s">
        <v>393</v>
      </c>
      <c r="T9" s="8" t="s">
        <v>135</v>
      </c>
      <c r="U9" s="9" t="s">
        <v>394</v>
      </c>
      <c r="V9" s="50" t="s">
        <v>53</v>
      </c>
      <c r="W9" s="43">
        <f t="shared" si="0"/>
        <v>0.62499999999999989</v>
      </c>
      <c r="X9" s="43">
        <f t="shared" si="1"/>
        <v>0.37499999999999994</v>
      </c>
      <c r="Y9" s="8" t="s">
        <v>135</v>
      </c>
      <c r="Z9" s="66">
        <f>IFERROR(VLOOKUP($Y9,'Depr rate'!$A$2:$C$9,2,FALSE),0)</f>
        <v>455</v>
      </c>
      <c r="AA9" s="67">
        <f>IF(Z9=0,0,$F9*(VLOOKUP($Z9,'Depr rate'!$B$2:$C$10,2,FALSE)/100))</f>
        <v>8.3440000000000007E-3</v>
      </c>
      <c r="AB9" s="68">
        <f t="shared" si="2"/>
        <v>4.1720000000000004E-3</v>
      </c>
      <c r="AC9" s="69">
        <f>IF(Z9=0,0,$F9*(VLOOKUP($Z9,'Depr rate'!$B$2:$D$10,3,FALSE)/100))</f>
        <v>1.3664000000000001E-2</v>
      </c>
      <c r="AD9" s="4">
        <f t="shared" si="3"/>
        <v>0</v>
      </c>
      <c r="AE9" s="4">
        <f t="shared" si="3"/>
        <v>4.1720000000000004E-3</v>
      </c>
      <c r="AF9" s="4">
        <f t="shared" si="3"/>
        <v>1.2516000000000001E-2</v>
      </c>
      <c r="AG9" s="4">
        <f t="shared" si="3"/>
        <v>2.0860000000000004E-2</v>
      </c>
      <c r="AH9" s="4">
        <f t="shared" si="3"/>
        <v>2.9204000000000001E-2</v>
      </c>
      <c r="AI9" s="4">
        <f t="shared" si="3"/>
        <v>3.7548000000000005E-2</v>
      </c>
      <c r="AJ9" s="4">
        <f t="shared" si="3"/>
        <v>4.5892000000000009E-2</v>
      </c>
      <c r="AK9" s="4">
        <f t="shared" si="3"/>
        <v>5.4236000000000006E-2</v>
      </c>
      <c r="AL9" s="4">
        <f t="shared" si="3"/>
        <v>6.2579999999999997E-2</v>
      </c>
      <c r="AM9" s="4">
        <f t="shared" si="3"/>
        <v>7.0924000000000001E-2</v>
      </c>
      <c r="AN9" s="70">
        <f t="shared" si="4"/>
        <v>8.4587999999999997E-2</v>
      </c>
      <c r="AO9" s="4">
        <f t="shared" si="5"/>
        <v>0.62499999999999989</v>
      </c>
      <c r="AP9" s="8">
        <f t="shared" si="6"/>
        <v>0</v>
      </c>
      <c r="AQ9" s="8">
        <f t="shared" si="7"/>
        <v>2.6074999999999996E-3</v>
      </c>
      <c r="AR9" s="8">
        <f t="shared" si="8"/>
        <v>7.8224999999999996E-3</v>
      </c>
      <c r="AS9" s="8">
        <f t="shared" si="9"/>
        <v>1.30375E-2</v>
      </c>
      <c r="AT9" s="8">
        <f t="shared" si="10"/>
        <v>1.8252499999999998E-2</v>
      </c>
      <c r="AU9" s="8">
        <f t="shared" si="11"/>
        <v>2.3467499999999999E-2</v>
      </c>
      <c r="AV9" s="8">
        <f t="shared" si="12"/>
        <v>2.86825E-2</v>
      </c>
      <c r="AW9" s="8">
        <f t="shared" si="13"/>
        <v>3.3897499999999997E-2</v>
      </c>
      <c r="AX9" s="8">
        <f t="shared" si="14"/>
        <v>3.9112499999999988E-2</v>
      </c>
      <c r="AY9" s="8">
        <f t="shared" si="15"/>
        <v>4.4327499999999992E-2</v>
      </c>
      <c r="AZ9" s="8">
        <f t="shared" si="16"/>
        <v>5.2867499999999991E-2</v>
      </c>
      <c r="BA9" s="8">
        <f t="shared" si="17"/>
        <v>0</v>
      </c>
      <c r="BB9" s="8">
        <f t="shared" si="18"/>
        <v>1.5645000000000006E-3</v>
      </c>
      <c r="BC9" s="8">
        <f t="shared" si="19"/>
        <v>4.6935000000000015E-3</v>
      </c>
      <c r="BD9" s="8">
        <f t="shared" si="20"/>
        <v>7.8225000000000031E-3</v>
      </c>
      <c r="BE9" s="8">
        <f t="shared" si="21"/>
        <v>1.0951500000000003E-2</v>
      </c>
      <c r="BF9" s="8">
        <f t="shared" si="22"/>
        <v>1.4080500000000006E-2</v>
      </c>
      <c r="BG9" s="8">
        <f t="shared" si="23"/>
        <v>1.720950000000001E-2</v>
      </c>
      <c r="BH9" s="8">
        <f t="shared" si="24"/>
        <v>2.0338500000000009E-2</v>
      </c>
      <c r="BI9" s="8">
        <f t="shared" si="25"/>
        <v>2.3467500000000006E-2</v>
      </c>
      <c r="BJ9" s="8">
        <f t="shared" si="26"/>
        <v>2.6596500000000009E-2</v>
      </c>
      <c r="BK9" s="8">
        <f t="shared" si="27"/>
        <v>3.1720500000000006E-2</v>
      </c>
    </row>
    <row r="10" spans="1:63" ht="66" x14ac:dyDescent="0.25">
      <c r="A10" s="8"/>
      <c r="B10" s="11" t="s">
        <v>409</v>
      </c>
      <c r="C10" s="38">
        <v>6</v>
      </c>
      <c r="D10" s="38">
        <v>2017</v>
      </c>
      <c r="E10" s="39" t="s">
        <v>410</v>
      </c>
      <c r="F10" s="27">
        <v>2.2999999999999998</v>
      </c>
      <c r="G10" s="27">
        <v>1.68</v>
      </c>
      <c r="H10" s="27">
        <v>0.62</v>
      </c>
      <c r="I10" s="39" t="s">
        <v>411</v>
      </c>
      <c r="J10" s="15">
        <v>2</v>
      </c>
      <c r="K10" s="39" t="s">
        <v>412</v>
      </c>
      <c r="L10" s="12" t="s">
        <v>413</v>
      </c>
      <c r="M10" s="39" t="s">
        <v>412</v>
      </c>
      <c r="N10" s="16" t="s">
        <v>53</v>
      </c>
      <c r="O10" s="10" t="s">
        <v>53</v>
      </c>
      <c r="P10" s="10" t="s">
        <v>53</v>
      </c>
      <c r="Q10" s="16" t="s">
        <v>53</v>
      </c>
      <c r="R10" s="10" t="s">
        <v>53</v>
      </c>
      <c r="S10" s="44" t="s">
        <v>393</v>
      </c>
      <c r="T10" s="40" t="s">
        <v>56</v>
      </c>
      <c r="U10" s="23" t="s">
        <v>58</v>
      </c>
      <c r="V10" s="49" t="s">
        <v>76</v>
      </c>
      <c r="W10" s="43">
        <f t="shared" si="0"/>
        <v>0.73043478260869565</v>
      </c>
      <c r="X10" s="43">
        <f t="shared" si="1"/>
        <v>0.26956521739130435</v>
      </c>
      <c r="Y10" s="8" t="s">
        <v>56</v>
      </c>
      <c r="Z10" s="71">
        <f>IFERROR(VLOOKUP($Y10,'Depr rate'!$A$2:$C$9,2,FALSE),0)</f>
        <v>456</v>
      </c>
      <c r="AA10" s="67">
        <f>IF(Z10=0,0,$F10*(VLOOKUP($Z10,'Depr rate'!$B$2:$C$10,2,FALSE)/100))</f>
        <v>5.9799999999999999E-2</v>
      </c>
      <c r="AB10" s="69">
        <f t="shared" si="2"/>
        <v>2.9899999999999999E-2</v>
      </c>
      <c r="AC10" s="69">
        <f>IF(Z10=0,0,$F10*(VLOOKUP($Z10,'Depr rate'!$B$2:$D$10,3,FALSE)/100))</f>
        <v>5.5199999999999999E-2</v>
      </c>
      <c r="AD10" s="4">
        <f t="shared" si="3"/>
        <v>0</v>
      </c>
      <c r="AE10" s="4">
        <f t="shared" si="3"/>
        <v>0</v>
      </c>
      <c r="AF10" s="4">
        <f t="shared" si="3"/>
        <v>0</v>
      </c>
      <c r="AG10" s="4">
        <f t="shared" si="3"/>
        <v>2.9899999999999999E-2</v>
      </c>
      <c r="AH10" s="4">
        <f t="shared" si="3"/>
        <v>8.9700000000000002E-2</v>
      </c>
      <c r="AI10" s="4">
        <f t="shared" si="3"/>
        <v>0.14949999999999999</v>
      </c>
      <c r="AJ10" s="4">
        <f t="shared" si="3"/>
        <v>0.20930000000000001</v>
      </c>
      <c r="AK10" s="4">
        <f t="shared" si="3"/>
        <v>0.26910000000000001</v>
      </c>
      <c r="AL10" s="4">
        <f t="shared" si="3"/>
        <v>0.32889999999999997</v>
      </c>
      <c r="AM10" s="4">
        <f t="shared" si="3"/>
        <v>0.38869999999999999</v>
      </c>
      <c r="AN10" s="70">
        <f t="shared" si="4"/>
        <v>0.44389999999999996</v>
      </c>
      <c r="AO10" s="4">
        <f t="shared" si="5"/>
        <v>0.73043478260869565</v>
      </c>
      <c r="AP10" s="1">
        <f t="shared" si="6"/>
        <v>0</v>
      </c>
      <c r="AQ10" s="1">
        <f t="shared" si="7"/>
        <v>0</v>
      </c>
      <c r="AR10" s="1">
        <f t="shared" si="8"/>
        <v>0</v>
      </c>
      <c r="AS10" s="1">
        <f t="shared" si="9"/>
        <v>2.1839999999999998E-2</v>
      </c>
      <c r="AT10" s="1">
        <f t="shared" si="10"/>
        <v>6.5519999999999995E-2</v>
      </c>
      <c r="AU10" s="1">
        <f t="shared" si="11"/>
        <v>0.10919999999999999</v>
      </c>
      <c r="AV10" s="1">
        <f t="shared" si="12"/>
        <v>0.15288000000000002</v>
      </c>
      <c r="AW10" s="1">
        <f t="shared" si="13"/>
        <v>0.19656000000000001</v>
      </c>
      <c r="AX10" s="1">
        <f t="shared" si="14"/>
        <v>0.24023999999999998</v>
      </c>
      <c r="AY10" s="1">
        <f t="shared" si="15"/>
        <v>0.28392000000000001</v>
      </c>
      <c r="AZ10" s="1">
        <f t="shared" si="16"/>
        <v>0.32423999999999997</v>
      </c>
      <c r="BA10" s="1">
        <f t="shared" si="17"/>
        <v>0</v>
      </c>
      <c r="BB10" s="1">
        <f t="shared" si="18"/>
        <v>0</v>
      </c>
      <c r="BC10" s="1">
        <f t="shared" si="19"/>
        <v>0</v>
      </c>
      <c r="BD10" s="1">
        <f t="shared" si="20"/>
        <v>8.0599999999999995E-3</v>
      </c>
      <c r="BE10" s="1">
        <f t="shared" si="21"/>
        <v>2.418E-2</v>
      </c>
      <c r="BF10" s="1">
        <f t="shared" si="22"/>
        <v>4.0299999999999996E-2</v>
      </c>
      <c r="BG10" s="1">
        <f t="shared" si="23"/>
        <v>5.6420000000000005E-2</v>
      </c>
      <c r="BH10" s="1">
        <f t="shared" si="24"/>
        <v>7.2540000000000007E-2</v>
      </c>
      <c r="BI10" s="1">
        <f t="shared" si="25"/>
        <v>8.8659999999999989E-2</v>
      </c>
      <c r="BJ10" s="1">
        <f t="shared" si="26"/>
        <v>0.10478</v>
      </c>
      <c r="BK10" s="1">
        <f t="shared" si="27"/>
        <v>0.11965999999999999</v>
      </c>
    </row>
    <row r="11" spans="1:63" x14ac:dyDescent="0.25">
      <c r="A11" s="8"/>
      <c r="B11" s="11"/>
      <c r="C11" s="38">
        <v>7</v>
      </c>
      <c r="D11" s="38">
        <v>2015</v>
      </c>
      <c r="E11" s="39" t="s">
        <v>414</v>
      </c>
      <c r="F11" s="27">
        <v>13.25</v>
      </c>
      <c r="G11" s="27">
        <f>0/1000000</f>
        <v>0</v>
      </c>
      <c r="H11" s="27">
        <v>13.25</v>
      </c>
      <c r="I11" s="39"/>
      <c r="J11" s="15">
        <v>1</v>
      </c>
      <c r="K11" s="39"/>
      <c r="L11" s="12"/>
      <c r="M11" s="12"/>
      <c r="N11" s="16"/>
      <c r="O11" s="10"/>
      <c r="P11" s="10"/>
      <c r="Q11" s="16"/>
      <c r="R11" s="10"/>
      <c r="S11" s="9" t="s">
        <v>203</v>
      </c>
      <c r="T11" s="40" t="s">
        <v>65</v>
      </c>
      <c r="U11" s="23"/>
      <c r="V11" s="23"/>
      <c r="W11" s="43">
        <f t="shared" si="0"/>
        <v>0</v>
      </c>
      <c r="X11" s="43">
        <f t="shared" si="1"/>
        <v>1</v>
      </c>
      <c r="Y11" s="8" t="s">
        <v>65</v>
      </c>
      <c r="Z11" s="66">
        <f>IFERROR(VLOOKUP($Y11,'Depr rate'!$A$2:$C$9,2,FALSE),0)</f>
        <v>453</v>
      </c>
      <c r="AA11" s="67">
        <f>IF(Z11=0,0,$F11*(VLOOKUP($Z11,'Depr rate'!$B$2:$C$10,2,FALSE)/100))</f>
        <v>0.2014</v>
      </c>
      <c r="AB11" s="68">
        <f t="shared" si="2"/>
        <v>0.1007</v>
      </c>
      <c r="AC11" s="69">
        <f>IF(Z11=0,0,$F11*(VLOOKUP($Z11,'Depr rate'!$B$2:$D$10,3,FALSE)/100))</f>
        <v>0.53397500000000009</v>
      </c>
      <c r="AD11" s="4">
        <f t="shared" si="3"/>
        <v>0</v>
      </c>
      <c r="AE11" s="4">
        <f t="shared" si="3"/>
        <v>0.1007</v>
      </c>
      <c r="AF11" s="4">
        <f t="shared" si="3"/>
        <v>0.30209999999999998</v>
      </c>
      <c r="AG11" s="4">
        <f t="shared" si="3"/>
        <v>0.50349999999999995</v>
      </c>
      <c r="AH11" s="4">
        <f t="shared" si="3"/>
        <v>0.70489999999999997</v>
      </c>
      <c r="AI11" s="4">
        <f t="shared" si="3"/>
        <v>0.90629999999999999</v>
      </c>
      <c r="AJ11" s="4">
        <f t="shared" si="3"/>
        <v>1.1076999999999999</v>
      </c>
      <c r="AK11" s="4">
        <f t="shared" si="3"/>
        <v>1.3090999999999999</v>
      </c>
      <c r="AL11" s="4">
        <f t="shared" si="3"/>
        <v>1.5105</v>
      </c>
      <c r="AM11" s="4">
        <f t="shared" si="3"/>
        <v>1.7119</v>
      </c>
      <c r="AN11" s="70">
        <f t="shared" si="4"/>
        <v>2.2458749999999998</v>
      </c>
      <c r="AO11" s="4">
        <f t="shared" si="5"/>
        <v>0</v>
      </c>
      <c r="AP11" s="8">
        <f t="shared" si="6"/>
        <v>0</v>
      </c>
      <c r="AQ11" s="8">
        <f t="shared" si="7"/>
        <v>0</v>
      </c>
      <c r="AR11" s="8">
        <f t="shared" si="8"/>
        <v>0</v>
      </c>
      <c r="AS11" s="8">
        <f t="shared" si="9"/>
        <v>0</v>
      </c>
      <c r="AT11" s="8">
        <f t="shared" si="10"/>
        <v>0</v>
      </c>
      <c r="AU11" s="8">
        <f t="shared" si="11"/>
        <v>0</v>
      </c>
      <c r="AV11" s="8">
        <f t="shared" si="12"/>
        <v>0</v>
      </c>
      <c r="AW11" s="8">
        <f t="shared" si="13"/>
        <v>0</v>
      </c>
      <c r="AX11" s="8">
        <f t="shared" si="14"/>
        <v>0</v>
      </c>
      <c r="AY11" s="8">
        <f t="shared" si="15"/>
        <v>0</v>
      </c>
      <c r="AZ11" s="8">
        <f t="shared" si="16"/>
        <v>0</v>
      </c>
      <c r="BA11" s="8">
        <f t="shared" si="17"/>
        <v>0</v>
      </c>
      <c r="BB11" s="8">
        <f t="shared" si="18"/>
        <v>0.1007</v>
      </c>
      <c r="BC11" s="8">
        <f t="shared" si="19"/>
        <v>0.30209999999999998</v>
      </c>
      <c r="BD11" s="8">
        <f t="shared" si="20"/>
        <v>0.50349999999999995</v>
      </c>
      <c r="BE11" s="8">
        <f t="shared" si="21"/>
        <v>0.70489999999999997</v>
      </c>
      <c r="BF11" s="8">
        <f t="shared" si="22"/>
        <v>0.90629999999999999</v>
      </c>
      <c r="BG11" s="8">
        <f t="shared" si="23"/>
        <v>1.1076999999999999</v>
      </c>
      <c r="BH11" s="8">
        <f t="shared" si="24"/>
        <v>1.3090999999999999</v>
      </c>
      <c r="BI11" s="8">
        <f t="shared" si="25"/>
        <v>1.5105</v>
      </c>
      <c r="BJ11" s="8">
        <f t="shared" si="26"/>
        <v>1.7119</v>
      </c>
      <c r="BK11" s="8">
        <f t="shared" si="27"/>
        <v>2.2458749999999998</v>
      </c>
    </row>
    <row r="12" spans="1:63" x14ac:dyDescent="0.25">
      <c r="A12" s="8"/>
      <c r="B12" s="11"/>
      <c r="C12" s="38">
        <v>8</v>
      </c>
      <c r="D12" s="38">
        <v>2018</v>
      </c>
      <c r="E12" s="39" t="s">
        <v>399</v>
      </c>
      <c r="F12" s="27">
        <f>G12+H12</f>
        <v>27.16</v>
      </c>
      <c r="G12" s="27">
        <f>0</f>
        <v>0</v>
      </c>
      <c r="H12" s="27">
        <f>11.78+15.38</f>
        <v>27.16</v>
      </c>
      <c r="I12" s="39"/>
      <c r="J12" s="15">
        <v>1</v>
      </c>
      <c r="K12" s="39"/>
      <c r="L12" s="12"/>
      <c r="M12" s="12"/>
      <c r="N12" s="16"/>
      <c r="O12" s="10"/>
      <c r="P12" s="10"/>
      <c r="Q12" s="16"/>
      <c r="R12" s="10"/>
      <c r="S12" s="41" t="s">
        <v>203</v>
      </c>
      <c r="T12" s="40" t="s">
        <v>65</v>
      </c>
      <c r="U12" s="23"/>
      <c r="V12" s="23"/>
      <c r="W12" s="43">
        <f t="shared" si="0"/>
        <v>0</v>
      </c>
      <c r="X12" s="43">
        <f t="shared" si="1"/>
        <v>1</v>
      </c>
      <c r="Y12" s="8" t="s">
        <v>65</v>
      </c>
      <c r="Z12" s="66">
        <f>IFERROR(VLOOKUP($Y12,'Depr rate'!$A$2:$C$9,2,FALSE),0)</f>
        <v>453</v>
      </c>
      <c r="AA12" s="67">
        <f>IF(Z12=0,0,$F12*(VLOOKUP($Z12,'Depr rate'!$B$2:$C$10,2,FALSE)/100))</f>
        <v>0.41283199999999998</v>
      </c>
      <c r="AB12" s="68">
        <f t="shared" si="2"/>
        <v>0.20641599999999999</v>
      </c>
      <c r="AC12" s="69">
        <f>IF(Z12=0,0,$F12*(VLOOKUP($Z12,'Depr rate'!$B$2:$D$10,3,FALSE)/100))</f>
        <v>1.0945480000000001</v>
      </c>
      <c r="AD12" s="4">
        <f t="shared" si="3"/>
        <v>0</v>
      </c>
      <c r="AE12" s="4">
        <f t="shared" si="3"/>
        <v>0</v>
      </c>
      <c r="AF12" s="4">
        <f t="shared" si="3"/>
        <v>0</v>
      </c>
      <c r="AG12" s="4">
        <f t="shared" si="3"/>
        <v>0</v>
      </c>
      <c r="AH12" s="4">
        <f t="shared" si="3"/>
        <v>0.20641599999999999</v>
      </c>
      <c r="AI12" s="4">
        <f t="shared" si="3"/>
        <v>0.61924800000000002</v>
      </c>
      <c r="AJ12" s="4">
        <f t="shared" si="3"/>
        <v>1.0320799999999999</v>
      </c>
      <c r="AK12" s="4">
        <f t="shared" si="3"/>
        <v>1.444912</v>
      </c>
      <c r="AL12" s="4">
        <f t="shared" si="3"/>
        <v>1.8577439999999998</v>
      </c>
      <c r="AM12" s="4">
        <f t="shared" si="3"/>
        <v>2.2705759999999997</v>
      </c>
      <c r="AN12" s="70">
        <f t="shared" si="4"/>
        <v>3.3651239999999998</v>
      </c>
      <c r="AO12" s="4">
        <f t="shared" si="5"/>
        <v>0</v>
      </c>
      <c r="AP12" s="8">
        <f t="shared" si="6"/>
        <v>0</v>
      </c>
      <c r="AQ12" s="8">
        <f t="shared" si="7"/>
        <v>0</v>
      </c>
      <c r="AR12" s="8">
        <f t="shared" si="8"/>
        <v>0</v>
      </c>
      <c r="AS12" s="8">
        <f t="shared" si="9"/>
        <v>0</v>
      </c>
      <c r="AT12" s="8">
        <f t="shared" si="10"/>
        <v>0</v>
      </c>
      <c r="AU12" s="8">
        <f t="shared" si="11"/>
        <v>0</v>
      </c>
      <c r="AV12" s="8">
        <f t="shared" si="12"/>
        <v>0</v>
      </c>
      <c r="AW12" s="8">
        <f t="shared" si="13"/>
        <v>0</v>
      </c>
      <c r="AX12" s="8">
        <f t="shared" si="14"/>
        <v>0</v>
      </c>
      <c r="AY12" s="8">
        <f t="shared" si="15"/>
        <v>0</v>
      </c>
      <c r="AZ12" s="8">
        <f t="shared" si="16"/>
        <v>0</v>
      </c>
      <c r="BA12" s="8">
        <f t="shared" si="17"/>
        <v>0</v>
      </c>
      <c r="BB12" s="8">
        <f t="shared" si="18"/>
        <v>0</v>
      </c>
      <c r="BC12" s="8">
        <f t="shared" si="19"/>
        <v>0</v>
      </c>
      <c r="BD12" s="8">
        <f t="shared" si="20"/>
        <v>0</v>
      </c>
      <c r="BE12" s="8">
        <f t="shared" si="21"/>
        <v>0.20641599999999999</v>
      </c>
      <c r="BF12" s="8">
        <f t="shared" si="22"/>
        <v>0.61924800000000002</v>
      </c>
      <c r="BG12" s="8">
        <f t="shared" si="23"/>
        <v>1.0320799999999999</v>
      </c>
      <c r="BH12" s="8">
        <f t="shared" si="24"/>
        <v>1.444912</v>
      </c>
      <c r="BI12" s="8">
        <f t="shared" si="25"/>
        <v>1.8577439999999998</v>
      </c>
      <c r="BJ12" s="8">
        <f t="shared" si="26"/>
        <v>2.2705759999999997</v>
      </c>
      <c r="BK12" s="8">
        <f t="shared" si="27"/>
        <v>3.3651239999999998</v>
      </c>
    </row>
    <row r="13" spans="1:63" ht="26.4" x14ac:dyDescent="0.25">
      <c r="A13" s="8"/>
      <c r="B13" s="39" t="s">
        <v>415</v>
      </c>
      <c r="C13" s="38">
        <v>9</v>
      </c>
      <c r="D13" s="38">
        <v>2021</v>
      </c>
      <c r="E13" s="39" t="s">
        <v>416</v>
      </c>
      <c r="F13" s="27">
        <v>5.13</v>
      </c>
      <c r="G13" s="27">
        <v>0.75</v>
      </c>
      <c r="H13" s="27">
        <v>4.38</v>
      </c>
      <c r="I13" s="39" t="s">
        <v>417</v>
      </c>
      <c r="J13" s="15">
        <v>2</v>
      </c>
      <c r="K13" s="39" t="s">
        <v>183</v>
      </c>
      <c r="L13" s="39" t="s">
        <v>418</v>
      </c>
      <c r="M13" s="39" t="s">
        <v>419</v>
      </c>
      <c r="N13" s="16" t="s">
        <v>53</v>
      </c>
      <c r="O13" s="16" t="s">
        <v>53</v>
      </c>
      <c r="P13" s="16" t="s">
        <v>53</v>
      </c>
      <c r="Q13" s="16" t="s">
        <v>53</v>
      </c>
      <c r="R13" s="16" t="s">
        <v>53</v>
      </c>
      <c r="S13" s="48" t="s">
        <v>393</v>
      </c>
      <c r="T13" s="16" t="s">
        <v>135</v>
      </c>
      <c r="U13" s="49" t="s">
        <v>420</v>
      </c>
      <c r="V13" s="49" t="s">
        <v>53</v>
      </c>
      <c r="W13" s="43">
        <f t="shared" si="0"/>
        <v>0.14619883040935672</v>
      </c>
      <c r="X13" s="43">
        <f t="shared" si="1"/>
        <v>0.85380116959064323</v>
      </c>
      <c r="Y13" s="8" t="s">
        <v>163</v>
      </c>
      <c r="Z13" s="71">
        <f>IFERROR(VLOOKUP($Y13,'Depr rate'!$A$2:$C$9,2,FALSE),0)</f>
        <v>457</v>
      </c>
      <c r="AA13" s="67">
        <f>IF(Z13=0,0,$F13*(VLOOKUP($Z13,'Depr rate'!$B$2:$C$10,2,FALSE)/100))</f>
        <v>0.15338700000000002</v>
      </c>
      <c r="AB13" s="69">
        <f t="shared" si="2"/>
        <v>7.6693500000000012E-2</v>
      </c>
      <c r="AC13" s="69">
        <f>IF(Z13=0,0,$F13*(VLOOKUP($Z13,'Depr rate'!$B$2:$D$10,3,FALSE)/100))</f>
        <v>0.103626</v>
      </c>
      <c r="AD13" s="4">
        <f t="shared" si="3"/>
        <v>0</v>
      </c>
      <c r="AE13" s="4">
        <f t="shared" si="3"/>
        <v>0</v>
      </c>
      <c r="AF13" s="4">
        <f t="shared" si="3"/>
        <v>0</v>
      </c>
      <c r="AG13" s="4">
        <f t="shared" si="3"/>
        <v>0</v>
      </c>
      <c r="AH13" s="4">
        <f t="shared" si="3"/>
        <v>0</v>
      </c>
      <c r="AI13" s="4">
        <f t="shared" si="3"/>
        <v>0</v>
      </c>
      <c r="AJ13" s="4">
        <f t="shared" si="3"/>
        <v>0</v>
      </c>
      <c r="AK13" s="4">
        <f t="shared" si="3"/>
        <v>7.6693500000000012E-2</v>
      </c>
      <c r="AL13" s="4">
        <f t="shared" si="3"/>
        <v>0.23008050000000002</v>
      </c>
      <c r="AM13" s="4">
        <f t="shared" si="3"/>
        <v>0.38346750000000007</v>
      </c>
      <c r="AN13" s="70">
        <f t="shared" si="4"/>
        <v>0.48709350000000007</v>
      </c>
      <c r="AO13" s="4">
        <f t="shared" si="5"/>
        <v>0.14619883040935672</v>
      </c>
      <c r="AP13" s="1">
        <f t="shared" si="6"/>
        <v>0</v>
      </c>
      <c r="AQ13" s="1">
        <f t="shared" si="7"/>
        <v>0</v>
      </c>
      <c r="AR13" s="1">
        <f t="shared" si="8"/>
        <v>0</v>
      </c>
      <c r="AS13" s="1">
        <f t="shared" si="9"/>
        <v>0</v>
      </c>
      <c r="AT13" s="1">
        <f t="shared" si="10"/>
        <v>0</v>
      </c>
      <c r="AU13" s="1">
        <f t="shared" si="11"/>
        <v>0</v>
      </c>
      <c r="AV13" s="1">
        <f t="shared" si="12"/>
        <v>0</v>
      </c>
      <c r="AW13" s="1">
        <f t="shared" si="13"/>
        <v>1.12125E-2</v>
      </c>
      <c r="AX13" s="1">
        <f t="shared" si="14"/>
        <v>3.3637500000000001E-2</v>
      </c>
      <c r="AY13" s="1">
        <f t="shared" si="15"/>
        <v>5.6062500000000008E-2</v>
      </c>
      <c r="AZ13" s="1">
        <f t="shared" si="16"/>
        <v>7.1212500000000012E-2</v>
      </c>
      <c r="BA13" s="1">
        <f t="shared" si="17"/>
        <v>0</v>
      </c>
      <c r="BB13" s="1">
        <f t="shared" si="18"/>
        <v>0</v>
      </c>
      <c r="BC13" s="1">
        <f t="shared" si="19"/>
        <v>0</v>
      </c>
      <c r="BD13" s="1">
        <f t="shared" si="20"/>
        <v>0</v>
      </c>
      <c r="BE13" s="1">
        <f t="shared" si="21"/>
        <v>0</v>
      </c>
      <c r="BF13" s="1">
        <f t="shared" si="22"/>
        <v>0</v>
      </c>
      <c r="BG13" s="1">
        <f t="shared" si="23"/>
        <v>0</v>
      </c>
      <c r="BH13" s="1">
        <f t="shared" si="24"/>
        <v>6.5481000000000011E-2</v>
      </c>
      <c r="BI13" s="1">
        <f t="shared" si="25"/>
        <v>0.19644300000000003</v>
      </c>
      <c r="BJ13" s="1">
        <f t="shared" si="26"/>
        <v>0.32740500000000011</v>
      </c>
      <c r="BK13" s="1">
        <f t="shared" si="27"/>
        <v>0.41588100000000011</v>
      </c>
    </row>
    <row r="14" spans="1:63" ht="26.4" x14ac:dyDescent="0.25">
      <c r="A14" s="8"/>
      <c r="B14" s="39" t="s">
        <v>421</v>
      </c>
      <c r="C14" s="38">
        <v>10</v>
      </c>
      <c r="D14" s="38">
        <v>2015</v>
      </c>
      <c r="E14" s="39" t="s">
        <v>422</v>
      </c>
      <c r="F14" s="27">
        <v>0.49</v>
      </c>
      <c r="G14" s="27">
        <v>0.42</v>
      </c>
      <c r="H14" s="27">
        <v>7.0000000000000007E-2</v>
      </c>
      <c r="I14" s="39" t="s">
        <v>423</v>
      </c>
      <c r="J14" s="15">
        <v>2</v>
      </c>
      <c r="K14" s="39" t="s">
        <v>424</v>
      </c>
      <c r="L14" s="39"/>
      <c r="M14" s="39"/>
      <c r="N14" s="16"/>
      <c r="O14" s="16"/>
      <c r="P14" s="16"/>
      <c r="Q14" s="16"/>
      <c r="R14" s="16"/>
      <c r="S14" s="48" t="s">
        <v>393</v>
      </c>
      <c r="T14" s="16" t="s">
        <v>98</v>
      </c>
      <c r="U14" s="49" t="s">
        <v>425</v>
      </c>
      <c r="V14" s="49" t="s">
        <v>76</v>
      </c>
      <c r="W14" s="43">
        <f t="shared" si="0"/>
        <v>0.8571428571428571</v>
      </c>
      <c r="X14" s="43">
        <f t="shared" si="1"/>
        <v>0.14285714285714288</v>
      </c>
      <c r="Y14" s="8" t="s">
        <v>98</v>
      </c>
      <c r="Z14" s="66">
        <f>IFERROR(VLOOKUP($Y14,'Depr rate'!$A$2:$C$9,2,FALSE),0)</f>
        <v>454</v>
      </c>
      <c r="AA14" s="67">
        <f>IF(Z14=0,0,$F14*(VLOOKUP($Z14,'Depr rate'!$B$2:$C$10,2,FALSE)/100))</f>
        <v>2.7243999999999997E-2</v>
      </c>
      <c r="AB14" s="68">
        <f t="shared" si="2"/>
        <v>1.3621999999999999E-2</v>
      </c>
      <c r="AC14" s="69">
        <f>IF(Z14=0,0,$F14*(VLOOKUP($Z14,'Depr rate'!$B$2:$D$10,3,FALSE)/100))</f>
        <v>4.9489999999999994E-3</v>
      </c>
      <c r="AD14" s="4">
        <f t="shared" si="3"/>
        <v>0</v>
      </c>
      <c r="AE14" s="4">
        <f t="shared" si="3"/>
        <v>1.3621999999999999E-2</v>
      </c>
      <c r="AF14" s="4">
        <f t="shared" si="3"/>
        <v>4.0866E-2</v>
      </c>
      <c r="AG14" s="4">
        <f t="shared" si="3"/>
        <v>6.810999999999999E-2</v>
      </c>
      <c r="AH14" s="4">
        <f t="shared" si="3"/>
        <v>9.5353999999999994E-2</v>
      </c>
      <c r="AI14" s="4">
        <f t="shared" si="3"/>
        <v>0.12259799999999998</v>
      </c>
      <c r="AJ14" s="4">
        <f t="shared" si="3"/>
        <v>0.14984199999999998</v>
      </c>
      <c r="AK14" s="4">
        <f t="shared" si="3"/>
        <v>0.17708599999999999</v>
      </c>
      <c r="AL14" s="4">
        <f t="shared" si="3"/>
        <v>0.20432999999999998</v>
      </c>
      <c r="AM14" s="4">
        <f t="shared" si="3"/>
        <v>0.23157399999999997</v>
      </c>
      <c r="AN14" s="70">
        <f t="shared" si="4"/>
        <v>0.23652299999999998</v>
      </c>
      <c r="AO14" s="4">
        <f t="shared" si="5"/>
        <v>0.8571428571428571</v>
      </c>
      <c r="AP14" s="8">
        <f t="shared" si="6"/>
        <v>0</v>
      </c>
      <c r="AQ14" s="8">
        <f t="shared" si="7"/>
        <v>1.1675999999999999E-2</v>
      </c>
      <c r="AR14" s="8">
        <f t="shared" si="8"/>
        <v>3.5027999999999997E-2</v>
      </c>
      <c r="AS14" s="8">
        <f t="shared" si="9"/>
        <v>5.8379999999999987E-2</v>
      </c>
      <c r="AT14" s="8">
        <f t="shared" si="10"/>
        <v>8.1731999999999985E-2</v>
      </c>
      <c r="AU14" s="8">
        <f t="shared" si="11"/>
        <v>0.10508399999999998</v>
      </c>
      <c r="AV14" s="8">
        <f t="shared" si="12"/>
        <v>0.12843599999999997</v>
      </c>
      <c r="AW14" s="8">
        <f t="shared" si="13"/>
        <v>0.15178799999999998</v>
      </c>
      <c r="AX14" s="8">
        <f t="shared" si="14"/>
        <v>0.17513999999999999</v>
      </c>
      <c r="AY14" s="8">
        <f t="shared" si="15"/>
        <v>0.19849199999999997</v>
      </c>
      <c r="AZ14" s="8">
        <f t="shared" si="16"/>
        <v>0.20273399999999997</v>
      </c>
      <c r="BA14" s="8">
        <f t="shared" si="17"/>
        <v>0</v>
      </c>
      <c r="BB14" s="8">
        <f t="shared" si="18"/>
        <v>1.9460000000000005E-3</v>
      </c>
      <c r="BC14" s="8">
        <f t="shared" si="19"/>
        <v>5.838000000000002E-3</v>
      </c>
      <c r="BD14" s="8">
        <f t="shared" si="20"/>
        <v>9.7300000000000025E-3</v>
      </c>
      <c r="BE14" s="8">
        <f t="shared" si="21"/>
        <v>1.3622000000000004E-2</v>
      </c>
      <c r="BF14" s="8">
        <f t="shared" si="22"/>
        <v>1.7514000000000005E-2</v>
      </c>
      <c r="BG14" s="8">
        <f t="shared" si="23"/>
        <v>2.1406000000000005E-2</v>
      </c>
      <c r="BH14" s="8">
        <f t="shared" si="24"/>
        <v>2.5298000000000008E-2</v>
      </c>
      <c r="BI14" s="8">
        <f t="shared" si="25"/>
        <v>2.9190000000000008E-2</v>
      </c>
      <c r="BJ14" s="8">
        <f t="shared" si="26"/>
        <v>3.3082000000000007E-2</v>
      </c>
      <c r="BK14" s="8">
        <f t="shared" si="27"/>
        <v>3.3789000000000007E-2</v>
      </c>
    </row>
    <row r="15" spans="1:63" ht="26.4" x14ac:dyDescent="0.25">
      <c r="A15" s="8"/>
      <c r="B15" s="39" t="s">
        <v>426</v>
      </c>
      <c r="C15" s="38">
        <v>11</v>
      </c>
      <c r="D15" s="38">
        <v>2020</v>
      </c>
      <c r="E15" s="39" t="s">
        <v>427</v>
      </c>
      <c r="F15" s="27">
        <v>0.82031695000000016</v>
      </c>
      <c r="G15" s="27">
        <v>0.65766127000000019</v>
      </c>
      <c r="H15" s="27">
        <v>0.16265568000000002</v>
      </c>
      <c r="I15" s="39" t="s">
        <v>428</v>
      </c>
      <c r="J15" s="15">
        <v>2</v>
      </c>
      <c r="K15" s="39" t="s">
        <v>429</v>
      </c>
      <c r="L15" s="39"/>
      <c r="M15" s="39"/>
      <c r="N15" s="16"/>
      <c r="O15" s="16"/>
      <c r="P15" s="16"/>
      <c r="Q15" s="16"/>
      <c r="R15" s="16"/>
      <c r="S15" s="48" t="s">
        <v>393</v>
      </c>
      <c r="T15" s="16" t="s">
        <v>151</v>
      </c>
      <c r="U15" s="49" t="s">
        <v>425</v>
      </c>
      <c r="V15" s="49" t="s">
        <v>53</v>
      </c>
      <c r="W15" s="43">
        <f t="shared" si="0"/>
        <v>0.80171605621461317</v>
      </c>
      <c r="X15" s="43">
        <f t="shared" si="1"/>
        <v>0.19828394378538686</v>
      </c>
      <c r="Y15" s="8" t="s">
        <v>151</v>
      </c>
      <c r="Z15" s="66">
        <f>IFERROR(VLOOKUP($Y15,'Depr rate'!$A$2:$C$9,2,FALSE),0)</f>
        <v>450</v>
      </c>
      <c r="AA15" s="67">
        <f>IF(Z15=0,0,$F15*(VLOOKUP($Z15,'Depr rate'!$B$2:$C$10,2,FALSE)/100))</f>
        <v>0</v>
      </c>
      <c r="AB15" s="68">
        <f t="shared" si="2"/>
        <v>0</v>
      </c>
      <c r="AC15" s="69">
        <f>IF(Z15=0,0,$F15*(VLOOKUP($Z15,'Depr rate'!$B$2:$D$10,3,FALSE)/100))</f>
        <v>0</v>
      </c>
      <c r="AD15" s="4">
        <f t="shared" ref="AD15:AM24" si="28">IF($D15&gt;AD$4,0,IF(AD$4=$D15,$AB15,$AA15*(AD$4-$D15)+$AB15))</f>
        <v>0</v>
      </c>
      <c r="AE15" s="4">
        <f t="shared" si="28"/>
        <v>0</v>
      </c>
      <c r="AF15" s="4">
        <f t="shared" si="28"/>
        <v>0</v>
      </c>
      <c r="AG15" s="4">
        <f t="shared" si="28"/>
        <v>0</v>
      </c>
      <c r="AH15" s="4">
        <f t="shared" si="28"/>
        <v>0</v>
      </c>
      <c r="AI15" s="4">
        <f t="shared" si="28"/>
        <v>0</v>
      </c>
      <c r="AJ15" s="4">
        <f t="shared" si="28"/>
        <v>0</v>
      </c>
      <c r="AK15" s="4">
        <f t="shared" si="28"/>
        <v>0</v>
      </c>
      <c r="AL15" s="4">
        <f t="shared" si="28"/>
        <v>0</v>
      </c>
      <c r="AM15" s="4">
        <f t="shared" si="28"/>
        <v>0</v>
      </c>
      <c r="AN15" s="70">
        <f t="shared" si="4"/>
        <v>0</v>
      </c>
      <c r="AO15" s="4">
        <f t="shared" si="5"/>
        <v>0.80171605621461317</v>
      </c>
      <c r="AP15" s="8">
        <f t="shared" si="6"/>
        <v>0</v>
      </c>
      <c r="AQ15" s="8">
        <f t="shared" si="7"/>
        <v>0</v>
      </c>
      <c r="AR15" s="8">
        <f t="shared" si="8"/>
        <v>0</v>
      </c>
      <c r="AS15" s="8">
        <f t="shared" si="9"/>
        <v>0</v>
      </c>
      <c r="AT15" s="8">
        <f t="shared" si="10"/>
        <v>0</v>
      </c>
      <c r="AU15" s="8">
        <f t="shared" si="11"/>
        <v>0</v>
      </c>
      <c r="AV15" s="8">
        <f t="shared" si="12"/>
        <v>0</v>
      </c>
      <c r="AW15" s="8">
        <f t="shared" si="13"/>
        <v>0</v>
      </c>
      <c r="AX15" s="8">
        <f t="shared" si="14"/>
        <v>0</v>
      </c>
      <c r="AY15" s="8">
        <f t="shared" si="15"/>
        <v>0</v>
      </c>
      <c r="AZ15" s="8">
        <f t="shared" si="16"/>
        <v>0</v>
      </c>
      <c r="BA15" s="8">
        <f t="shared" si="17"/>
        <v>0</v>
      </c>
      <c r="BB15" s="8">
        <f t="shared" si="18"/>
        <v>0</v>
      </c>
      <c r="BC15" s="8">
        <f t="shared" si="19"/>
        <v>0</v>
      </c>
      <c r="BD15" s="8">
        <f t="shared" si="20"/>
        <v>0</v>
      </c>
      <c r="BE15" s="8">
        <f t="shared" si="21"/>
        <v>0</v>
      </c>
      <c r="BF15" s="8">
        <f t="shared" si="22"/>
        <v>0</v>
      </c>
      <c r="BG15" s="8">
        <f t="shared" si="23"/>
        <v>0</v>
      </c>
      <c r="BH15" s="8">
        <f t="shared" si="24"/>
        <v>0</v>
      </c>
      <c r="BI15" s="8">
        <f t="shared" si="25"/>
        <v>0</v>
      </c>
      <c r="BJ15" s="8">
        <f t="shared" si="26"/>
        <v>0</v>
      </c>
      <c r="BK15" s="8">
        <f t="shared" si="27"/>
        <v>0</v>
      </c>
    </row>
    <row r="16" spans="1:63" ht="39.6" x14ac:dyDescent="0.25">
      <c r="A16" s="8"/>
      <c r="B16" s="39" t="s">
        <v>430</v>
      </c>
      <c r="C16" s="38">
        <v>12</v>
      </c>
      <c r="D16" s="38">
        <v>2021</v>
      </c>
      <c r="E16" s="39" t="s">
        <v>431</v>
      </c>
      <c r="F16" s="27">
        <v>1.32757463</v>
      </c>
      <c r="G16" s="27">
        <v>1.32757463</v>
      </c>
      <c r="H16" s="27">
        <v>0</v>
      </c>
      <c r="I16" s="39" t="s">
        <v>432</v>
      </c>
      <c r="J16" s="15">
        <v>2</v>
      </c>
      <c r="K16" s="39" t="s">
        <v>433</v>
      </c>
      <c r="L16" s="39"/>
      <c r="M16" s="39"/>
      <c r="N16" s="16"/>
      <c r="O16" s="16"/>
      <c r="P16" s="16"/>
      <c r="Q16" s="16"/>
      <c r="R16" s="16"/>
      <c r="S16" s="48" t="s">
        <v>434</v>
      </c>
      <c r="T16" s="16" t="s">
        <v>151</v>
      </c>
      <c r="U16" s="49" t="s">
        <v>76</v>
      </c>
      <c r="V16" s="49" t="s">
        <v>76</v>
      </c>
      <c r="W16" s="43">
        <f t="shared" si="0"/>
        <v>1</v>
      </c>
      <c r="X16" s="43">
        <f t="shared" si="1"/>
        <v>0</v>
      </c>
      <c r="Y16" s="8" t="s">
        <v>151</v>
      </c>
      <c r="Z16" s="66">
        <f>IFERROR(VLOOKUP($Y16,'Depr rate'!$A$2:$C$9,2,FALSE),0)</f>
        <v>450</v>
      </c>
      <c r="AA16" s="67">
        <f>IF(Z16=0,0,$F16*(VLOOKUP($Z16,'Depr rate'!$B$2:$C$10,2,FALSE)/100))</f>
        <v>0</v>
      </c>
      <c r="AB16" s="68">
        <f t="shared" si="2"/>
        <v>0</v>
      </c>
      <c r="AC16" s="69">
        <f>IF(Z16=0,0,$F16*(VLOOKUP($Z16,'Depr rate'!$B$2:$D$10,3,FALSE)/100))</f>
        <v>0</v>
      </c>
      <c r="AD16" s="4">
        <f t="shared" si="28"/>
        <v>0</v>
      </c>
      <c r="AE16" s="4">
        <f t="shared" si="28"/>
        <v>0</v>
      </c>
      <c r="AF16" s="4">
        <f t="shared" si="28"/>
        <v>0</v>
      </c>
      <c r="AG16" s="4">
        <f t="shared" si="28"/>
        <v>0</v>
      </c>
      <c r="AH16" s="4">
        <f t="shared" si="28"/>
        <v>0</v>
      </c>
      <c r="AI16" s="4">
        <f t="shared" si="28"/>
        <v>0</v>
      </c>
      <c r="AJ16" s="4">
        <f t="shared" si="28"/>
        <v>0</v>
      </c>
      <c r="AK16" s="4">
        <f t="shared" si="28"/>
        <v>0</v>
      </c>
      <c r="AL16" s="4">
        <f t="shared" si="28"/>
        <v>0</v>
      </c>
      <c r="AM16" s="4">
        <f t="shared" si="28"/>
        <v>0</v>
      </c>
      <c r="AN16" s="70">
        <f t="shared" si="4"/>
        <v>0</v>
      </c>
      <c r="AO16" s="4">
        <f t="shared" si="5"/>
        <v>1</v>
      </c>
      <c r="AP16" s="8">
        <f t="shared" si="6"/>
        <v>0</v>
      </c>
      <c r="AQ16" s="8">
        <f t="shared" si="7"/>
        <v>0</v>
      </c>
      <c r="AR16" s="8">
        <f t="shared" si="8"/>
        <v>0</v>
      </c>
      <c r="AS16" s="8">
        <f t="shared" si="9"/>
        <v>0</v>
      </c>
      <c r="AT16" s="8">
        <f t="shared" si="10"/>
        <v>0</v>
      </c>
      <c r="AU16" s="8">
        <f t="shared" si="11"/>
        <v>0</v>
      </c>
      <c r="AV16" s="8">
        <f t="shared" si="12"/>
        <v>0</v>
      </c>
      <c r="AW16" s="8">
        <f t="shared" si="13"/>
        <v>0</v>
      </c>
      <c r="AX16" s="8">
        <f t="shared" si="14"/>
        <v>0</v>
      </c>
      <c r="AY16" s="8">
        <f t="shared" si="15"/>
        <v>0</v>
      </c>
      <c r="AZ16" s="8">
        <f t="shared" si="16"/>
        <v>0</v>
      </c>
      <c r="BA16" s="8">
        <f t="shared" si="17"/>
        <v>0</v>
      </c>
      <c r="BB16" s="8">
        <f t="shared" si="18"/>
        <v>0</v>
      </c>
      <c r="BC16" s="8">
        <f t="shared" si="19"/>
        <v>0</v>
      </c>
      <c r="BD16" s="8">
        <f t="shared" si="20"/>
        <v>0</v>
      </c>
      <c r="BE16" s="8">
        <f t="shared" si="21"/>
        <v>0</v>
      </c>
      <c r="BF16" s="8">
        <f t="shared" si="22"/>
        <v>0</v>
      </c>
      <c r="BG16" s="8">
        <f t="shared" si="23"/>
        <v>0</v>
      </c>
      <c r="BH16" s="8">
        <f t="shared" si="24"/>
        <v>0</v>
      </c>
      <c r="BI16" s="8">
        <f t="shared" si="25"/>
        <v>0</v>
      </c>
      <c r="BJ16" s="8">
        <f t="shared" si="26"/>
        <v>0</v>
      </c>
      <c r="BK16" s="8">
        <f t="shared" si="27"/>
        <v>0</v>
      </c>
    </row>
    <row r="17" spans="1:63" ht="39.6" x14ac:dyDescent="0.25">
      <c r="A17" s="8"/>
      <c r="B17" s="39" t="s">
        <v>435</v>
      </c>
      <c r="C17" s="38">
        <v>13</v>
      </c>
      <c r="D17" s="38">
        <v>2021</v>
      </c>
      <c r="E17" s="39" t="s">
        <v>436</v>
      </c>
      <c r="F17" s="27">
        <v>1.68809345</v>
      </c>
      <c r="G17" s="27">
        <v>1.68809345</v>
      </c>
      <c r="H17" s="27">
        <v>0</v>
      </c>
      <c r="I17" s="39" t="s">
        <v>437</v>
      </c>
      <c r="J17" s="15">
        <v>2</v>
      </c>
      <c r="K17" s="39" t="s">
        <v>433</v>
      </c>
      <c r="L17" s="39"/>
      <c r="M17" s="39"/>
      <c r="N17" s="16"/>
      <c r="O17" s="16"/>
      <c r="P17" s="16"/>
      <c r="Q17" s="16"/>
      <c r="R17" s="16"/>
      <c r="S17" s="48" t="s">
        <v>434</v>
      </c>
      <c r="T17" s="16" t="s">
        <v>151</v>
      </c>
      <c r="U17" s="49" t="s">
        <v>76</v>
      </c>
      <c r="V17" s="49" t="s">
        <v>76</v>
      </c>
      <c r="W17" s="43">
        <f t="shared" si="0"/>
        <v>1</v>
      </c>
      <c r="X17" s="43">
        <f t="shared" si="1"/>
        <v>0</v>
      </c>
      <c r="Y17" s="8" t="s">
        <v>151</v>
      </c>
      <c r="Z17" s="66">
        <f>IFERROR(VLOOKUP($Y17,'Depr rate'!$A$2:$C$9,2,FALSE),0)</f>
        <v>450</v>
      </c>
      <c r="AA17" s="67">
        <f>IF(Z17=0,0,$F17*(VLOOKUP($Z17,'Depr rate'!$B$2:$C$10,2,FALSE)/100))</f>
        <v>0</v>
      </c>
      <c r="AB17" s="68">
        <f t="shared" si="2"/>
        <v>0</v>
      </c>
      <c r="AC17" s="69">
        <f>IF(Z17=0,0,$F17*(VLOOKUP($Z17,'Depr rate'!$B$2:$D$10,3,FALSE)/100))</f>
        <v>0</v>
      </c>
      <c r="AD17" s="4">
        <f t="shared" si="28"/>
        <v>0</v>
      </c>
      <c r="AE17" s="4">
        <f t="shared" si="28"/>
        <v>0</v>
      </c>
      <c r="AF17" s="4">
        <f t="shared" si="28"/>
        <v>0</v>
      </c>
      <c r="AG17" s="4">
        <f t="shared" si="28"/>
        <v>0</v>
      </c>
      <c r="AH17" s="4">
        <f t="shared" si="28"/>
        <v>0</v>
      </c>
      <c r="AI17" s="4">
        <f t="shared" si="28"/>
        <v>0</v>
      </c>
      <c r="AJ17" s="4">
        <f t="shared" si="28"/>
        <v>0</v>
      </c>
      <c r="AK17" s="4">
        <f t="shared" si="28"/>
        <v>0</v>
      </c>
      <c r="AL17" s="4">
        <f t="shared" si="28"/>
        <v>0</v>
      </c>
      <c r="AM17" s="4">
        <f t="shared" si="28"/>
        <v>0</v>
      </c>
      <c r="AN17" s="70">
        <f t="shared" si="4"/>
        <v>0</v>
      </c>
      <c r="AO17" s="4">
        <f t="shared" si="5"/>
        <v>1</v>
      </c>
      <c r="AP17" s="8">
        <f t="shared" si="6"/>
        <v>0</v>
      </c>
      <c r="AQ17" s="8">
        <f t="shared" si="7"/>
        <v>0</v>
      </c>
      <c r="AR17" s="8">
        <f t="shared" si="8"/>
        <v>0</v>
      </c>
      <c r="AS17" s="8">
        <f t="shared" si="9"/>
        <v>0</v>
      </c>
      <c r="AT17" s="8">
        <f t="shared" si="10"/>
        <v>0</v>
      </c>
      <c r="AU17" s="8">
        <f t="shared" si="11"/>
        <v>0</v>
      </c>
      <c r="AV17" s="8">
        <f t="shared" si="12"/>
        <v>0</v>
      </c>
      <c r="AW17" s="8">
        <f t="shared" si="13"/>
        <v>0</v>
      </c>
      <c r="AX17" s="8">
        <f t="shared" si="14"/>
        <v>0</v>
      </c>
      <c r="AY17" s="8">
        <f t="shared" si="15"/>
        <v>0</v>
      </c>
      <c r="AZ17" s="8">
        <f t="shared" si="16"/>
        <v>0</v>
      </c>
      <c r="BA17" s="8">
        <f t="shared" si="17"/>
        <v>0</v>
      </c>
      <c r="BB17" s="8">
        <f t="shared" si="18"/>
        <v>0</v>
      </c>
      <c r="BC17" s="8">
        <f t="shared" si="19"/>
        <v>0</v>
      </c>
      <c r="BD17" s="8">
        <f t="shared" si="20"/>
        <v>0</v>
      </c>
      <c r="BE17" s="8">
        <f t="shared" si="21"/>
        <v>0</v>
      </c>
      <c r="BF17" s="8">
        <f t="shared" si="22"/>
        <v>0</v>
      </c>
      <c r="BG17" s="8">
        <f t="shared" si="23"/>
        <v>0</v>
      </c>
      <c r="BH17" s="8">
        <f t="shared" si="24"/>
        <v>0</v>
      </c>
      <c r="BI17" s="8">
        <f t="shared" si="25"/>
        <v>0</v>
      </c>
      <c r="BJ17" s="8">
        <f t="shared" si="26"/>
        <v>0</v>
      </c>
      <c r="BK17" s="8">
        <f t="shared" si="27"/>
        <v>0</v>
      </c>
    </row>
    <row r="18" spans="1:63" ht="39.6" x14ac:dyDescent="0.25">
      <c r="A18" s="8"/>
      <c r="B18" s="39" t="s">
        <v>438</v>
      </c>
      <c r="C18" s="38">
        <v>14</v>
      </c>
      <c r="D18" s="38">
        <v>2022</v>
      </c>
      <c r="E18" s="39" t="s">
        <v>439</v>
      </c>
      <c r="F18" s="27">
        <v>0.77991431000000011</v>
      </c>
      <c r="G18" s="27">
        <v>0.779914</v>
      </c>
      <c r="H18" s="27">
        <v>0</v>
      </c>
      <c r="I18" s="39" t="s">
        <v>440</v>
      </c>
      <c r="J18" s="15">
        <v>2</v>
      </c>
      <c r="K18" s="39" t="s">
        <v>433</v>
      </c>
      <c r="L18" s="39"/>
      <c r="M18" s="39"/>
      <c r="N18" s="16"/>
      <c r="O18" s="16"/>
      <c r="P18" s="16"/>
      <c r="Q18" s="16"/>
      <c r="R18" s="16"/>
      <c r="S18" s="48" t="s">
        <v>441</v>
      </c>
      <c r="T18" s="16" t="s">
        <v>151</v>
      </c>
      <c r="U18" s="49" t="s">
        <v>76</v>
      </c>
      <c r="V18" s="49" t="s">
        <v>76</v>
      </c>
      <c r="W18" s="43">
        <f t="shared" si="0"/>
        <v>0.99999960252043574</v>
      </c>
      <c r="X18" s="43">
        <f t="shared" si="1"/>
        <v>0</v>
      </c>
      <c r="Y18" s="8" t="s">
        <v>151</v>
      </c>
      <c r="Z18" s="66">
        <f>IFERROR(VLOOKUP($Y18,'Depr rate'!$A$2:$C$9,2,FALSE),0)</f>
        <v>450</v>
      </c>
      <c r="AA18" s="67">
        <f>IF(Z18=0,0,$F18*(VLOOKUP($Z18,'Depr rate'!$B$2:$C$10,2,FALSE)/100))</f>
        <v>0</v>
      </c>
      <c r="AB18" s="68">
        <f t="shared" si="2"/>
        <v>0</v>
      </c>
      <c r="AC18" s="69">
        <f>IF(Z18=0,0,$F18*(VLOOKUP($Z18,'Depr rate'!$B$2:$D$10,3,FALSE)/100))</f>
        <v>0</v>
      </c>
      <c r="AD18" s="4">
        <f t="shared" si="28"/>
        <v>0</v>
      </c>
      <c r="AE18" s="4">
        <f t="shared" si="28"/>
        <v>0</v>
      </c>
      <c r="AF18" s="4">
        <f t="shared" si="28"/>
        <v>0</v>
      </c>
      <c r="AG18" s="4">
        <f t="shared" si="28"/>
        <v>0</v>
      </c>
      <c r="AH18" s="4">
        <f t="shared" si="28"/>
        <v>0</v>
      </c>
      <c r="AI18" s="4">
        <f t="shared" si="28"/>
        <v>0</v>
      </c>
      <c r="AJ18" s="4">
        <f t="shared" si="28"/>
        <v>0</v>
      </c>
      <c r="AK18" s="4">
        <f t="shared" si="28"/>
        <v>0</v>
      </c>
      <c r="AL18" s="4">
        <f t="shared" si="28"/>
        <v>0</v>
      </c>
      <c r="AM18" s="4">
        <f t="shared" si="28"/>
        <v>0</v>
      </c>
      <c r="AN18" s="70">
        <f t="shared" si="4"/>
        <v>0</v>
      </c>
      <c r="AO18" s="4">
        <f t="shared" si="5"/>
        <v>0.99999960252043574</v>
      </c>
      <c r="AP18" s="8">
        <f t="shared" si="6"/>
        <v>0</v>
      </c>
      <c r="AQ18" s="8">
        <f t="shared" si="7"/>
        <v>0</v>
      </c>
      <c r="AR18" s="8">
        <f t="shared" si="8"/>
        <v>0</v>
      </c>
      <c r="AS18" s="8">
        <f t="shared" si="9"/>
        <v>0</v>
      </c>
      <c r="AT18" s="8">
        <f t="shared" si="10"/>
        <v>0</v>
      </c>
      <c r="AU18" s="8">
        <f t="shared" si="11"/>
        <v>0</v>
      </c>
      <c r="AV18" s="8">
        <f t="shared" si="12"/>
        <v>0</v>
      </c>
      <c r="AW18" s="8">
        <f t="shared" si="13"/>
        <v>0</v>
      </c>
      <c r="AX18" s="8">
        <f t="shared" si="14"/>
        <v>0</v>
      </c>
      <c r="AY18" s="8">
        <f t="shared" si="15"/>
        <v>0</v>
      </c>
      <c r="AZ18" s="8">
        <f t="shared" si="16"/>
        <v>0</v>
      </c>
      <c r="BA18" s="8">
        <f t="shared" si="17"/>
        <v>0</v>
      </c>
      <c r="BB18" s="8">
        <f t="shared" si="18"/>
        <v>0</v>
      </c>
      <c r="BC18" s="8">
        <f t="shared" si="19"/>
        <v>0</v>
      </c>
      <c r="BD18" s="8">
        <f t="shared" si="20"/>
        <v>0</v>
      </c>
      <c r="BE18" s="8">
        <f t="shared" si="21"/>
        <v>0</v>
      </c>
      <c r="BF18" s="8">
        <f t="shared" si="22"/>
        <v>0</v>
      </c>
      <c r="BG18" s="8">
        <f t="shared" si="23"/>
        <v>0</v>
      </c>
      <c r="BH18" s="8">
        <f t="shared" si="24"/>
        <v>0</v>
      </c>
      <c r="BI18" s="8">
        <f t="shared" si="25"/>
        <v>0</v>
      </c>
      <c r="BJ18" s="8">
        <f t="shared" si="26"/>
        <v>0</v>
      </c>
      <c r="BK18" s="8">
        <f t="shared" si="27"/>
        <v>0</v>
      </c>
    </row>
    <row r="19" spans="1:63" ht="39.6" x14ac:dyDescent="0.25">
      <c r="A19" s="8"/>
      <c r="B19" s="39" t="s">
        <v>442</v>
      </c>
      <c r="C19" s="38">
        <v>15</v>
      </c>
      <c r="D19" s="38">
        <v>2020</v>
      </c>
      <c r="E19" s="39" t="s">
        <v>443</v>
      </c>
      <c r="F19" s="27">
        <v>1.27465182893</v>
      </c>
      <c r="G19" s="27">
        <v>0.79029911914659989</v>
      </c>
      <c r="H19" s="27">
        <v>0.4843527097834</v>
      </c>
      <c r="I19" s="39" t="s">
        <v>444</v>
      </c>
      <c r="J19" s="15">
        <v>2</v>
      </c>
      <c r="K19" s="39" t="s">
        <v>445</v>
      </c>
      <c r="L19" s="39"/>
      <c r="M19" s="39"/>
      <c r="N19" s="16"/>
      <c r="O19" s="16"/>
      <c r="P19" s="16"/>
      <c r="Q19" s="16"/>
      <c r="R19" s="16"/>
      <c r="S19" s="48" t="s">
        <v>393</v>
      </c>
      <c r="T19" s="16" t="s">
        <v>151</v>
      </c>
      <c r="U19" s="49" t="s">
        <v>446</v>
      </c>
      <c r="V19" s="49" t="s">
        <v>53</v>
      </c>
      <c r="W19" s="43">
        <f t="shared" si="0"/>
        <v>0.6200117563162425</v>
      </c>
      <c r="X19" s="43">
        <f t="shared" si="1"/>
        <v>0.3799882436837575</v>
      </c>
      <c r="Y19" s="8" t="s">
        <v>151</v>
      </c>
      <c r="Z19" s="66">
        <f>IFERROR(VLOOKUP($Y19,'Depr rate'!$A$2:$C$9,2,FALSE),0)</f>
        <v>450</v>
      </c>
      <c r="AA19" s="67">
        <f>IF(Z19=0,0,$F19*(VLOOKUP($Z19,'Depr rate'!$B$2:$C$10,2,FALSE)/100))</f>
        <v>0</v>
      </c>
      <c r="AB19" s="68">
        <f t="shared" si="2"/>
        <v>0</v>
      </c>
      <c r="AC19" s="69">
        <f>IF(Z19=0,0,$F19*(VLOOKUP($Z19,'Depr rate'!$B$2:$D$10,3,FALSE)/100))</f>
        <v>0</v>
      </c>
      <c r="AD19" s="4">
        <f t="shared" si="28"/>
        <v>0</v>
      </c>
      <c r="AE19" s="4">
        <f t="shared" si="28"/>
        <v>0</v>
      </c>
      <c r="AF19" s="4">
        <f t="shared" si="28"/>
        <v>0</v>
      </c>
      <c r="AG19" s="4">
        <f t="shared" si="28"/>
        <v>0</v>
      </c>
      <c r="AH19" s="4">
        <f t="shared" si="28"/>
        <v>0</v>
      </c>
      <c r="AI19" s="4">
        <f t="shared" si="28"/>
        <v>0</v>
      </c>
      <c r="AJ19" s="4">
        <f t="shared" si="28"/>
        <v>0</v>
      </c>
      <c r="AK19" s="4">
        <f t="shared" si="28"/>
        <v>0</v>
      </c>
      <c r="AL19" s="4">
        <f t="shared" si="28"/>
        <v>0</v>
      </c>
      <c r="AM19" s="4">
        <f t="shared" si="28"/>
        <v>0</v>
      </c>
      <c r="AN19" s="70">
        <f t="shared" si="4"/>
        <v>0</v>
      </c>
      <c r="AO19" s="4">
        <f t="shared" si="5"/>
        <v>0.6200117563162425</v>
      </c>
      <c r="AP19" s="8">
        <f t="shared" si="6"/>
        <v>0</v>
      </c>
      <c r="AQ19" s="8">
        <f t="shared" si="7"/>
        <v>0</v>
      </c>
      <c r="AR19" s="8">
        <f t="shared" si="8"/>
        <v>0</v>
      </c>
      <c r="AS19" s="8">
        <f t="shared" si="9"/>
        <v>0</v>
      </c>
      <c r="AT19" s="8">
        <f t="shared" si="10"/>
        <v>0</v>
      </c>
      <c r="AU19" s="8">
        <f t="shared" si="11"/>
        <v>0</v>
      </c>
      <c r="AV19" s="8">
        <f t="shared" si="12"/>
        <v>0</v>
      </c>
      <c r="AW19" s="8">
        <f t="shared" si="13"/>
        <v>0</v>
      </c>
      <c r="AX19" s="8">
        <f t="shared" si="14"/>
        <v>0</v>
      </c>
      <c r="AY19" s="8">
        <f t="shared" si="15"/>
        <v>0</v>
      </c>
      <c r="AZ19" s="8">
        <f t="shared" si="16"/>
        <v>0</v>
      </c>
      <c r="BA19" s="8">
        <f t="shared" si="17"/>
        <v>0</v>
      </c>
      <c r="BB19" s="8">
        <f t="shared" si="18"/>
        <v>0</v>
      </c>
      <c r="BC19" s="8">
        <f t="shared" si="19"/>
        <v>0</v>
      </c>
      <c r="BD19" s="8">
        <f t="shared" si="20"/>
        <v>0</v>
      </c>
      <c r="BE19" s="8">
        <f t="shared" si="21"/>
        <v>0</v>
      </c>
      <c r="BF19" s="8">
        <f t="shared" si="22"/>
        <v>0</v>
      </c>
      <c r="BG19" s="8">
        <f t="shared" si="23"/>
        <v>0</v>
      </c>
      <c r="BH19" s="8">
        <f t="shared" si="24"/>
        <v>0</v>
      </c>
      <c r="BI19" s="8">
        <f t="shared" si="25"/>
        <v>0</v>
      </c>
      <c r="BJ19" s="8">
        <f t="shared" si="26"/>
        <v>0</v>
      </c>
      <c r="BK19" s="8">
        <f t="shared" si="27"/>
        <v>0</v>
      </c>
    </row>
    <row r="20" spans="1:63" ht="26.4" x14ac:dyDescent="0.25">
      <c r="A20" s="8"/>
      <c r="B20" s="39" t="s">
        <v>447</v>
      </c>
      <c r="C20" s="38">
        <v>16</v>
      </c>
      <c r="D20" s="38">
        <v>2020</v>
      </c>
      <c r="E20" s="39" t="s">
        <v>448</v>
      </c>
      <c r="F20" s="27">
        <v>1.6371443900000002</v>
      </c>
      <c r="G20" s="27">
        <v>1.01994095497</v>
      </c>
      <c r="H20" s="27">
        <v>0.61720343503000008</v>
      </c>
      <c r="I20" s="39" t="s">
        <v>449</v>
      </c>
      <c r="J20" s="15">
        <v>2</v>
      </c>
      <c r="K20" s="39" t="s">
        <v>450</v>
      </c>
      <c r="L20" s="39"/>
      <c r="M20" s="39"/>
      <c r="N20" s="16"/>
      <c r="O20" s="16"/>
      <c r="P20" s="16"/>
      <c r="Q20" s="16"/>
      <c r="R20" s="16"/>
      <c r="S20" s="48" t="s">
        <v>393</v>
      </c>
      <c r="T20" s="16" t="s">
        <v>151</v>
      </c>
      <c r="U20" s="49" t="s">
        <v>451</v>
      </c>
      <c r="V20" s="49" t="s">
        <v>53</v>
      </c>
      <c r="W20" s="43">
        <f t="shared" si="0"/>
        <v>0.62299999999999989</v>
      </c>
      <c r="X20" s="43">
        <f t="shared" si="1"/>
        <v>0.377</v>
      </c>
      <c r="Y20" s="8" t="s">
        <v>151</v>
      </c>
      <c r="Z20" s="66">
        <f>IFERROR(VLOOKUP($Y20,'Depr rate'!$A$2:$C$9,2,FALSE),0)</f>
        <v>450</v>
      </c>
      <c r="AA20" s="67">
        <f>IF(Z20=0,0,$F20*(VLOOKUP($Z20,'Depr rate'!$B$2:$C$10,2,FALSE)/100))</f>
        <v>0</v>
      </c>
      <c r="AB20" s="68">
        <f t="shared" si="2"/>
        <v>0</v>
      </c>
      <c r="AC20" s="69">
        <f>IF(Z20=0,0,$F20*(VLOOKUP($Z20,'Depr rate'!$B$2:$D$10,3,FALSE)/100))</f>
        <v>0</v>
      </c>
      <c r="AD20" s="4">
        <f t="shared" si="28"/>
        <v>0</v>
      </c>
      <c r="AE20" s="4">
        <f t="shared" si="28"/>
        <v>0</v>
      </c>
      <c r="AF20" s="4">
        <f t="shared" si="28"/>
        <v>0</v>
      </c>
      <c r="AG20" s="4">
        <f t="shared" si="28"/>
        <v>0</v>
      </c>
      <c r="AH20" s="4">
        <f t="shared" si="28"/>
        <v>0</v>
      </c>
      <c r="AI20" s="4">
        <f t="shared" si="28"/>
        <v>0</v>
      </c>
      <c r="AJ20" s="4">
        <f t="shared" si="28"/>
        <v>0</v>
      </c>
      <c r="AK20" s="4">
        <f t="shared" si="28"/>
        <v>0</v>
      </c>
      <c r="AL20" s="4">
        <f t="shared" si="28"/>
        <v>0</v>
      </c>
      <c r="AM20" s="4">
        <f t="shared" si="28"/>
        <v>0</v>
      </c>
      <c r="AN20" s="70">
        <f t="shared" si="4"/>
        <v>0</v>
      </c>
      <c r="AO20" s="4">
        <f t="shared" si="5"/>
        <v>0.62299999999999989</v>
      </c>
      <c r="AP20" s="8">
        <f t="shared" si="6"/>
        <v>0</v>
      </c>
      <c r="AQ20" s="8">
        <f t="shared" si="7"/>
        <v>0</v>
      </c>
      <c r="AR20" s="8">
        <f t="shared" si="8"/>
        <v>0</v>
      </c>
      <c r="AS20" s="8">
        <f t="shared" si="9"/>
        <v>0</v>
      </c>
      <c r="AT20" s="8">
        <f t="shared" si="10"/>
        <v>0</v>
      </c>
      <c r="AU20" s="8">
        <f t="shared" si="11"/>
        <v>0</v>
      </c>
      <c r="AV20" s="8">
        <f t="shared" si="12"/>
        <v>0</v>
      </c>
      <c r="AW20" s="8">
        <f t="shared" si="13"/>
        <v>0</v>
      </c>
      <c r="AX20" s="8">
        <f t="shared" si="14"/>
        <v>0</v>
      </c>
      <c r="AY20" s="8">
        <f t="shared" si="15"/>
        <v>0</v>
      </c>
      <c r="AZ20" s="8">
        <f t="shared" si="16"/>
        <v>0</v>
      </c>
      <c r="BA20" s="8">
        <f t="shared" si="17"/>
        <v>0</v>
      </c>
      <c r="BB20" s="8">
        <f t="shared" si="18"/>
        <v>0</v>
      </c>
      <c r="BC20" s="8">
        <f t="shared" si="19"/>
        <v>0</v>
      </c>
      <c r="BD20" s="8">
        <f t="shared" si="20"/>
        <v>0</v>
      </c>
      <c r="BE20" s="8">
        <f t="shared" si="21"/>
        <v>0</v>
      </c>
      <c r="BF20" s="8">
        <f t="shared" si="22"/>
        <v>0</v>
      </c>
      <c r="BG20" s="8">
        <f t="shared" si="23"/>
        <v>0</v>
      </c>
      <c r="BH20" s="8">
        <f t="shared" si="24"/>
        <v>0</v>
      </c>
      <c r="BI20" s="8">
        <f t="shared" si="25"/>
        <v>0</v>
      </c>
      <c r="BJ20" s="8">
        <f t="shared" si="26"/>
        <v>0</v>
      </c>
      <c r="BK20" s="8">
        <f t="shared" si="27"/>
        <v>0</v>
      </c>
    </row>
    <row r="21" spans="1:63" ht="79.2" x14ac:dyDescent="0.25">
      <c r="A21" s="8"/>
      <c r="B21" s="39" t="s">
        <v>452</v>
      </c>
      <c r="C21" s="38">
        <v>17</v>
      </c>
      <c r="D21" s="38">
        <v>2016</v>
      </c>
      <c r="E21" s="39" t="s">
        <v>453</v>
      </c>
      <c r="F21" s="27">
        <v>1.26</v>
      </c>
      <c r="G21" s="27">
        <v>1.26</v>
      </c>
      <c r="H21" s="27">
        <v>0</v>
      </c>
      <c r="I21" s="39" t="s">
        <v>454</v>
      </c>
      <c r="J21" s="15">
        <v>2</v>
      </c>
      <c r="K21" s="39" t="s">
        <v>455</v>
      </c>
      <c r="L21" s="39"/>
      <c r="M21" s="39"/>
      <c r="N21" s="16"/>
      <c r="O21" s="16"/>
      <c r="P21" s="16"/>
      <c r="Q21" s="16"/>
      <c r="R21" s="16"/>
      <c r="S21" s="48" t="s">
        <v>393</v>
      </c>
      <c r="T21" s="16" t="s">
        <v>56</v>
      </c>
      <c r="U21" s="49" t="s">
        <v>456</v>
      </c>
      <c r="V21" s="49" t="s">
        <v>53</v>
      </c>
      <c r="W21" s="43">
        <f t="shared" si="0"/>
        <v>1</v>
      </c>
      <c r="X21" s="43">
        <f t="shared" si="1"/>
        <v>0</v>
      </c>
      <c r="Y21" s="8" t="s">
        <v>56</v>
      </c>
      <c r="Z21" s="66">
        <f>IFERROR(VLOOKUP($Y21,'Depr rate'!$A$2:$C$9,2,FALSE),0)</f>
        <v>456</v>
      </c>
      <c r="AA21" s="67">
        <f>IF(Z21=0,0,$F21*(VLOOKUP($Z21,'Depr rate'!$B$2:$C$10,2,FALSE)/100))</f>
        <v>3.2760000000000004E-2</v>
      </c>
      <c r="AB21" s="68">
        <f t="shared" si="2"/>
        <v>1.6380000000000002E-2</v>
      </c>
      <c r="AC21" s="69">
        <f>IF(Z21=0,0,$F21*(VLOOKUP($Z21,'Depr rate'!$B$2:$D$10,3,FALSE)/100))</f>
        <v>3.024E-2</v>
      </c>
      <c r="AD21" s="4">
        <f t="shared" si="28"/>
        <v>0</v>
      </c>
      <c r="AE21" s="4">
        <f t="shared" si="28"/>
        <v>0</v>
      </c>
      <c r="AF21" s="4">
        <f t="shared" si="28"/>
        <v>1.6380000000000002E-2</v>
      </c>
      <c r="AG21" s="4">
        <f t="shared" si="28"/>
        <v>4.9140000000000003E-2</v>
      </c>
      <c r="AH21" s="4">
        <f t="shared" si="28"/>
        <v>8.1900000000000014E-2</v>
      </c>
      <c r="AI21" s="4">
        <f t="shared" si="28"/>
        <v>0.11466000000000001</v>
      </c>
      <c r="AJ21" s="4">
        <f t="shared" si="28"/>
        <v>0.14742000000000002</v>
      </c>
      <c r="AK21" s="4">
        <f t="shared" si="28"/>
        <v>0.18018000000000003</v>
      </c>
      <c r="AL21" s="4">
        <f t="shared" si="28"/>
        <v>0.21294000000000002</v>
      </c>
      <c r="AM21" s="4">
        <f t="shared" si="28"/>
        <v>0.24570000000000003</v>
      </c>
      <c r="AN21" s="70">
        <f t="shared" si="4"/>
        <v>0.27594000000000002</v>
      </c>
      <c r="AO21" s="4">
        <f t="shared" si="5"/>
        <v>1</v>
      </c>
      <c r="AP21" s="8">
        <f t="shared" si="6"/>
        <v>0</v>
      </c>
      <c r="AQ21" s="8">
        <f t="shared" si="7"/>
        <v>0</v>
      </c>
      <c r="AR21" s="8">
        <f t="shared" si="8"/>
        <v>1.6380000000000002E-2</v>
      </c>
      <c r="AS21" s="8">
        <f t="shared" si="9"/>
        <v>4.9140000000000003E-2</v>
      </c>
      <c r="AT21" s="8">
        <f t="shared" si="10"/>
        <v>8.1900000000000014E-2</v>
      </c>
      <c r="AU21" s="8">
        <f t="shared" si="11"/>
        <v>0.11466000000000001</v>
      </c>
      <c r="AV21" s="8">
        <f t="shared" si="12"/>
        <v>0.14742000000000002</v>
      </c>
      <c r="AW21" s="8">
        <f t="shared" si="13"/>
        <v>0.18018000000000003</v>
      </c>
      <c r="AX21" s="8">
        <f t="shared" si="14"/>
        <v>0.21294000000000002</v>
      </c>
      <c r="AY21" s="8">
        <f t="shared" si="15"/>
        <v>0.24570000000000003</v>
      </c>
      <c r="AZ21" s="8">
        <f t="shared" si="16"/>
        <v>0.27594000000000002</v>
      </c>
      <c r="BA21" s="8">
        <f t="shared" si="17"/>
        <v>0</v>
      </c>
      <c r="BB21" s="8">
        <f t="shared" si="18"/>
        <v>0</v>
      </c>
      <c r="BC21" s="8">
        <f t="shared" si="19"/>
        <v>0</v>
      </c>
      <c r="BD21" s="8">
        <f t="shared" si="20"/>
        <v>0</v>
      </c>
      <c r="BE21" s="8">
        <f t="shared" si="21"/>
        <v>0</v>
      </c>
      <c r="BF21" s="8">
        <f t="shared" si="22"/>
        <v>0</v>
      </c>
      <c r="BG21" s="8">
        <f t="shared" si="23"/>
        <v>0</v>
      </c>
      <c r="BH21" s="8">
        <f t="shared" si="24"/>
        <v>0</v>
      </c>
      <c r="BI21" s="8">
        <f t="shared" si="25"/>
        <v>0</v>
      </c>
      <c r="BJ21" s="8">
        <f t="shared" si="26"/>
        <v>0</v>
      </c>
      <c r="BK21" s="8">
        <f t="shared" si="27"/>
        <v>0</v>
      </c>
    </row>
    <row r="22" spans="1:63" ht="79.2" x14ac:dyDescent="0.25">
      <c r="A22" s="8"/>
      <c r="B22" s="39" t="s">
        <v>457</v>
      </c>
      <c r="C22" s="38">
        <v>18</v>
      </c>
      <c r="D22" s="38">
        <v>2015</v>
      </c>
      <c r="E22" s="39" t="s">
        <v>458</v>
      </c>
      <c r="F22" s="27">
        <v>0.61</v>
      </c>
      <c r="G22" s="27">
        <v>0.54</v>
      </c>
      <c r="H22" s="27">
        <v>7.0000000000000007E-2</v>
      </c>
      <c r="I22" s="39" t="s">
        <v>459</v>
      </c>
      <c r="J22" s="15">
        <v>2</v>
      </c>
      <c r="K22" s="39" t="s">
        <v>455</v>
      </c>
      <c r="L22" s="39"/>
      <c r="M22" s="39"/>
      <c r="N22" s="16"/>
      <c r="O22" s="16"/>
      <c r="P22" s="16"/>
      <c r="Q22" s="16"/>
      <c r="R22" s="16"/>
      <c r="S22" s="48" t="s">
        <v>393</v>
      </c>
      <c r="T22" s="16" t="s">
        <v>56</v>
      </c>
      <c r="U22" s="49" t="s">
        <v>58</v>
      </c>
      <c r="V22" s="49" t="s">
        <v>460</v>
      </c>
      <c r="W22" s="43">
        <f t="shared" si="0"/>
        <v>0.88524590163934436</v>
      </c>
      <c r="X22" s="43">
        <f t="shared" si="1"/>
        <v>0.11475409836065575</v>
      </c>
      <c r="Y22" s="8" t="s">
        <v>56</v>
      </c>
      <c r="Z22" s="66">
        <f>IFERROR(VLOOKUP($Y22,'Depr rate'!$A$2:$C$9,2,FALSE),0)</f>
        <v>456</v>
      </c>
      <c r="AA22" s="67">
        <f>IF(Z22=0,0,$F22*(VLOOKUP($Z22,'Depr rate'!$B$2:$C$10,2,FALSE)/100))</f>
        <v>1.5860000000000003E-2</v>
      </c>
      <c r="AB22" s="68">
        <f t="shared" si="2"/>
        <v>7.9300000000000013E-3</v>
      </c>
      <c r="AC22" s="69">
        <f>IF(Z22=0,0,$F22*(VLOOKUP($Z22,'Depr rate'!$B$2:$D$10,3,FALSE)/100))</f>
        <v>1.464E-2</v>
      </c>
      <c r="AD22" s="4">
        <f t="shared" si="28"/>
        <v>0</v>
      </c>
      <c r="AE22" s="4">
        <f t="shared" si="28"/>
        <v>7.9300000000000013E-3</v>
      </c>
      <c r="AF22" s="4">
        <f t="shared" si="28"/>
        <v>2.3790000000000006E-2</v>
      </c>
      <c r="AG22" s="4">
        <f t="shared" si="28"/>
        <v>3.9650000000000005E-2</v>
      </c>
      <c r="AH22" s="4">
        <f t="shared" si="28"/>
        <v>5.5510000000000011E-2</v>
      </c>
      <c r="AI22" s="4">
        <f t="shared" si="28"/>
        <v>7.1370000000000017E-2</v>
      </c>
      <c r="AJ22" s="4">
        <f t="shared" si="28"/>
        <v>8.7230000000000016E-2</v>
      </c>
      <c r="AK22" s="4">
        <f t="shared" si="28"/>
        <v>0.10309000000000003</v>
      </c>
      <c r="AL22" s="4">
        <f t="shared" si="28"/>
        <v>0.11895000000000003</v>
      </c>
      <c r="AM22" s="4">
        <f t="shared" si="28"/>
        <v>0.13481000000000001</v>
      </c>
      <c r="AN22" s="70">
        <f t="shared" si="4"/>
        <v>0.14945000000000003</v>
      </c>
      <c r="AO22" s="4">
        <f t="shared" si="5"/>
        <v>0.88524590163934436</v>
      </c>
      <c r="AP22" s="8">
        <f t="shared" si="6"/>
        <v>0</v>
      </c>
      <c r="AQ22" s="8">
        <f t="shared" si="7"/>
        <v>7.0200000000000019E-3</v>
      </c>
      <c r="AR22" s="8">
        <f t="shared" si="8"/>
        <v>2.1060000000000006E-2</v>
      </c>
      <c r="AS22" s="8">
        <f t="shared" si="9"/>
        <v>3.5100000000000006E-2</v>
      </c>
      <c r="AT22" s="8">
        <f t="shared" si="10"/>
        <v>4.9140000000000017E-2</v>
      </c>
      <c r="AU22" s="8">
        <f t="shared" si="11"/>
        <v>6.3180000000000028E-2</v>
      </c>
      <c r="AV22" s="8">
        <f t="shared" si="12"/>
        <v>7.7220000000000025E-2</v>
      </c>
      <c r="AW22" s="8">
        <f t="shared" si="13"/>
        <v>9.1260000000000036E-2</v>
      </c>
      <c r="AX22" s="8">
        <f t="shared" si="14"/>
        <v>0.10530000000000003</v>
      </c>
      <c r="AY22" s="8">
        <f t="shared" si="15"/>
        <v>0.11934000000000003</v>
      </c>
      <c r="AZ22" s="8">
        <f t="shared" si="16"/>
        <v>0.13230000000000003</v>
      </c>
      <c r="BA22" s="8">
        <f t="shared" si="17"/>
        <v>0</v>
      </c>
      <c r="BB22" s="8">
        <f t="shared" si="18"/>
        <v>9.0999999999999935E-4</v>
      </c>
      <c r="BC22" s="8">
        <f t="shared" si="19"/>
        <v>2.7299999999999985E-3</v>
      </c>
      <c r="BD22" s="8">
        <f t="shared" si="20"/>
        <v>4.5499999999999968E-3</v>
      </c>
      <c r="BE22" s="8">
        <f t="shared" si="21"/>
        <v>6.3699999999999963E-3</v>
      </c>
      <c r="BF22" s="8">
        <f t="shared" si="22"/>
        <v>8.1899999999999959E-3</v>
      </c>
      <c r="BG22" s="8">
        <f t="shared" si="23"/>
        <v>1.0009999999999993E-2</v>
      </c>
      <c r="BH22" s="8">
        <f t="shared" si="24"/>
        <v>1.1829999999999993E-2</v>
      </c>
      <c r="BI22" s="8">
        <f t="shared" si="25"/>
        <v>1.3649999999999992E-2</v>
      </c>
      <c r="BJ22" s="8">
        <f t="shared" si="26"/>
        <v>1.5469999999999989E-2</v>
      </c>
      <c r="BK22" s="8">
        <f t="shared" si="27"/>
        <v>1.7149999999999988E-2</v>
      </c>
    </row>
    <row r="23" spans="1:63" ht="26.4" x14ac:dyDescent="0.25">
      <c r="A23" s="8"/>
      <c r="B23" s="39" t="s">
        <v>461</v>
      </c>
      <c r="C23" s="38">
        <v>19</v>
      </c>
      <c r="D23" s="38">
        <v>2015</v>
      </c>
      <c r="E23" s="39" t="s">
        <v>462</v>
      </c>
      <c r="F23" s="27">
        <v>0.69483194999999998</v>
      </c>
      <c r="G23" s="27">
        <v>0.39952834999999998</v>
      </c>
      <c r="H23" s="27">
        <v>0.2953036</v>
      </c>
      <c r="I23" s="39" t="s">
        <v>463</v>
      </c>
      <c r="J23" s="15">
        <v>2</v>
      </c>
      <c r="K23" s="39" t="s">
        <v>464</v>
      </c>
      <c r="L23" s="39"/>
      <c r="M23" s="39"/>
      <c r="N23" s="16"/>
      <c r="O23" s="16"/>
      <c r="P23" s="16"/>
      <c r="Q23" s="16"/>
      <c r="R23" s="16"/>
      <c r="S23" s="48" t="s">
        <v>393</v>
      </c>
      <c r="T23" s="16" t="s">
        <v>56</v>
      </c>
      <c r="U23" s="49" t="s">
        <v>465</v>
      </c>
      <c r="V23" s="49" t="s">
        <v>53</v>
      </c>
      <c r="W23" s="43">
        <f t="shared" si="0"/>
        <v>0.57499996941706555</v>
      </c>
      <c r="X23" s="43">
        <f t="shared" si="1"/>
        <v>0.42500003058293451</v>
      </c>
      <c r="Y23" s="8" t="s">
        <v>56</v>
      </c>
      <c r="Z23" s="66">
        <f>IFERROR(VLOOKUP($Y23,'Depr rate'!$A$2:$C$9,2,FALSE),0)</f>
        <v>456</v>
      </c>
      <c r="AA23" s="67">
        <f>IF(Z23=0,0,$F23*(VLOOKUP($Z23,'Depr rate'!$B$2:$C$10,2,FALSE)/100))</f>
        <v>1.8065630700000002E-2</v>
      </c>
      <c r="AB23" s="68">
        <f t="shared" si="2"/>
        <v>9.0328153500000008E-3</v>
      </c>
      <c r="AC23" s="69">
        <f>IF(Z23=0,0,$F23*(VLOOKUP($Z23,'Depr rate'!$B$2:$D$10,3,FALSE)/100))</f>
        <v>1.6675966800000001E-2</v>
      </c>
      <c r="AD23" s="4">
        <f t="shared" si="28"/>
        <v>0</v>
      </c>
      <c r="AE23" s="4">
        <f t="shared" si="28"/>
        <v>9.0328153500000008E-3</v>
      </c>
      <c r="AF23" s="4">
        <f t="shared" si="28"/>
        <v>2.7098446050000002E-2</v>
      </c>
      <c r="AG23" s="4">
        <f t="shared" si="28"/>
        <v>4.5164076750000004E-2</v>
      </c>
      <c r="AH23" s="4">
        <f t="shared" si="28"/>
        <v>6.3229707450000006E-2</v>
      </c>
      <c r="AI23" s="4">
        <f t="shared" si="28"/>
        <v>8.1295338150000007E-2</v>
      </c>
      <c r="AJ23" s="4">
        <f t="shared" si="28"/>
        <v>9.9360968850000009E-2</v>
      </c>
      <c r="AK23" s="4">
        <f t="shared" si="28"/>
        <v>0.11742659955000001</v>
      </c>
      <c r="AL23" s="4">
        <f t="shared" si="28"/>
        <v>0.13549223025000001</v>
      </c>
      <c r="AM23" s="4">
        <f t="shared" si="28"/>
        <v>0.15355786095000001</v>
      </c>
      <c r="AN23" s="70">
        <f t="shared" si="4"/>
        <v>0.17023382775000001</v>
      </c>
      <c r="AO23" s="4">
        <f t="shared" si="5"/>
        <v>0.57499996941706555</v>
      </c>
      <c r="AP23" s="8">
        <f t="shared" si="6"/>
        <v>0</v>
      </c>
      <c r="AQ23" s="8">
        <f t="shared" si="7"/>
        <v>5.1938685500000003E-3</v>
      </c>
      <c r="AR23" s="8">
        <f t="shared" si="8"/>
        <v>1.5581605650000002E-2</v>
      </c>
      <c r="AS23" s="8">
        <f t="shared" si="9"/>
        <v>2.5969342750000003E-2</v>
      </c>
      <c r="AT23" s="8">
        <f t="shared" si="10"/>
        <v>3.6357079850000001E-2</v>
      </c>
      <c r="AU23" s="8">
        <f t="shared" si="11"/>
        <v>4.6744816950000004E-2</v>
      </c>
      <c r="AV23" s="8">
        <f t="shared" si="12"/>
        <v>5.7132554050000006E-2</v>
      </c>
      <c r="AW23" s="8">
        <f t="shared" si="13"/>
        <v>6.7520291150000009E-2</v>
      </c>
      <c r="AX23" s="8">
        <f t="shared" si="14"/>
        <v>7.7908028250000011E-2</v>
      </c>
      <c r="AY23" s="8">
        <f t="shared" si="15"/>
        <v>8.8295765350000013E-2</v>
      </c>
      <c r="AZ23" s="8">
        <f t="shared" si="16"/>
        <v>9.7884445750000007E-2</v>
      </c>
      <c r="BA23" s="8">
        <f t="shared" si="17"/>
        <v>0</v>
      </c>
      <c r="BB23" s="8">
        <f t="shared" si="18"/>
        <v>3.8389468E-3</v>
      </c>
      <c r="BC23" s="8">
        <f t="shared" si="19"/>
        <v>1.1516840400000001E-2</v>
      </c>
      <c r="BD23" s="8">
        <f t="shared" si="20"/>
        <v>1.9194734000000001E-2</v>
      </c>
      <c r="BE23" s="8">
        <f t="shared" si="21"/>
        <v>2.6872627600000001E-2</v>
      </c>
      <c r="BF23" s="8">
        <f t="shared" si="22"/>
        <v>3.4550521200000003E-2</v>
      </c>
      <c r="BG23" s="8">
        <f t="shared" si="23"/>
        <v>4.2228414800000003E-2</v>
      </c>
      <c r="BH23" s="8">
        <f t="shared" si="24"/>
        <v>4.9906308400000002E-2</v>
      </c>
      <c r="BI23" s="8">
        <f t="shared" si="25"/>
        <v>5.7584202000000001E-2</v>
      </c>
      <c r="BJ23" s="8">
        <f t="shared" si="26"/>
        <v>6.52620956E-2</v>
      </c>
      <c r="BK23" s="8">
        <f t="shared" si="27"/>
        <v>7.2349382000000004E-2</v>
      </c>
    </row>
    <row r="24" spans="1:63" ht="26.4" x14ac:dyDescent="0.25">
      <c r="A24" s="8"/>
      <c r="B24" s="39" t="s">
        <v>466</v>
      </c>
      <c r="C24" s="38">
        <v>20</v>
      </c>
      <c r="D24" s="38">
        <v>2014</v>
      </c>
      <c r="E24" s="39" t="s">
        <v>467</v>
      </c>
      <c r="F24" s="27">
        <v>1.66525334</v>
      </c>
      <c r="G24" s="27">
        <v>1.2860751500000001</v>
      </c>
      <c r="H24" s="27">
        <v>0.37917819000000003</v>
      </c>
      <c r="I24" s="39" t="s">
        <v>468</v>
      </c>
      <c r="J24" s="15">
        <v>2</v>
      </c>
      <c r="K24" s="39" t="s">
        <v>469</v>
      </c>
      <c r="L24" s="39"/>
      <c r="M24" s="39"/>
      <c r="N24" s="16"/>
      <c r="O24" s="16"/>
      <c r="P24" s="16"/>
      <c r="Q24" s="16"/>
      <c r="R24" s="16"/>
      <c r="S24" s="48" t="s">
        <v>393</v>
      </c>
      <c r="T24" s="16" t="s">
        <v>75</v>
      </c>
      <c r="U24" s="49" t="s">
        <v>470</v>
      </c>
      <c r="V24" s="49" t="s">
        <v>53</v>
      </c>
      <c r="W24" s="43">
        <f t="shared" si="0"/>
        <v>0.77229999730851762</v>
      </c>
      <c r="X24" s="43">
        <f t="shared" si="1"/>
        <v>0.22770000269148238</v>
      </c>
      <c r="Y24" s="8" t="s">
        <v>75</v>
      </c>
      <c r="Z24" s="66">
        <f>IFERROR(VLOOKUP($Y24,'Depr rate'!$A$2:$C$9,2,FALSE),0)</f>
        <v>452</v>
      </c>
      <c r="AA24" s="67">
        <f>IF(Z24=0,0,$F24*(VLOOKUP($Z24,'Depr rate'!$B$2:$C$10,2,FALSE)/100))</f>
        <v>3.0640661456000001E-2</v>
      </c>
      <c r="AB24" s="68">
        <f t="shared" si="2"/>
        <v>1.5320330728000001E-2</v>
      </c>
      <c r="AC24" s="69">
        <f>IF(Z24=0,0,$F24*(VLOOKUP($Z24,'Depr rate'!$B$2:$D$10,3,FALSE)/100))</f>
        <v>4.4462264177999998E-2</v>
      </c>
      <c r="AD24" s="4">
        <f t="shared" si="28"/>
        <v>1.5320330728000001E-2</v>
      </c>
      <c r="AE24" s="4">
        <f t="shared" si="28"/>
        <v>4.5960992184000002E-2</v>
      </c>
      <c r="AF24" s="4">
        <f t="shared" si="28"/>
        <v>7.6601653640000003E-2</v>
      </c>
      <c r="AG24" s="4">
        <f t="shared" si="28"/>
        <v>0.107242315096</v>
      </c>
      <c r="AH24" s="4">
        <f t="shared" si="28"/>
        <v>0.13788297655199999</v>
      </c>
      <c r="AI24" s="4">
        <f t="shared" si="28"/>
        <v>0.16852363800800002</v>
      </c>
      <c r="AJ24" s="4">
        <f t="shared" si="28"/>
        <v>0.19916429946399999</v>
      </c>
      <c r="AK24" s="4">
        <f t="shared" si="28"/>
        <v>0.22980496092000002</v>
      </c>
      <c r="AL24" s="4">
        <f t="shared" si="28"/>
        <v>0.260445622376</v>
      </c>
      <c r="AM24" s="4">
        <f t="shared" si="28"/>
        <v>0.29108628383199997</v>
      </c>
      <c r="AN24" s="70">
        <f t="shared" si="4"/>
        <v>0.33554854800999995</v>
      </c>
      <c r="AO24" s="4">
        <f t="shared" si="5"/>
        <v>0.77229999730851762</v>
      </c>
      <c r="AP24" s="8">
        <f t="shared" si="6"/>
        <v>1.1831891380000001E-2</v>
      </c>
      <c r="AQ24" s="8">
        <f t="shared" si="7"/>
        <v>3.5495674140000003E-2</v>
      </c>
      <c r="AR24" s="8">
        <f t="shared" si="8"/>
        <v>5.9159456900000004E-2</v>
      </c>
      <c r="AS24" s="8">
        <f t="shared" si="9"/>
        <v>8.2823239660000006E-2</v>
      </c>
      <c r="AT24" s="8">
        <f t="shared" si="10"/>
        <v>0.10648702241999999</v>
      </c>
      <c r="AU24" s="8">
        <f t="shared" si="11"/>
        <v>0.13015080518000002</v>
      </c>
      <c r="AV24" s="8">
        <f t="shared" si="12"/>
        <v>0.15381458794</v>
      </c>
      <c r="AW24" s="8">
        <f t="shared" si="13"/>
        <v>0.17747837070000003</v>
      </c>
      <c r="AX24" s="8">
        <f t="shared" si="14"/>
        <v>0.20114215346</v>
      </c>
      <c r="AY24" s="8">
        <f t="shared" si="15"/>
        <v>0.22480593621999997</v>
      </c>
      <c r="AZ24" s="8">
        <f t="shared" si="16"/>
        <v>0.25914414272499997</v>
      </c>
      <c r="BA24" s="8">
        <f t="shared" si="17"/>
        <v>3.4884393480000002E-3</v>
      </c>
      <c r="BB24" s="8">
        <f t="shared" si="18"/>
        <v>1.0465318044000001E-2</v>
      </c>
      <c r="BC24" s="8">
        <f t="shared" si="19"/>
        <v>1.7442196740000002E-2</v>
      </c>
      <c r="BD24" s="8">
        <f t="shared" si="20"/>
        <v>2.4419075436000002E-2</v>
      </c>
      <c r="BE24" s="8">
        <f t="shared" si="21"/>
        <v>3.1395954131999998E-2</v>
      </c>
      <c r="BF24" s="8">
        <f t="shared" si="22"/>
        <v>3.8372832828000004E-2</v>
      </c>
      <c r="BG24" s="8">
        <f t="shared" si="23"/>
        <v>4.5349711524000004E-2</v>
      </c>
      <c r="BH24" s="8">
        <f t="shared" si="24"/>
        <v>5.232659022000001E-2</v>
      </c>
      <c r="BI24" s="8">
        <f t="shared" si="25"/>
        <v>5.9303468916000003E-2</v>
      </c>
      <c r="BJ24" s="8">
        <f t="shared" si="26"/>
        <v>6.6280347611999996E-2</v>
      </c>
      <c r="BK24" s="8">
        <f t="shared" si="27"/>
        <v>7.6404405284999991E-2</v>
      </c>
    </row>
    <row r="25" spans="1:63" ht="26.4" x14ac:dyDescent="0.25">
      <c r="A25" s="8"/>
      <c r="B25" s="39" t="s">
        <v>471</v>
      </c>
      <c r="C25" s="38">
        <v>21</v>
      </c>
      <c r="D25" s="38">
        <v>2015</v>
      </c>
      <c r="E25" s="39" t="s">
        <v>472</v>
      </c>
      <c r="F25" s="27">
        <v>0.65779547999999999</v>
      </c>
      <c r="G25" s="27">
        <v>0.52623638400000006</v>
      </c>
      <c r="H25" s="27">
        <v>0.13155909600000001</v>
      </c>
      <c r="I25" s="39" t="s">
        <v>473</v>
      </c>
      <c r="J25" s="15">
        <v>2</v>
      </c>
      <c r="K25" s="39" t="s">
        <v>474</v>
      </c>
      <c r="L25" s="39"/>
      <c r="M25" s="39"/>
      <c r="N25" s="16"/>
      <c r="O25" s="16"/>
      <c r="P25" s="16"/>
      <c r="Q25" s="16"/>
      <c r="R25" s="16"/>
      <c r="S25" s="48" t="s">
        <v>393</v>
      </c>
      <c r="T25" s="16" t="s">
        <v>56</v>
      </c>
      <c r="U25" s="49" t="s">
        <v>475</v>
      </c>
      <c r="V25" s="49" t="s">
        <v>53</v>
      </c>
      <c r="W25" s="43">
        <f t="shared" si="0"/>
        <v>0.80000000000000016</v>
      </c>
      <c r="X25" s="43">
        <f t="shared" si="1"/>
        <v>0.20000000000000004</v>
      </c>
      <c r="Y25" s="8" t="s">
        <v>56</v>
      </c>
      <c r="Z25" s="66">
        <f>IFERROR(VLOOKUP($Y25,'Depr rate'!$A$2:$C$9,2,FALSE),0)</f>
        <v>456</v>
      </c>
      <c r="AA25" s="67">
        <f>IF(Z25=0,0,$F25*(VLOOKUP($Z25,'Depr rate'!$B$2:$C$10,2,FALSE)/100))</f>
        <v>1.7102682480000003E-2</v>
      </c>
      <c r="AB25" s="68">
        <f t="shared" si="2"/>
        <v>8.5513412400000013E-3</v>
      </c>
      <c r="AC25" s="69">
        <f>IF(Z25=0,0,$F25*(VLOOKUP($Z25,'Depr rate'!$B$2:$D$10,3,FALSE)/100))</f>
        <v>1.5787091520000001E-2</v>
      </c>
      <c r="AD25" s="4">
        <f t="shared" ref="AD25:AM34" si="29">IF($D25&gt;AD$4,0,IF(AD$4=$D25,$AB25,$AA25*(AD$4-$D25)+$AB25))</f>
        <v>0</v>
      </c>
      <c r="AE25" s="4">
        <f t="shared" si="29"/>
        <v>8.5513412400000013E-3</v>
      </c>
      <c r="AF25" s="4">
        <f t="shared" si="29"/>
        <v>2.5654023720000002E-2</v>
      </c>
      <c r="AG25" s="4">
        <f t="shared" si="29"/>
        <v>4.2756706200000008E-2</v>
      </c>
      <c r="AH25" s="4">
        <f t="shared" si="29"/>
        <v>5.9859388680000007E-2</v>
      </c>
      <c r="AI25" s="4">
        <f t="shared" si="29"/>
        <v>7.6962071160000006E-2</v>
      </c>
      <c r="AJ25" s="4">
        <f t="shared" si="29"/>
        <v>9.4064753640000012E-2</v>
      </c>
      <c r="AK25" s="4">
        <f t="shared" si="29"/>
        <v>0.11116743612</v>
      </c>
      <c r="AL25" s="4">
        <f t="shared" si="29"/>
        <v>0.12827011860000001</v>
      </c>
      <c r="AM25" s="4">
        <f t="shared" si="29"/>
        <v>0.14537280108000003</v>
      </c>
      <c r="AN25" s="70">
        <f t="shared" si="4"/>
        <v>0.16115989260000002</v>
      </c>
      <c r="AO25" s="4">
        <f t="shared" si="5"/>
        <v>0.80000000000000016</v>
      </c>
      <c r="AP25" s="8">
        <f t="shared" si="6"/>
        <v>0</v>
      </c>
      <c r="AQ25" s="8">
        <f t="shared" si="7"/>
        <v>6.8410729920000022E-3</v>
      </c>
      <c r="AR25" s="8">
        <f t="shared" si="8"/>
        <v>2.0523218976000006E-2</v>
      </c>
      <c r="AS25" s="8">
        <f t="shared" si="9"/>
        <v>3.4205364960000012E-2</v>
      </c>
      <c r="AT25" s="8">
        <f t="shared" si="10"/>
        <v>4.7887510944000018E-2</v>
      </c>
      <c r="AU25" s="8">
        <f t="shared" si="11"/>
        <v>6.1569656928000017E-2</v>
      </c>
      <c r="AV25" s="8">
        <f t="shared" si="12"/>
        <v>7.5251802912000024E-2</v>
      </c>
      <c r="AW25" s="8">
        <f t="shared" si="13"/>
        <v>8.8933948896000023E-2</v>
      </c>
      <c r="AX25" s="8">
        <f t="shared" si="14"/>
        <v>0.10261609488000002</v>
      </c>
      <c r="AY25" s="8">
        <f t="shared" si="15"/>
        <v>0.11629824086400005</v>
      </c>
      <c r="AZ25" s="8">
        <f t="shared" si="16"/>
        <v>0.12892791408000004</v>
      </c>
      <c r="BA25" s="8">
        <f t="shared" si="17"/>
        <v>0</v>
      </c>
      <c r="BB25" s="8">
        <f t="shared" si="18"/>
        <v>1.7102682479999988E-3</v>
      </c>
      <c r="BC25" s="8">
        <f t="shared" si="19"/>
        <v>5.1308047439999963E-3</v>
      </c>
      <c r="BD25" s="8">
        <f t="shared" si="20"/>
        <v>8.5513412399999943E-3</v>
      </c>
      <c r="BE25" s="8">
        <f t="shared" si="21"/>
        <v>1.1971877735999992E-2</v>
      </c>
      <c r="BF25" s="8">
        <f t="shared" si="22"/>
        <v>1.5392414231999989E-2</v>
      </c>
      <c r="BG25" s="8">
        <f t="shared" si="23"/>
        <v>1.8812950727999989E-2</v>
      </c>
      <c r="BH25" s="8">
        <f t="shared" si="24"/>
        <v>2.2233487223999985E-2</v>
      </c>
      <c r="BI25" s="8">
        <f t="shared" si="25"/>
        <v>2.5654023719999981E-2</v>
      </c>
      <c r="BJ25" s="8">
        <f t="shared" si="26"/>
        <v>2.9074560215999985E-2</v>
      </c>
      <c r="BK25" s="8">
        <f t="shared" si="27"/>
        <v>3.2231978519999982E-2</v>
      </c>
    </row>
    <row r="26" spans="1:63" ht="26.4" x14ac:dyDescent="0.25">
      <c r="A26" s="8"/>
      <c r="B26" s="39" t="s">
        <v>476</v>
      </c>
      <c r="C26" s="38">
        <v>22</v>
      </c>
      <c r="D26" s="38">
        <v>2015</v>
      </c>
      <c r="E26" s="39" t="s">
        <v>477</v>
      </c>
      <c r="F26" s="27">
        <v>1.09524468</v>
      </c>
      <c r="G26" s="27">
        <v>0.876195744</v>
      </c>
      <c r="H26" s="27">
        <v>0.219048936</v>
      </c>
      <c r="I26" s="39" t="s">
        <v>473</v>
      </c>
      <c r="J26" s="15">
        <v>2</v>
      </c>
      <c r="K26" s="39" t="s">
        <v>474</v>
      </c>
      <c r="L26" s="39"/>
      <c r="M26" s="39"/>
      <c r="N26" s="16"/>
      <c r="O26" s="16"/>
      <c r="P26" s="16"/>
      <c r="Q26" s="16"/>
      <c r="R26" s="16"/>
      <c r="S26" s="48" t="s">
        <v>393</v>
      </c>
      <c r="T26" s="16" t="s">
        <v>56</v>
      </c>
      <c r="U26" s="49" t="s">
        <v>475</v>
      </c>
      <c r="V26" s="49" t="s">
        <v>53</v>
      </c>
      <c r="W26" s="43">
        <f t="shared" si="0"/>
        <v>0.8</v>
      </c>
      <c r="X26" s="43">
        <f t="shared" si="1"/>
        <v>0.2</v>
      </c>
      <c r="Y26" s="8" t="s">
        <v>56</v>
      </c>
      <c r="Z26" s="66">
        <f>IFERROR(VLOOKUP($Y26,'Depr rate'!$A$2:$C$9,2,FALSE),0)</f>
        <v>456</v>
      </c>
      <c r="AA26" s="67">
        <f>IF(Z26=0,0,$F26*(VLOOKUP($Z26,'Depr rate'!$B$2:$C$10,2,FALSE)/100))</f>
        <v>2.8476361680000003E-2</v>
      </c>
      <c r="AB26" s="68">
        <f t="shared" si="2"/>
        <v>1.4238180840000001E-2</v>
      </c>
      <c r="AC26" s="69">
        <f>IF(Z26=0,0,$F26*(VLOOKUP($Z26,'Depr rate'!$B$2:$D$10,3,FALSE)/100))</f>
        <v>2.6285872320000001E-2</v>
      </c>
      <c r="AD26" s="4">
        <f t="shared" si="29"/>
        <v>0</v>
      </c>
      <c r="AE26" s="4">
        <f t="shared" si="29"/>
        <v>1.4238180840000001E-2</v>
      </c>
      <c r="AF26" s="4">
        <f t="shared" si="29"/>
        <v>4.2714542520000003E-2</v>
      </c>
      <c r="AG26" s="4">
        <f t="shared" si="29"/>
        <v>7.1190904200000002E-2</v>
      </c>
      <c r="AH26" s="4">
        <f t="shared" si="29"/>
        <v>9.9667265880000008E-2</v>
      </c>
      <c r="AI26" s="4">
        <f t="shared" si="29"/>
        <v>0.12814362756</v>
      </c>
      <c r="AJ26" s="4">
        <f t="shared" si="29"/>
        <v>0.15661998924000001</v>
      </c>
      <c r="AK26" s="4">
        <f t="shared" si="29"/>
        <v>0.18509635092000001</v>
      </c>
      <c r="AL26" s="4">
        <f t="shared" si="29"/>
        <v>0.21357271260000002</v>
      </c>
      <c r="AM26" s="4">
        <f t="shared" si="29"/>
        <v>0.24204907428000003</v>
      </c>
      <c r="AN26" s="70">
        <f t="shared" si="4"/>
        <v>0.26833494660000001</v>
      </c>
      <c r="AO26" s="4">
        <f t="shared" si="5"/>
        <v>0.8</v>
      </c>
      <c r="AP26" s="8">
        <f t="shared" si="6"/>
        <v>0</v>
      </c>
      <c r="AQ26" s="8">
        <f t="shared" si="7"/>
        <v>1.1390544672000001E-2</v>
      </c>
      <c r="AR26" s="8">
        <f t="shared" si="8"/>
        <v>3.4171634016000006E-2</v>
      </c>
      <c r="AS26" s="8">
        <f t="shared" si="9"/>
        <v>5.6952723360000006E-2</v>
      </c>
      <c r="AT26" s="8">
        <f t="shared" si="10"/>
        <v>7.9733812704000012E-2</v>
      </c>
      <c r="AU26" s="8">
        <f t="shared" si="11"/>
        <v>0.10251490204800001</v>
      </c>
      <c r="AV26" s="8">
        <f t="shared" si="12"/>
        <v>0.12529599139200001</v>
      </c>
      <c r="AW26" s="8">
        <f t="shared" si="13"/>
        <v>0.14807708073600001</v>
      </c>
      <c r="AX26" s="8">
        <f t="shared" si="14"/>
        <v>0.17085817008000004</v>
      </c>
      <c r="AY26" s="8">
        <f t="shared" si="15"/>
        <v>0.19363925942400004</v>
      </c>
      <c r="AZ26" s="8">
        <f t="shared" si="16"/>
        <v>0.21466795728000002</v>
      </c>
      <c r="BA26" s="8">
        <f t="shared" si="17"/>
        <v>0</v>
      </c>
      <c r="BB26" s="8">
        <f t="shared" si="18"/>
        <v>2.8476361679999995E-3</v>
      </c>
      <c r="BC26" s="8">
        <f t="shared" si="19"/>
        <v>8.5429085039999981E-3</v>
      </c>
      <c r="BD26" s="8">
        <f t="shared" si="20"/>
        <v>1.4238180839999998E-2</v>
      </c>
      <c r="BE26" s="8">
        <f t="shared" si="21"/>
        <v>1.9933453175999996E-2</v>
      </c>
      <c r="BF26" s="8">
        <f t="shared" si="22"/>
        <v>2.5628725511999996E-2</v>
      </c>
      <c r="BG26" s="8">
        <f t="shared" si="23"/>
        <v>3.1323997847999996E-2</v>
      </c>
      <c r="BH26" s="8">
        <f t="shared" si="24"/>
        <v>3.7019270183999996E-2</v>
      </c>
      <c r="BI26" s="8">
        <f t="shared" si="25"/>
        <v>4.2714542519999996E-2</v>
      </c>
      <c r="BJ26" s="8">
        <f t="shared" si="26"/>
        <v>4.8409814855999996E-2</v>
      </c>
      <c r="BK26" s="8">
        <f t="shared" si="27"/>
        <v>5.366698931999999E-2</v>
      </c>
    </row>
    <row r="27" spans="1:63" ht="26.4" x14ac:dyDescent="0.25">
      <c r="A27" s="8"/>
      <c r="B27" s="39" t="s">
        <v>478</v>
      </c>
      <c r="C27" s="38">
        <v>23</v>
      </c>
      <c r="D27" s="38">
        <v>2014</v>
      </c>
      <c r="E27" s="39" t="s">
        <v>479</v>
      </c>
      <c r="F27" s="27">
        <v>0.90848379000000001</v>
      </c>
      <c r="G27" s="27">
        <v>0.74269713999999998</v>
      </c>
      <c r="H27" s="27">
        <v>0.16578665000000001</v>
      </c>
      <c r="I27" s="39" t="s">
        <v>480</v>
      </c>
      <c r="J27" s="15">
        <v>2</v>
      </c>
      <c r="K27" s="39" t="s">
        <v>481</v>
      </c>
      <c r="L27" s="39"/>
      <c r="M27" s="39"/>
      <c r="N27" s="16"/>
      <c r="O27" s="16"/>
      <c r="P27" s="16"/>
      <c r="Q27" s="16"/>
      <c r="R27" s="16"/>
      <c r="S27" s="48" t="s">
        <v>393</v>
      </c>
      <c r="T27" s="16" t="s">
        <v>75</v>
      </c>
      <c r="U27" s="49" t="s">
        <v>482</v>
      </c>
      <c r="V27" s="49" t="s">
        <v>53</v>
      </c>
      <c r="W27" s="43">
        <f t="shared" si="0"/>
        <v>0.81751281440035373</v>
      </c>
      <c r="X27" s="43">
        <f t="shared" si="1"/>
        <v>0.18248718559964619</v>
      </c>
      <c r="Y27" s="8" t="s">
        <v>75</v>
      </c>
      <c r="Z27" s="66">
        <f>IFERROR(VLOOKUP($Y27,'Depr rate'!$A$2:$C$9,2,FALSE),0)</f>
        <v>452</v>
      </c>
      <c r="AA27" s="67">
        <f>IF(Z27=0,0,$F27*(VLOOKUP($Z27,'Depr rate'!$B$2:$C$10,2,FALSE)/100))</f>
        <v>1.6716101736000001E-2</v>
      </c>
      <c r="AB27" s="68">
        <f t="shared" si="2"/>
        <v>8.3580508680000005E-3</v>
      </c>
      <c r="AC27" s="69">
        <f>IF(Z27=0,0,$F27*(VLOOKUP($Z27,'Depr rate'!$B$2:$D$10,3,FALSE)/100))</f>
        <v>2.4256517193E-2</v>
      </c>
      <c r="AD27" s="4">
        <f t="shared" si="29"/>
        <v>8.3580508680000005E-3</v>
      </c>
      <c r="AE27" s="4">
        <f t="shared" si="29"/>
        <v>2.5074152604000002E-2</v>
      </c>
      <c r="AF27" s="4">
        <f t="shared" si="29"/>
        <v>4.1790254339999999E-2</v>
      </c>
      <c r="AG27" s="4">
        <f t="shared" si="29"/>
        <v>5.8506356076000007E-2</v>
      </c>
      <c r="AH27" s="4">
        <f t="shared" si="29"/>
        <v>7.5222457812000001E-2</v>
      </c>
      <c r="AI27" s="4">
        <f t="shared" si="29"/>
        <v>9.1938559547999996E-2</v>
      </c>
      <c r="AJ27" s="4">
        <f t="shared" si="29"/>
        <v>0.108654661284</v>
      </c>
      <c r="AK27" s="4">
        <f t="shared" si="29"/>
        <v>0.12537076302000003</v>
      </c>
      <c r="AL27" s="4">
        <f t="shared" si="29"/>
        <v>0.14208686475600002</v>
      </c>
      <c r="AM27" s="4">
        <f t="shared" si="29"/>
        <v>0.15880296649200001</v>
      </c>
      <c r="AN27" s="70">
        <f t="shared" si="4"/>
        <v>0.18305948368500002</v>
      </c>
      <c r="AO27" s="4">
        <f t="shared" si="5"/>
        <v>0.81751281440035373</v>
      </c>
      <c r="AP27" s="8">
        <f t="shared" si="6"/>
        <v>6.8328136879999999E-3</v>
      </c>
      <c r="AQ27" s="8">
        <f t="shared" si="7"/>
        <v>2.0498441063999999E-2</v>
      </c>
      <c r="AR27" s="8">
        <f t="shared" si="8"/>
        <v>3.4164068439999994E-2</v>
      </c>
      <c r="AS27" s="8">
        <f t="shared" si="9"/>
        <v>4.7829695816000002E-2</v>
      </c>
      <c r="AT27" s="8">
        <f t="shared" si="10"/>
        <v>6.1495323191999997E-2</v>
      </c>
      <c r="AU27" s="8">
        <f t="shared" si="11"/>
        <v>7.5160950567999985E-2</v>
      </c>
      <c r="AV27" s="8">
        <f t="shared" si="12"/>
        <v>8.8826577943999993E-2</v>
      </c>
      <c r="AW27" s="8">
        <f t="shared" si="13"/>
        <v>0.10249220532000002</v>
      </c>
      <c r="AX27" s="8">
        <f t="shared" si="14"/>
        <v>0.11615783269600001</v>
      </c>
      <c r="AY27" s="8">
        <f t="shared" si="15"/>
        <v>0.12982346007199999</v>
      </c>
      <c r="AZ27" s="8">
        <f t="shared" si="16"/>
        <v>0.14965347371000001</v>
      </c>
      <c r="BA27" s="8">
        <f t="shared" si="17"/>
        <v>1.5252371800000008E-3</v>
      </c>
      <c r="BB27" s="8">
        <f t="shared" si="18"/>
        <v>4.5757115400000018E-3</v>
      </c>
      <c r="BC27" s="8">
        <f t="shared" si="19"/>
        <v>7.6261859000000031E-3</v>
      </c>
      <c r="BD27" s="8">
        <f t="shared" si="20"/>
        <v>1.0676660260000005E-2</v>
      </c>
      <c r="BE27" s="8">
        <f t="shared" si="21"/>
        <v>1.3727134620000006E-2</v>
      </c>
      <c r="BF27" s="8">
        <f t="shared" si="22"/>
        <v>1.6777608980000008E-2</v>
      </c>
      <c r="BG27" s="8">
        <f t="shared" si="23"/>
        <v>1.9828083340000011E-2</v>
      </c>
      <c r="BH27" s="8">
        <f t="shared" si="24"/>
        <v>2.2878557700000014E-2</v>
      </c>
      <c r="BI27" s="8">
        <f t="shared" si="25"/>
        <v>2.5929032060000013E-2</v>
      </c>
      <c r="BJ27" s="8">
        <f t="shared" si="26"/>
        <v>2.8979506420000016E-2</v>
      </c>
      <c r="BK27" s="8">
        <f t="shared" si="27"/>
        <v>3.3406009975000019E-2</v>
      </c>
    </row>
    <row r="28" spans="1:63" ht="26.4" x14ac:dyDescent="0.25">
      <c r="A28" s="8"/>
      <c r="B28" s="39" t="s">
        <v>483</v>
      </c>
      <c r="C28" s="38">
        <v>24</v>
      </c>
      <c r="D28" s="38">
        <v>2023</v>
      </c>
      <c r="E28" s="39" t="s">
        <v>484</v>
      </c>
      <c r="F28" s="27">
        <v>0.8016723</v>
      </c>
      <c r="G28" s="27">
        <v>0.64133784000000005</v>
      </c>
      <c r="H28" s="27">
        <v>0.16033446000000001</v>
      </c>
      <c r="I28" s="39" t="s">
        <v>485</v>
      </c>
      <c r="J28" s="15">
        <v>2</v>
      </c>
      <c r="K28" s="39" t="s">
        <v>486</v>
      </c>
      <c r="L28" s="39"/>
      <c r="M28" s="39"/>
      <c r="N28" s="16"/>
      <c r="O28" s="16"/>
      <c r="P28" s="16"/>
      <c r="Q28" s="16"/>
      <c r="R28" s="16"/>
      <c r="S28" s="48" t="s">
        <v>393</v>
      </c>
      <c r="T28" s="16" t="s">
        <v>56</v>
      </c>
      <c r="U28" s="49" t="s">
        <v>58</v>
      </c>
      <c r="V28" s="49" t="s">
        <v>460</v>
      </c>
      <c r="W28" s="43">
        <f t="shared" si="0"/>
        <v>0.8</v>
      </c>
      <c r="X28" s="43">
        <f t="shared" si="1"/>
        <v>0.2</v>
      </c>
      <c r="Y28" s="8" t="s">
        <v>56</v>
      </c>
      <c r="Z28" s="66">
        <f>IFERROR(VLOOKUP($Y28,'Depr rate'!$A$2:$C$9,2,FALSE),0)</f>
        <v>456</v>
      </c>
      <c r="AA28" s="67">
        <f>IF(Z28=0,0,$F28*(VLOOKUP($Z28,'Depr rate'!$B$2:$C$10,2,FALSE)/100))</f>
        <v>2.0843479800000002E-2</v>
      </c>
      <c r="AB28" s="68">
        <f t="shared" si="2"/>
        <v>1.0421739900000001E-2</v>
      </c>
      <c r="AC28" s="69">
        <f>IF(Z28=0,0,$F28*(VLOOKUP($Z28,'Depr rate'!$B$2:$D$10,3,FALSE)/100))</f>
        <v>1.9240135200000001E-2</v>
      </c>
      <c r="AD28" s="4">
        <f t="shared" si="29"/>
        <v>0</v>
      </c>
      <c r="AE28" s="4">
        <f t="shared" si="29"/>
        <v>0</v>
      </c>
      <c r="AF28" s="4">
        <f t="shared" si="29"/>
        <v>0</v>
      </c>
      <c r="AG28" s="4">
        <f t="shared" si="29"/>
        <v>0</v>
      </c>
      <c r="AH28" s="4">
        <f t="shared" si="29"/>
        <v>0</v>
      </c>
      <c r="AI28" s="4">
        <f t="shared" si="29"/>
        <v>0</v>
      </c>
      <c r="AJ28" s="4">
        <f t="shared" si="29"/>
        <v>0</v>
      </c>
      <c r="AK28" s="4">
        <f t="shared" si="29"/>
        <v>0</v>
      </c>
      <c r="AL28" s="4">
        <f t="shared" si="29"/>
        <v>0</v>
      </c>
      <c r="AM28" s="4">
        <f t="shared" si="29"/>
        <v>1.0421739900000001E-2</v>
      </c>
      <c r="AN28" s="70">
        <f t="shared" si="4"/>
        <v>2.9661875100000002E-2</v>
      </c>
      <c r="AO28" s="4">
        <f t="shared" si="5"/>
        <v>0.8</v>
      </c>
      <c r="AP28" s="8">
        <f t="shared" si="6"/>
        <v>0</v>
      </c>
      <c r="AQ28" s="8">
        <f t="shared" si="7"/>
        <v>0</v>
      </c>
      <c r="AR28" s="8">
        <f t="shared" si="8"/>
        <v>0</v>
      </c>
      <c r="AS28" s="8">
        <f t="shared" si="9"/>
        <v>0</v>
      </c>
      <c r="AT28" s="8">
        <f t="shared" si="10"/>
        <v>0</v>
      </c>
      <c r="AU28" s="8">
        <f t="shared" si="11"/>
        <v>0</v>
      </c>
      <c r="AV28" s="8">
        <f t="shared" si="12"/>
        <v>0</v>
      </c>
      <c r="AW28" s="8">
        <f t="shared" si="13"/>
        <v>0</v>
      </c>
      <c r="AX28" s="8">
        <f t="shared" si="14"/>
        <v>0</v>
      </c>
      <c r="AY28" s="8">
        <f t="shared" si="15"/>
        <v>8.3373919200000011E-3</v>
      </c>
      <c r="AZ28" s="8">
        <f t="shared" si="16"/>
        <v>2.3729500080000004E-2</v>
      </c>
      <c r="BA28" s="8">
        <f t="shared" si="17"/>
        <v>0</v>
      </c>
      <c r="BB28" s="8">
        <f t="shared" si="18"/>
        <v>0</v>
      </c>
      <c r="BC28" s="8">
        <f t="shared" si="19"/>
        <v>0</v>
      </c>
      <c r="BD28" s="8">
        <f t="shared" si="20"/>
        <v>0</v>
      </c>
      <c r="BE28" s="8">
        <f t="shared" si="21"/>
        <v>0</v>
      </c>
      <c r="BF28" s="8">
        <f t="shared" si="22"/>
        <v>0</v>
      </c>
      <c r="BG28" s="8">
        <f t="shared" si="23"/>
        <v>0</v>
      </c>
      <c r="BH28" s="8">
        <f t="shared" si="24"/>
        <v>0</v>
      </c>
      <c r="BI28" s="8">
        <f t="shared" si="25"/>
        <v>0</v>
      </c>
      <c r="BJ28" s="8">
        <f t="shared" si="26"/>
        <v>2.0843479799999998E-3</v>
      </c>
      <c r="BK28" s="8">
        <f t="shared" si="27"/>
        <v>5.9323750199999992E-3</v>
      </c>
    </row>
    <row r="29" spans="1:63" ht="26.4" x14ac:dyDescent="0.25">
      <c r="A29" s="8"/>
      <c r="B29" s="39" t="s">
        <v>487</v>
      </c>
      <c r="C29" s="38">
        <v>25</v>
      </c>
      <c r="D29" s="38">
        <v>2023</v>
      </c>
      <c r="E29" s="39" t="s">
        <v>484</v>
      </c>
      <c r="F29" s="27">
        <v>0.76623528000000007</v>
      </c>
      <c r="G29" s="27">
        <v>0.19155882000000007</v>
      </c>
      <c r="H29" s="27">
        <v>0.57467645999999994</v>
      </c>
      <c r="I29" s="39" t="s">
        <v>485</v>
      </c>
      <c r="J29" s="15">
        <v>2</v>
      </c>
      <c r="K29" s="39" t="s">
        <v>486</v>
      </c>
      <c r="L29" s="39"/>
      <c r="M29" s="39"/>
      <c r="N29" s="16"/>
      <c r="O29" s="16"/>
      <c r="P29" s="16"/>
      <c r="Q29" s="16"/>
      <c r="R29" s="16"/>
      <c r="S29" s="48" t="s">
        <v>393</v>
      </c>
      <c r="T29" s="16" t="s">
        <v>56</v>
      </c>
      <c r="U29" s="49" t="s">
        <v>420</v>
      </c>
      <c r="V29" s="49" t="s">
        <v>53</v>
      </c>
      <c r="W29" s="43">
        <f t="shared" si="0"/>
        <v>0.25000000000000006</v>
      </c>
      <c r="X29" s="43">
        <f t="shared" si="1"/>
        <v>0.74999999999999989</v>
      </c>
      <c r="Y29" s="8" t="s">
        <v>56</v>
      </c>
      <c r="Z29" s="66">
        <f>IFERROR(VLOOKUP($Y29,'Depr rate'!$A$2:$C$9,2,FALSE),0)</f>
        <v>456</v>
      </c>
      <c r="AA29" s="67">
        <f>IF(Z29=0,0,$F29*(VLOOKUP($Z29,'Depr rate'!$B$2:$C$10,2,FALSE)/100))</f>
        <v>1.9922117280000002E-2</v>
      </c>
      <c r="AB29" s="68">
        <f t="shared" si="2"/>
        <v>9.961058640000001E-3</v>
      </c>
      <c r="AC29" s="69">
        <f>IF(Z29=0,0,$F29*(VLOOKUP($Z29,'Depr rate'!$B$2:$D$10,3,FALSE)/100))</f>
        <v>1.8389646720000003E-2</v>
      </c>
      <c r="AD29" s="4">
        <f t="shared" si="29"/>
        <v>0</v>
      </c>
      <c r="AE29" s="4">
        <f t="shared" si="29"/>
        <v>0</v>
      </c>
      <c r="AF29" s="4">
        <f t="shared" si="29"/>
        <v>0</v>
      </c>
      <c r="AG29" s="4">
        <f t="shared" si="29"/>
        <v>0</v>
      </c>
      <c r="AH29" s="4">
        <f t="shared" si="29"/>
        <v>0</v>
      </c>
      <c r="AI29" s="4">
        <f t="shared" si="29"/>
        <v>0</v>
      </c>
      <c r="AJ29" s="4">
        <f t="shared" si="29"/>
        <v>0</v>
      </c>
      <c r="AK29" s="4">
        <f t="shared" si="29"/>
        <v>0</v>
      </c>
      <c r="AL29" s="4">
        <f t="shared" si="29"/>
        <v>0</v>
      </c>
      <c r="AM29" s="4">
        <f t="shared" si="29"/>
        <v>9.961058640000001E-3</v>
      </c>
      <c r="AN29" s="70">
        <f t="shared" si="4"/>
        <v>2.8350705360000006E-2</v>
      </c>
      <c r="AO29" s="4">
        <f t="shared" si="5"/>
        <v>0.25000000000000006</v>
      </c>
      <c r="AP29" s="8">
        <f t="shared" si="6"/>
        <v>0</v>
      </c>
      <c r="AQ29" s="8">
        <f t="shared" si="7"/>
        <v>0</v>
      </c>
      <c r="AR29" s="8">
        <f t="shared" si="8"/>
        <v>0</v>
      </c>
      <c r="AS29" s="8">
        <f t="shared" si="9"/>
        <v>0</v>
      </c>
      <c r="AT29" s="8">
        <f t="shared" si="10"/>
        <v>0</v>
      </c>
      <c r="AU29" s="8">
        <f t="shared" si="11"/>
        <v>0</v>
      </c>
      <c r="AV29" s="8">
        <f t="shared" si="12"/>
        <v>0</v>
      </c>
      <c r="AW29" s="8">
        <f t="shared" si="13"/>
        <v>0</v>
      </c>
      <c r="AX29" s="8">
        <f t="shared" si="14"/>
        <v>0</v>
      </c>
      <c r="AY29" s="8">
        <f t="shared" si="15"/>
        <v>2.4902646600000007E-3</v>
      </c>
      <c r="AZ29" s="8">
        <f t="shared" si="16"/>
        <v>7.0876763400000032E-3</v>
      </c>
      <c r="BA29" s="8">
        <f t="shared" si="17"/>
        <v>0</v>
      </c>
      <c r="BB29" s="8">
        <f t="shared" si="18"/>
        <v>0</v>
      </c>
      <c r="BC29" s="8">
        <f t="shared" si="19"/>
        <v>0</v>
      </c>
      <c r="BD29" s="8">
        <f t="shared" si="20"/>
        <v>0</v>
      </c>
      <c r="BE29" s="8">
        <f t="shared" si="21"/>
        <v>0</v>
      </c>
      <c r="BF29" s="8">
        <f t="shared" si="22"/>
        <v>0</v>
      </c>
      <c r="BG29" s="8">
        <f t="shared" si="23"/>
        <v>0</v>
      </c>
      <c r="BH29" s="8">
        <f t="shared" si="24"/>
        <v>0</v>
      </c>
      <c r="BI29" s="8">
        <f t="shared" si="25"/>
        <v>0</v>
      </c>
      <c r="BJ29" s="8">
        <f t="shared" si="26"/>
        <v>7.4707939800000012E-3</v>
      </c>
      <c r="BK29" s="8">
        <f t="shared" si="27"/>
        <v>2.1263029020000004E-2</v>
      </c>
    </row>
    <row r="30" spans="1:63" ht="39.6" x14ac:dyDescent="0.25">
      <c r="A30" s="8"/>
      <c r="B30" s="39" t="s">
        <v>488</v>
      </c>
      <c r="C30" s="38">
        <v>26</v>
      </c>
      <c r="D30" s="38">
        <v>2019</v>
      </c>
      <c r="E30" s="39" t="s">
        <v>489</v>
      </c>
      <c r="F30" s="27">
        <v>1.23</v>
      </c>
      <c r="G30" s="27">
        <v>1.23</v>
      </c>
      <c r="H30" s="27">
        <v>0</v>
      </c>
      <c r="I30" s="39" t="s">
        <v>490</v>
      </c>
      <c r="J30" s="15">
        <v>2</v>
      </c>
      <c r="K30" s="39" t="s">
        <v>322</v>
      </c>
      <c r="L30" s="39"/>
      <c r="M30" s="39"/>
      <c r="N30" s="16"/>
      <c r="O30" s="16"/>
      <c r="P30" s="16"/>
      <c r="Q30" s="16"/>
      <c r="R30" s="16"/>
      <c r="S30" s="48" t="s">
        <v>393</v>
      </c>
      <c r="T30" s="16" t="s">
        <v>56</v>
      </c>
      <c r="U30" s="49" t="s">
        <v>456</v>
      </c>
      <c r="V30" s="49" t="s">
        <v>53</v>
      </c>
      <c r="W30" s="43">
        <f t="shared" si="0"/>
        <v>1</v>
      </c>
      <c r="X30" s="43">
        <f t="shared" si="1"/>
        <v>0</v>
      </c>
      <c r="Y30" s="8" t="s">
        <v>56</v>
      </c>
      <c r="Z30" s="66">
        <f>IFERROR(VLOOKUP($Y30,'Depr rate'!$A$2:$C$9,2,FALSE),0)</f>
        <v>456</v>
      </c>
      <c r="AA30" s="67">
        <f>IF(Z30=0,0,$F30*(VLOOKUP($Z30,'Depr rate'!$B$2:$C$10,2,FALSE)/100))</f>
        <v>3.1980000000000001E-2</v>
      </c>
      <c r="AB30" s="68">
        <f t="shared" si="2"/>
        <v>1.5990000000000001E-2</v>
      </c>
      <c r="AC30" s="69">
        <f>IF(Z30=0,0,$F30*(VLOOKUP($Z30,'Depr rate'!$B$2:$D$10,3,FALSE)/100))</f>
        <v>2.9520000000000001E-2</v>
      </c>
      <c r="AD30" s="4">
        <f t="shared" si="29"/>
        <v>0</v>
      </c>
      <c r="AE30" s="4">
        <f t="shared" si="29"/>
        <v>0</v>
      </c>
      <c r="AF30" s="4">
        <f t="shared" si="29"/>
        <v>0</v>
      </c>
      <c r="AG30" s="4">
        <f t="shared" si="29"/>
        <v>0</v>
      </c>
      <c r="AH30" s="4">
        <f t="shared" si="29"/>
        <v>0</v>
      </c>
      <c r="AI30" s="4">
        <f t="shared" si="29"/>
        <v>1.5990000000000001E-2</v>
      </c>
      <c r="AJ30" s="4">
        <f t="shared" si="29"/>
        <v>4.7969999999999999E-2</v>
      </c>
      <c r="AK30" s="4">
        <f t="shared" si="29"/>
        <v>7.9950000000000007E-2</v>
      </c>
      <c r="AL30" s="4">
        <f t="shared" si="29"/>
        <v>0.11193</v>
      </c>
      <c r="AM30" s="4">
        <f t="shared" si="29"/>
        <v>0.14391000000000001</v>
      </c>
      <c r="AN30" s="70">
        <f t="shared" si="4"/>
        <v>0.17343</v>
      </c>
      <c r="AO30" s="4">
        <f t="shared" si="5"/>
        <v>1</v>
      </c>
      <c r="AP30" s="8">
        <f t="shared" si="6"/>
        <v>0</v>
      </c>
      <c r="AQ30" s="8">
        <f t="shared" si="7"/>
        <v>0</v>
      </c>
      <c r="AR30" s="8">
        <f t="shared" si="8"/>
        <v>0</v>
      </c>
      <c r="AS30" s="8">
        <f t="shared" si="9"/>
        <v>0</v>
      </c>
      <c r="AT30" s="8">
        <f t="shared" si="10"/>
        <v>0</v>
      </c>
      <c r="AU30" s="8">
        <f t="shared" si="11"/>
        <v>1.5990000000000001E-2</v>
      </c>
      <c r="AV30" s="8">
        <f t="shared" si="12"/>
        <v>4.7969999999999999E-2</v>
      </c>
      <c r="AW30" s="8">
        <f t="shared" si="13"/>
        <v>7.9950000000000007E-2</v>
      </c>
      <c r="AX30" s="8">
        <f t="shared" si="14"/>
        <v>0.11193</v>
      </c>
      <c r="AY30" s="8">
        <f t="shared" si="15"/>
        <v>0.14391000000000001</v>
      </c>
      <c r="AZ30" s="8">
        <f t="shared" si="16"/>
        <v>0.17343</v>
      </c>
      <c r="BA30" s="8">
        <f t="shared" si="17"/>
        <v>0</v>
      </c>
      <c r="BB30" s="8">
        <f t="shared" si="18"/>
        <v>0</v>
      </c>
      <c r="BC30" s="8">
        <f t="shared" si="19"/>
        <v>0</v>
      </c>
      <c r="BD30" s="8">
        <f t="shared" si="20"/>
        <v>0</v>
      </c>
      <c r="BE30" s="8">
        <f t="shared" si="21"/>
        <v>0</v>
      </c>
      <c r="BF30" s="8">
        <f t="shared" si="22"/>
        <v>0</v>
      </c>
      <c r="BG30" s="8">
        <f t="shared" si="23"/>
        <v>0</v>
      </c>
      <c r="BH30" s="8">
        <f t="shared" si="24"/>
        <v>0</v>
      </c>
      <c r="BI30" s="8">
        <f t="shared" si="25"/>
        <v>0</v>
      </c>
      <c r="BJ30" s="8">
        <f t="shared" si="26"/>
        <v>0</v>
      </c>
      <c r="BK30" s="8">
        <f t="shared" si="27"/>
        <v>0</v>
      </c>
    </row>
    <row r="31" spans="1:63" x14ac:dyDescent="0.25">
      <c r="A31" s="8"/>
      <c r="B31" s="39"/>
      <c r="C31" s="38">
        <v>27</v>
      </c>
      <c r="D31" s="38">
        <v>2022</v>
      </c>
      <c r="E31" s="39" t="s">
        <v>204</v>
      </c>
      <c r="F31" s="27">
        <f>G31+H31</f>
        <v>29.060000000000002</v>
      </c>
      <c r="G31" s="27">
        <v>0</v>
      </c>
      <c r="H31" s="27">
        <f>3.85+25.21</f>
        <v>29.060000000000002</v>
      </c>
      <c r="I31" s="39"/>
      <c r="J31" s="15">
        <v>1</v>
      </c>
      <c r="K31" s="39"/>
      <c r="L31" s="39"/>
      <c r="M31" s="39"/>
      <c r="N31" s="16"/>
      <c r="O31" s="16"/>
      <c r="P31" s="16"/>
      <c r="Q31" s="16"/>
      <c r="R31" s="16"/>
      <c r="S31" s="48" t="s">
        <v>203</v>
      </c>
      <c r="T31" s="16" t="s">
        <v>135</v>
      </c>
      <c r="U31" s="49"/>
      <c r="V31" s="49"/>
      <c r="W31" s="43">
        <f t="shared" si="0"/>
        <v>0</v>
      </c>
      <c r="X31" s="43">
        <f t="shared" si="1"/>
        <v>1</v>
      </c>
      <c r="Y31" s="8" t="s">
        <v>135</v>
      </c>
      <c r="Z31" s="66">
        <f>IFERROR(VLOOKUP($Y31,'Depr rate'!$A$2:$C$9,2,FALSE),0)</f>
        <v>455</v>
      </c>
      <c r="AA31" s="67">
        <f>IF(Z31=0,0,$F31*(VLOOKUP($Z31,'Depr rate'!$B$2:$C$10,2,FALSE)/100))</f>
        <v>0.43299400000000005</v>
      </c>
      <c r="AB31" s="68">
        <f t="shared" si="2"/>
        <v>0.21649700000000002</v>
      </c>
      <c r="AC31" s="69">
        <f>IF(Z31=0,0,$F31*(VLOOKUP($Z31,'Depr rate'!$B$2:$D$10,3,FALSE)/100))</f>
        <v>0.70906400000000003</v>
      </c>
      <c r="AD31" s="4">
        <f t="shared" si="29"/>
        <v>0</v>
      </c>
      <c r="AE31" s="4">
        <f t="shared" si="29"/>
        <v>0</v>
      </c>
      <c r="AF31" s="4">
        <f t="shared" si="29"/>
        <v>0</v>
      </c>
      <c r="AG31" s="4">
        <f t="shared" si="29"/>
        <v>0</v>
      </c>
      <c r="AH31" s="4">
        <f t="shared" si="29"/>
        <v>0</v>
      </c>
      <c r="AI31" s="4">
        <f t="shared" si="29"/>
        <v>0</v>
      </c>
      <c r="AJ31" s="4">
        <f t="shared" si="29"/>
        <v>0</v>
      </c>
      <c r="AK31" s="4">
        <f t="shared" si="29"/>
        <v>0</v>
      </c>
      <c r="AL31" s="4">
        <f t="shared" si="29"/>
        <v>0.21649700000000002</v>
      </c>
      <c r="AM31" s="4">
        <f t="shared" si="29"/>
        <v>0.64949100000000004</v>
      </c>
      <c r="AN31" s="70">
        <f t="shared" si="4"/>
        <v>1.358555</v>
      </c>
      <c r="AO31" s="4">
        <f t="shared" si="5"/>
        <v>0</v>
      </c>
      <c r="AP31" s="8">
        <f t="shared" si="6"/>
        <v>0</v>
      </c>
      <c r="AQ31" s="8">
        <f t="shared" si="7"/>
        <v>0</v>
      </c>
      <c r="AR31" s="8">
        <f t="shared" si="8"/>
        <v>0</v>
      </c>
      <c r="AS31" s="8">
        <f t="shared" si="9"/>
        <v>0</v>
      </c>
      <c r="AT31" s="8">
        <f t="shared" si="10"/>
        <v>0</v>
      </c>
      <c r="AU31" s="8">
        <f t="shared" si="11"/>
        <v>0</v>
      </c>
      <c r="AV31" s="8">
        <f t="shared" si="12"/>
        <v>0</v>
      </c>
      <c r="AW31" s="8">
        <f t="shared" si="13"/>
        <v>0</v>
      </c>
      <c r="AX31" s="8">
        <f t="shared" si="14"/>
        <v>0</v>
      </c>
      <c r="AY31" s="8">
        <f t="shared" si="15"/>
        <v>0</v>
      </c>
      <c r="AZ31" s="8">
        <f t="shared" si="16"/>
        <v>0</v>
      </c>
      <c r="BA31" s="8">
        <f t="shared" si="17"/>
        <v>0</v>
      </c>
      <c r="BB31" s="8">
        <f t="shared" si="18"/>
        <v>0</v>
      </c>
      <c r="BC31" s="8">
        <f t="shared" si="19"/>
        <v>0</v>
      </c>
      <c r="BD31" s="8">
        <f t="shared" si="20"/>
        <v>0</v>
      </c>
      <c r="BE31" s="8">
        <f t="shared" si="21"/>
        <v>0</v>
      </c>
      <c r="BF31" s="8">
        <f t="shared" si="22"/>
        <v>0</v>
      </c>
      <c r="BG31" s="8">
        <f t="shared" si="23"/>
        <v>0</v>
      </c>
      <c r="BH31" s="8">
        <f t="shared" si="24"/>
        <v>0</v>
      </c>
      <c r="BI31" s="8">
        <f t="shared" si="25"/>
        <v>0.21649700000000002</v>
      </c>
      <c r="BJ31" s="8">
        <f t="shared" si="26"/>
        <v>0.64949100000000004</v>
      </c>
      <c r="BK31" s="8">
        <f t="shared" si="27"/>
        <v>1.358555</v>
      </c>
    </row>
    <row r="32" spans="1:63" ht="39.6" x14ac:dyDescent="0.25">
      <c r="A32" s="8"/>
      <c r="B32" s="39" t="s">
        <v>491</v>
      </c>
      <c r="C32" s="38">
        <v>28</v>
      </c>
      <c r="D32" s="38">
        <v>2019</v>
      </c>
      <c r="E32" s="39" t="s">
        <v>492</v>
      </c>
      <c r="F32" s="27">
        <v>2.4300000000000002</v>
      </c>
      <c r="G32" s="27">
        <v>1.0900000000000001</v>
      </c>
      <c r="H32" s="27">
        <v>1.34</v>
      </c>
      <c r="I32" s="39" t="s">
        <v>493</v>
      </c>
      <c r="J32" s="15">
        <v>2</v>
      </c>
      <c r="K32" s="39" t="s">
        <v>494</v>
      </c>
      <c r="L32" s="39"/>
      <c r="M32" s="39"/>
      <c r="N32" s="16"/>
      <c r="O32" s="16"/>
      <c r="P32" s="16"/>
      <c r="Q32" s="16"/>
      <c r="R32" s="16"/>
      <c r="S32" s="48" t="s">
        <v>393</v>
      </c>
      <c r="T32" s="16" t="s">
        <v>65</v>
      </c>
      <c r="U32" s="49" t="s">
        <v>446</v>
      </c>
      <c r="V32" s="49" t="s">
        <v>54</v>
      </c>
      <c r="W32" s="43">
        <f t="shared" si="0"/>
        <v>0.44855967078189302</v>
      </c>
      <c r="X32" s="43">
        <f t="shared" si="1"/>
        <v>0.55144032921810704</v>
      </c>
      <c r="Y32" s="8" t="s">
        <v>65</v>
      </c>
      <c r="Z32" s="66">
        <f>IFERROR(VLOOKUP($Y32,'Depr rate'!$A$2:$C$9,2,FALSE),0)</f>
        <v>453</v>
      </c>
      <c r="AA32" s="67">
        <f>IF(Z32=0,0,$F32*(VLOOKUP($Z32,'Depr rate'!$B$2:$C$10,2,FALSE)/100))</f>
        <v>3.6936000000000004E-2</v>
      </c>
      <c r="AB32" s="68">
        <f t="shared" si="2"/>
        <v>1.8468000000000002E-2</v>
      </c>
      <c r="AC32" s="69">
        <f>IF(Z32=0,0,$F32*(VLOOKUP($Z32,'Depr rate'!$B$2:$D$10,3,FALSE)/100))</f>
        <v>9.7929000000000016E-2</v>
      </c>
      <c r="AD32" s="4">
        <f t="shared" si="29"/>
        <v>0</v>
      </c>
      <c r="AE32" s="4">
        <f t="shared" si="29"/>
        <v>0</v>
      </c>
      <c r="AF32" s="4">
        <f t="shared" si="29"/>
        <v>0</v>
      </c>
      <c r="AG32" s="4">
        <f t="shared" si="29"/>
        <v>0</v>
      </c>
      <c r="AH32" s="4">
        <f t="shared" si="29"/>
        <v>0</v>
      </c>
      <c r="AI32" s="4">
        <f t="shared" si="29"/>
        <v>1.8468000000000002E-2</v>
      </c>
      <c r="AJ32" s="4">
        <f t="shared" si="29"/>
        <v>5.5404000000000009E-2</v>
      </c>
      <c r="AK32" s="4">
        <f t="shared" si="29"/>
        <v>9.2340000000000005E-2</v>
      </c>
      <c r="AL32" s="4">
        <f t="shared" si="29"/>
        <v>0.12927600000000003</v>
      </c>
      <c r="AM32" s="4">
        <f t="shared" si="29"/>
        <v>0.16621200000000003</v>
      </c>
      <c r="AN32" s="70">
        <f t="shared" si="4"/>
        <v>0.26414100000000007</v>
      </c>
      <c r="AO32" s="4">
        <f t="shared" si="5"/>
        <v>0.44855967078189302</v>
      </c>
      <c r="AP32" s="8">
        <f t="shared" si="6"/>
        <v>0</v>
      </c>
      <c r="AQ32" s="8">
        <f t="shared" si="7"/>
        <v>0</v>
      </c>
      <c r="AR32" s="8">
        <f t="shared" si="8"/>
        <v>0</v>
      </c>
      <c r="AS32" s="8">
        <f t="shared" si="9"/>
        <v>0</v>
      </c>
      <c r="AT32" s="8">
        <f t="shared" si="10"/>
        <v>0</v>
      </c>
      <c r="AU32" s="8">
        <f t="shared" si="11"/>
        <v>8.2840000000000014E-3</v>
      </c>
      <c r="AV32" s="8">
        <f t="shared" si="12"/>
        <v>2.4852000000000006E-2</v>
      </c>
      <c r="AW32" s="8">
        <f t="shared" si="13"/>
        <v>4.1420000000000005E-2</v>
      </c>
      <c r="AX32" s="8">
        <f t="shared" si="14"/>
        <v>5.7988000000000012E-2</v>
      </c>
      <c r="AY32" s="8">
        <f t="shared" si="15"/>
        <v>7.4556000000000011E-2</v>
      </c>
      <c r="AZ32" s="8">
        <f t="shared" si="16"/>
        <v>0.11848300000000003</v>
      </c>
      <c r="BA32" s="8">
        <f t="shared" si="17"/>
        <v>0</v>
      </c>
      <c r="BB32" s="8">
        <f t="shared" si="18"/>
        <v>0</v>
      </c>
      <c r="BC32" s="8">
        <f t="shared" si="19"/>
        <v>0</v>
      </c>
      <c r="BD32" s="8">
        <f t="shared" si="20"/>
        <v>0</v>
      </c>
      <c r="BE32" s="8">
        <f t="shared" si="21"/>
        <v>0</v>
      </c>
      <c r="BF32" s="8">
        <f t="shared" si="22"/>
        <v>1.0184E-2</v>
      </c>
      <c r="BG32" s="8">
        <f t="shared" si="23"/>
        <v>3.0552000000000003E-2</v>
      </c>
      <c r="BH32" s="8">
        <f t="shared" si="24"/>
        <v>5.092E-2</v>
      </c>
      <c r="BI32" s="8">
        <f t="shared" si="25"/>
        <v>7.1288000000000004E-2</v>
      </c>
      <c r="BJ32" s="8">
        <f t="shared" si="26"/>
        <v>9.1656000000000001E-2</v>
      </c>
      <c r="BK32" s="8">
        <f t="shared" si="27"/>
        <v>0.14565800000000001</v>
      </c>
    </row>
    <row r="33" spans="1:63" x14ac:dyDescent="0.25">
      <c r="A33" s="8"/>
      <c r="B33" s="39"/>
      <c r="C33" s="38">
        <v>29</v>
      </c>
      <c r="D33" s="38">
        <v>2022</v>
      </c>
      <c r="E33" s="39" t="s">
        <v>204</v>
      </c>
      <c r="F33" s="27">
        <v>2.67</v>
      </c>
      <c r="G33" s="27">
        <f>0</f>
        <v>0</v>
      </c>
      <c r="H33" s="27">
        <v>2.67</v>
      </c>
      <c r="I33" s="39"/>
      <c r="J33" s="15">
        <v>1</v>
      </c>
      <c r="K33" s="39"/>
      <c r="L33" s="39"/>
      <c r="M33" s="39"/>
      <c r="N33" s="16"/>
      <c r="O33" s="16"/>
      <c r="P33" s="16"/>
      <c r="Q33" s="16"/>
      <c r="R33" s="16"/>
      <c r="S33" s="48" t="s">
        <v>203</v>
      </c>
      <c r="T33" s="16" t="s">
        <v>65</v>
      </c>
      <c r="U33" s="49"/>
      <c r="V33" s="49"/>
      <c r="W33" s="43">
        <f t="shared" si="0"/>
        <v>0</v>
      </c>
      <c r="X33" s="43">
        <f t="shared" si="1"/>
        <v>1</v>
      </c>
      <c r="Y33" s="8" t="s">
        <v>65</v>
      </c>
      <c r="Z33" s="66">
        <f>IFERROR(VLOOKUP($Y33,'Depr rate'!$A$2:$C$9,2,FALSE),0)</f>
        <v>453</v>
      </c>
      <c r="AA33" s="67">
        <f>IF(Z33=0,0,$F33*(VLOOKUP($Z33,'Depr rate'!$B$2:$C$10,2,FALSE)/100))</f>
        <v>4.0584000000000002E-2</v>
      </c>
      <c r="AB33" s="68">
        <f t="shared" si="2"/>
        <v>2.0292000000000001E-2</v>
      </c>
      <c r="AC33" s="69">
        <f>IF(Z33=0,0,$F33*(VLOOKUP($Z33,'Depr rate'!$B$2:$D$10,3,FALSE)/100))</f>
        <v>0.107601</v>
      </c>
      <c r="AD33" s="4">
        <f t="shared" si="29"/>
        <v>0</v>
      </c>
      <c r="AE33" s="4">
        <f t="shared" si="29"/>
        <v>0</v>
      </c>
      <c r="AF33" s="4">
        <f t="shared" si="29"/>
        <v>0</v>
      </c>
      <c r="AG33" s="4">
        <f t="shared" si="29"/>
        <v>0</v>
      </c>
      <c r="AH33" s="4">
        <f t="shared" si="29"/>
        <v>0</v>
      </c>
      <c r="AI33" s="4">
        <f t="shared" si="29"/>
        <v>0</v>
      </c>
      <c r="AJ33" s="4">
        <f t="shared" si="29"/>
        <v>0</v>
      </c>
      <c r="AK33" s="4">
        <f t="shared" si="29"/>
        <v>0</v>
      </c>
      <c r="AL33" s="4">
        <f t="shared" si="29"/>
        <v>2.0292000000000001E-2</v>
      </c>
      <c r="AM33" s="4">
        <f t="shared" si="29"/>
        <v>6.0876E-2</v>
      </c>
      <c r="AN33" s="70">
        <f t="shared" si="4"/>
        <v>0.16847699999999999</v>
      </c>
      <c r="AO33" s="4">
        <f t="shared" si="5"/>
        <v>0</v>
      </c>
      <c r="AP33" s="8">
        <f t="shared" si="6"/>
        <v>0</v>
      </c>
      <c r="AQ33" s="8">
        <f t="shared" si="7"/>
        <v>0</v>
      </c>
      <c r="AR33" s="8">
        <f t="shared" si="8"/>
        <v>0</v>
      </c>
      <c r="AS33" s="8">
        <f t="shared" si="9"/>
        <v>0</v>
      </c>
      <c r="AT33" s="8">
        <f t="shared" si="10"/>
        <v>0</v>
      </c>
      <c r="AU33" s="8">
        <f t="shared" si="11"/>
        <v>0</v>
      </c>
      <c r="AV33" s="8">
        <f t="shared" si="12"/>
        <v>0</v>
      </c>
      <c r="AW33" s="8">
        <f t="shared" si="13"/>
        <v>0</v>
      </c>
      <c r="AX33" s="8">
        <f t="shared" si="14"/>
        <v>0</v>
      </c>
      <c r="AY33" s="8">
        <f t="shared" si="15"/>
        <v>0</v>
      </c>
      <c r="AZ33" s="8">
        <f t="shared" si="16"/>
        <v>0</v>
      </c>
      <c r="BA33" s="8">
        <f t="shared" si="17"/>
        <v>0</v>
      </c>
      <c r="BB33" s="8">
        <f t="shared" si="18"/>
        <v>0</v>
      </c>
      <c r="BC33" s="8">
        <f t="shared" si="19"/>
        <v>0</v>
      </c>
      <c r="BD33" s="8">
        <f t="shared" si="20"/>
        <v>0</v>
      </c>
      <c r="BE33" s="8">
        <f t="shared" si="21"/>
        <v>0</v>
      </c>
      <c r="BF33" s="8">
        <f t="shared" si="22"/>
        <v>0</v>
      </c>
      <c r="BG33" s="8">
        <f t="shared" si="23"/>
        <v>0</v>
      </c>
      <c r="BH33" s="8">
        <f t="shared" si="24"/>
        <v>0</v>
      </c>
      <c r="BI33" s="8">
        <f t="shared" si="25"/>
        <v>2.0292000000000001E-2</v>
      </c>
      <c r="BJ33" s="8">
        <f t="shared" si="26"/>
        <v>6.0876E-2</v>
      </c>
      <c r="BK33" s="8">
        <f t="shared" si="27"/>
        <v>0.16847699999999999</v>
      </c>
    </row>
    <row r="34" spans="1:63" ht="26.4" x14ac:dyDescent="0.25">
      <c r="A34" s="8"/>
      <c r="B34" s="39" t="s">
        <v>495</v>
      </c>
      <c r="C34" s="38">
        <v>30</v>
      </c>
      <c r="D34" s="38">
        <v>2018</v>
      </c>
      <c r="E34" s="39" t="s">
        <v>496</v>
      </c>
      <c r="F34" s="27">
        <v>1.05</v>
      </c>
      <c r="G34" s="27">
        <v>0.84</v>
      </c>
      <c r="H34" s="27">
        <v>0.21</v>
      </c>
      <c r="I34" s="39" t="s">
        <v>497</v>
      </c>
      <c r="J34" s="15">
        <v>2</v>
      </c>
      <c r="K34" s="39" t="s">
        <v>498</v>
      </c>
      <c r="L34" s="39"/>
      <c r="M34" s="39"/>
      <c r="N34" s="16"/>
      <c r="O34" s="16"/>
      <c r="P34" s="16"/>
      <c r="Q34" s="16"/>
      <c r="R34" s="16"/>
      <c r="S34" s="48" t="s">
        <v>393</v>
      </c>
      <c r="T34" s="16" t="s">
        <v>56</v>
      </c>
      <c r="U34" s="49" t="s">
        <v>499</v>
      </c>
      <c r="V34" s="49" t="s">
        <v>53</v>
      </c>
      <c r="W34" s="43">
        <f t="shared" si="0"/>
        <v>0.79999999999999993</v>
      </c>
      <c r="X34" s="43">
        <f t="shared" si="1"/>
        <v>0.19999999999999998</v>
      </c>
      <c r="Y34" s="8" t="s">
        <v>56</v>
      </c>
      <c r="Z34" s="66">
        <f>IFERROR(VLOOKUP($Y34,'Depr rate'!$A$2:$C$9,2,FALSE),0)</f>
        <v>456</v>
      </c>
      <c r="AA34" s="67">
        <f>IF(Z34=0,0,$F34*(VLOOKUP($Z34,'Depr rate'!$B$2:$C$10,2,FALSE)/100))</f>
        <v>2.7300000000000005E-2</v>
      </c>
      <c r="AB34" s="68">
        <f t="shared" si="2"/>
        <v>1.3650000000000002E-2</v>
      </c>
      <c r="AC34" s="69">
        <f>IF(Z34=0,0,$F34*(VLOOKUP($Z34,'Depr rate'!$B$2:$D$10,3,FALSE)/100))</f>
        <v>2.52E-2</v>
      </c>
      <c r="AD34" s="4">
        <f t="shared" si="29"/>
        <v>0</v>
      </c>
      <c r="AE34" s="4">
        <f t="shared" si="29"/>
        <v>0</v>
      </c>
      <c r="AF34" s="4">
        <f t="shared" si="29"/>
        <v>0</v>
      </c>
      <c r="AG34" s="4">
        <f t="shared" si="29"/>
        <v>0</v>
      </c>
      <c r="AH34" s="4">
        <f t="shared" si="29"/>
        <v>1.3650000000000002E-2</v>
      </c>
      <c r="AI34" s="4">
        <f t="shared" si="29"/>
        <v>4.0950000000000007E-2</v>
      </c>
      <c r="AJ34" s="4">
        <f t="shared" si="29"/>
        <v>6.8250000000000005E-2</v>
      </c>
      <c r="AK34" s="4">
        <f t="shared" si="29"/>
        <v>9.5550000000000024E-2</v>
      </c>
      <c r="AL34" s="4">
        <f t="shared" si="29"/>
        <v>0.12285000000000001</v>
      </c>
      <c r="AM34" s="4">
        <f t="shared" si="29"/>
        <v>0.15015000000000001</v>
      </c>
      <c r="AN34" s="70">
        <f t="shared" si="4"/>
        <v>0.17535000000000001</v>
      </c>
      <c r="AO34" s="4">
        <f t="shared" si="5"/>
        <v>0.79999999999999993</v>
      </c>
      <c r="AP34" s="8">
        <f t="shared" si="6"/>
        <v>0</v>
      </c>
      <c r="AQ34" s="8">
        <f t="shared" si="7"/>
        <v>0</v>
      </c>
      <c r="AR34" s="8">
        <f t="shared" si="8"/>
        <v>0</v>
      </c>
      <c r="AS34" s="8">
        <f t="shared" si="9"/>
        <v>0</v>
      </c>
      <c r="AT34" s="8">
        <f t="shared" si="10"/>
        <v>1.0920000000000001E-2</v>
      </c>
      <c r="AU34" s="8">
        <f t="shared" si="11"/>
        <v>3.2760000000000004E-2</v>
      </c>
      <c r="AV34" s="8">
        <f t="shared" si="12"/>
        <v>5.4600000000000003E-2</v>
      </c>
      <c r="AW34" s="8">
        <f t="shared" si="13"/>
        <v>7.6440000000000008E-2</v>
      </c>
      <c r="AX34" s="8">
        <f t="shared" si="14"/>
        <v>9.8280000000000006E-2</v>
      </c>
      <c r="AY34" s="8">
        <f t="shared" si="15"/>
        <v>0.12011999999999999</v>
      </c>
      <c r="AZ34" s="8">
        <f t="shared" si="16"/>
        <v>0.14027999999999999</v>
      </c>
      <c r="BA34" s="8">
        <f t="shared" si="17"/>
        <v>0</v>
      </c>
      <c r="BB34" s="8">
        <f t="shared" si="18"/>
        <v>0</v>
      </c>
      <c r="BC34" s="8">
        <f t="shared" si="19"/>
        <v>0</v>
      </c>
      <c r="BD34" s="8">
        <f t="shared" si="20"/>
        <v>0</v>
      </c>
      <c r="BE34" s="8">
        <f t="shared" si="21"/>
        <v>2.7300000000000015E-3</v>
      </c>
      <c r="BF34" s="8">
        <f t="shared" si="22"/>
        <v>8.1900000000000046E-3</v>
      </c>
      <c r="BG34" s="8">
        <f t="shared" si="23"/>
        <v>1.3650000000000006E-2</v>
      </c>
      <c r="BH34" s="8">
        <f t="shared" si="24"/>
        <v>1.9110000000000012E-2</v>
      </c>
      <c r="BI34" s="8">
        <f t="shared" si="25"/>
        <v>2.4570000000000012E-2</v>
      </c>
      <c r="BJ34" s="8">
        <f t="shared" si="26"/>
        <v>3.0030000000000012E-2</v>
      </c>
      <c r="BK34" s="8">
        <f t="shared" si="27"/>
        <v>3.5070000000000011E-2</v>
      </c>
    </row>
    <row r="35" spans="1:63" ht="26.4" x14ac:dyDescent="0.25">
      <c r="A35" s="8"/>
      <c r="B35" s="39" t="s">
        <v>500</v>
      </c>
      <c r="C35" s="38">
        <v>31</v>
      </c>
      <c r="D35" s="38">
        <v>2022</v>
      </c>
      <c r="E35" s="39" t="s">
        <v>501</v>
      </c>
      <c r="F35" s="27">
        <v>1.90039683</v>
      </c>
      <c r="G35" s="27">
        <v>1.1782460345999999</v>
      </c>
      <c r="H35" s="27">
        <v>0.72215079540000005</v>
      </c>
      <c r="I35" s="39" t="s">
        <v>417</v>
      </c>
      <c r="J35" s="15">
        <v>2</v>
      </c>
      <c r="K35" s="39" t="s">
        <v>181</v>
      </c>
      <c r="L35" s="39"/>
      <c r="M35" s="39"/>
      <c r="N35" s="16"/>
      <c r="O35" s="16"/>
      <c r="P35" s="16"/>
      <c r="Q35" s="16"/>
      <c r="R35" s="16"/>
      <c r="S35" s="48" t="s">
        <v>393</v>
      </c>
      <c r="T35" s="16" t="s">
        <v>135</v>
      </c>
      <c r="U35" s="49" t="s">
        <v>502</v>
      </c>
      <c r="V35" s="49" t="s">
        <v>53</v>
      </c>
      <c r="W35" s="43">
        <f t="shared" si="0"/>
        <v>0.61999999999999988</v>
      </c>
      <c r="X35" s="43">
        <f t="shared" si="1"/>
        <v>0.38</v>
      </c>
      <c r="Y35" s="8" t="s">
        <v>135</v>
      </c>
      <c r="Z35" s="66">
        <f>IFERROR(VLOOKUP($Y35,'Depr rate'!$A$2:$C$9,2,FALSE),0)</f>
        <v>455</v>
      </c>
      <c r="AA35" s="67">
        <f>IF(Z35=0,0,$F35*(VLOOKUP($Z35,'Depr rate'!$B$2:$C$10,2,FALSE)/100))</f>
        <v>2.8315912767E-2</v>
      </c>
      <c r="AB35" s="68">
        <f t="shared" si="2"/>
        <v>1.41579563835E-2</v>
      </c>
      <c r="AC35" s="69">
        <f>IF(Z35=0,0,$F35*(VLOOKUP($Z35,'Depr rate'!$B$2:$D$10,3,FALSE)/100))</f>
        <v>4.6369682651999998E-2</v>
      </c>
      <c r="AD35" s="4">
        <f t="shared" ref="AD35:AM43" si="30">IF($D35&gt;AD$4,0,IF(AD$4=$D35,$AB35,$AA35*(AD$4-$D35)+$AB35))</f>
        <v>0</v>
      </c>
      <c r="AE35" s="4">
        <f t="shared" si="30"/>
        <v>0</v>
      </c>
      <c r="AF35" s="4">
        <f t="shared" si="30"/>
        <v>0</v>
      </c>
      <c r="AG35" s="4">
        <f t="shared" si="30"/>
        <v>0</v>
      </c>
      <c r="AH35" s="4">
        <f t="shared" si="30"/>
        <v>0</v>
      </c>
      <c r="AI35" s="4">
        <f t="shared" si="30"/>
        <v>0</v>
      </c>
      <c r="AJ35" s="4">
        <f t="shared" si="30"/>
        <v>0</v>
      </c>
      <c r="AK35" s="4">
        <f t="shared" si="30"/>
        <v>0</v>
      </c>
      <c r="AL35" s="4">
        <f t="shared" si="30"/>
        <v>1.41579563835E-2</v>
      </c>
      <c r="AM35" s="4">
        <f t="shared" si="30"/>
        <v>4.2473869150499999E-2</v>
      </c>
      <c r="AN35" s="70">
        <f t="shared" si="4"/>
        <v>8.8843551802500004E-2</v>
      </c>
      <c r="AO35" s="4">
        <f t="shared" si="5"/>
        <v>0.61999999999999988</v>
      </c>
      <c r="AP35" s="8">
        <f t="shared" si="6"/>
        <v>0</v>
      </c>
      <c r="AQ35" s="8">
        <f t="shared" si="7"/>
        <v>0</v>
      </c>
      <c r="AR35" s="8">
        <f t="shared" si="8"/>
        <v>0</v>
      </c>
      <c r="AS35" s="8">
        <f t="shared" si="9"/>
        <v>0</v>
      </c>
      <c r="AT35" s="8">
        <f t="shared" si="10"/>
        <v>0</v>
      </c>
      <c r="AU35" s="8">
        <f t="shared" si="11"/>
        <v>0</v>
      </c>
      <c r="AV35" s="8">
        <f t="shared" si="12"/>
        <v>0</v>
      </c>
      <c r="AW35" s="8">
        <f t="shared" si="13"/>
        <v>0</v>
      </c>
      <c r="AX35" s="8">
        <f t="shared" si="14"/>
        <v>8.7779329577699992E-3</v>
      </c>
      <c r="AY35" s="8">
        <f t="shared" si="15"/>
        <v>2.6333798873309996E-2</v>
      </c>
      <c r="AZ35" s="8">
        <f t="shared" si="16"/>
        <v>5.508300211754999E-2</v>
      </c>
      <c r="BA35" s="8">
        <f t="shared" si="17"/>
        <v>0</v>
      </c>
      <c r="BB35" s="8">
        <f t="shared" si="18"/>
        <v>0</v>
      </c>
      <c r="BC35" s="8">
        <f t="shared" si="19"/>
        <v>0</v>
      </c>
      <c r="BD35" s="8">
        <f t="shared" si="20"/>
        <v>0</v>
      </c>
      <c r="BE35" s="8">
        <f t="shared" si="21"/>
        <v>0</v>
      </c>
      <c r="BF35" s="8">
        <f t="shared" si="22"/>
        <v>0</v>
      </c>
      <c r="BG35" s="8">
        <f t="shared" si="23"/>
        <v>0</v>
      </c>
      <c r="BH35" s="8">
        <f t="shared" si="24"/>
        <v>0</v>
      </c>
      <c r="BI35" s="8">
        <f t="shared" si="25"/>
        <v>5.3800234257300019E-3</v>
      </c>
      <c r="BJ35" s="8">
        <f t="shared" si="26"/>
        <v>1.6140070277190003E-2</v>
      </c>
      <c r="BK35" s="8">
        <f t="shared" si="27"/>
        <v>3.3760549684950014E-2</v>
      </c>
    </row>
    <row r="36" spans="1:63" ht="60" customHeight="1" x14ac:dyDescent="0.25">
      <c r="A36" s="8"/>
      <c r="B36" s="39" t="s">
        <v>503</v>
      </c>
      <c r="C36" s="38">
        <v>32</v>
      </c>
      <c r="D36" s="38">
        <v>2022</v>
      </c>
      <c r="E36" s="39" t="s">
        <v>504</v>
      </c>
      <c r="F36" s="27">
        <v>1.66</v>
      </c>
      <c r="G36" s="27">
        <v>1.04</v>
      </c>
      <c r="H36" s="27">
        <v>0.62</v>
      </c>
      <c r="I36" s="39" t="s">
        <v>417</v>
      </c>
      <c r="J36" s="15">
        <v>2</v>
      </c>
      <c r="K36" s="39" t="s">
        <v>181</v>
      </c>
      <c r="L36" s="39"/>
      <c r="M36" s="39"/>
      <c r="N36" s="16"/>
      <c r="O36" s="16"/>
      <c r="P36" s="16"/>
      <c r="Q36" s="16"/>
      <c r="R36" s="16"/>
      <c r="S36" s="48" t="s">
        <v>393</v>
      </c>
      <c r="T36" s="16" t="s">
        <v>135</v>
      </c>
      <c r="U36" s="49" t="s">
        <v>505</v>
      </c>
      <c r="V36" s="49" t="s">
        <v>53</v>
      </c>
      <c r="W36" s="43">
        <f t="shared" ref="W36:W52" si="31">G36/$F36</f>
        <v>0.62650602409638556</v>
      </c>
      <c r="X36" s="43">
        <f t="shared" ref="X36:X52" si="32">H36/$F36</f>
        <v>0.37349397590361449</v>
      </c>
      <c r="Y36" s="8" t="s">
        <v>135</v>
      </c>
      <c r="Z36" s="66">
        <f>IFERROR(VLOOKUP($Y36,'Depr rate'!$A$2:$C$9,2,FALSE),0)</f>
        <v>455</v>
      </c>
      <c r="AA36" s="67">
        <f>IF(Z36=0,0,$F36*(VLOOKUP($Z36,'Depr rate'!$B$2:$C$10,2,FALSE)/100))</f>
        <v>2.4733999999999999E-2</v>
      </c>
      <c r="AB36" s="68">
        <f t="shared" ref="AB36:AB66" si="33">AA36*0.5</f>
        <v>1.2367E-2</v>
      </c>
      <c r="AC36" s="69">
        <f>IF(Z36=0,0,$F36*(VLOOKUP($Z36,'Depr rate'!$B$2:$D$10,3,FALSE)/100))</f>
        <v>4.0503999999999991E-2</v>
      </c>
      <c r="AD36" s="4">
        <f t="shared" si="30"/>
        <v>0</v>
      </c>
      <c r="AE36" s="4">
        <f t="shared" si="30"/>
        <v>0</v>
      </c>
      <c r="AF36" s="4">
        <f t="shared" si="30"/>
        <v>0</v>
      </c>
      <c r="AG36" s="4">
        <f t="shared" si="30"/>
        <v>0</v>
      </c>
      <c r="AH36" s="4">
        <f t="shared" si="30"/>
        <v>0</v>
      </c>
      <c r="AI36" s="4">
        <f t="shared" si="30"/>
        <v>0</v>
      </c>
      <c r="AJ36" s="4">
        <f t="shared" si="30"/>
        <v>0</v>
      </c>
      <c r="AK36" s="4">
        <f t="shared" si="30"/>
        <v>0</v>
      </c>
      <c r="AL36" s="4">
        <f t="shared" si="30"/>
        <v>1.2367E-2</v>
      </c>
      <c r="AM36" s="4">
        <f t="shared" si="30"/>
        <v>3.7100999999999995E-2</v>
      </c>
      <c r="AN36" s="70">
        <f t="shared" ref="AN36:AN66" si="34">IF(D36=2024,AC36*0.5,AM36+AC36)</f>
        <v>7.760499999999998E-2</v>
      </c>
      <c r="AO36" s="4">
        <f t="shared" ref="AO36:AO67" si="35">G36/F36</f>
        <v>0.62650602409638556</v>
      </c>
      <c r="AP36" s="8">
        <f t="shared" ref="AP36:AP67" si="36">AD36*$AO36</f>
        <v>0</v>
      </c>
      <c r="AQ36" s="8">
        <f t="shared" ref="AQ36:AQ67" si="37">AE36*$AO36</f>
        <v>0</v>
      </c>
      <c r="AR36" s="8">
        <f t="shared" ref="AR36:AR67" si="38">AF36*$AO36</f>
        <v>0</v>
      </c>
      <c r="AS36" s="8">
        <f t="shared" ref="AS36:AS67" si="39">AG36*$AO36</f>
        <v>0</v>
      </c>
      <c r="AT36" s="8">
        <f t="shared" ref="AT36:AT67" si="40">AH36*$AO36</f>
        <v>0</v>
      </c>
      <c r="AU36" s="8">
        <f t="shared" ref="AU36:AU67" si="41">AI36*$AO36</f>
        <v>0</v>
      </c>
      <c r="AV36" s="8">
        <f t="shared" ref="AV36:AV67" si="42">AJ36*$AO36</f>
        <v>0</v>
      </c>
      <c r="AW36" s="8">
        <f t="shared" ref="AW36:AW67" si="43">AK36*$AO36</f>
        <v>0</v>
      </c>
      <c r="AX36" s="8">
        <f t="shared" ref="AX36:AX67" si="44">AL36*$AO36</f>
        <v>7.7479999999999997E-3</v>
      </c>
      <c r="AY36" s="8">
        <f t="shared" ref="AY36:AY67" si="45">AM36*$AO36</f>
        <v>2.3243999999999997E-2</v>
      </c>
      <c r="AZ36" s="8">
        <f t="shared" ref="AZ36:AZ67" si="46">AN36*$AO36</f>
        <v>4.861999999999999E-2</v>
      </c>
      <c r="BA36" s="8">
        <f t="shared" ref="BA36:BA67" si="47">AD36*(1-$AO36)</f>
        <v>0</v>
      </c>
      <c r="BB36" s="8">
        <f t="shared" ref="BB36:BB67" si="48">AE36*(1-$AO36)</f>
        <v>0</v>
      </c>
      <c r="BC36" s="8">
        <f t="shared" ref="BC36:BC67" si="49">AF36*(1-$AO36)</f>
        <v>0</v>
      </c>
      <c r="BD36" s="8">
        <f t="shared" ref="BD36:BD67" si="50">AG36*(1-$AO36)</f>
        <v>0</v>
      </c>
      <c r="BE36" s="8">
        <f t="shared" ref="BE36:BE67" si="51">AH36*(1-$AO36)</f>
        <v>0</v>
      </c>
      <c r="BF36" s="8">
        <f t="shared" ref="BF36:BF67" si="52">AI36*(1-$AO36)</f>
        <v>0</v>
      </c>
      <c r="BG36" s="8">
        <f t="shared" ref="BG36:BG67" si="53">AJ36*(1-$AO36)</f>
        <v>0</v>
      </c>
      <c r="BH36" s="8">
        <f t="shared" ref="BH36:BH67" si="54">AK36*(1-$AO36)</f>
        <v>0</v>
      </c>
      <c r="BI36" s="8">
        <f t="shared" ref="BI36:BI67" si="55">AL36*(1-$AO36)</f>
        <v>4.6189999999999998E-3</v>
      </c>
      <c r="BJ36" s="8">
        <f t="shared" ref="BJ36:BJ67" si="56">AM36*(1-$AO36)</f>
        <v>1.3856999999999998E-2</v>
      </c>
      <c r="BK36" s="8">
        <f t="shared" ref="BK36:BK67" si="57">AN36*(1-$AO36)</f>
        <v>2.898499999999999E-2</v>
      </c>
    </row>
    <row r="37" spans="1:63" ht="39.6" x14ac:dyDescent="0.25">
      <c r="A37" s="8"/>
      <c r="B37" s="39"/>
      <c r="C37" s="38">
        <v>33</v>
      </c>
      <c r="D37" s="38">
        <v>2024</v>
      </c>
      <c r="E37" s="39" t="s">
        <v>506</v>
      </c>
      <c r="F37" s="27">
        <v>0.65200000000000002</v>
      </c>
      <c r="G37" s="27">
        <v>0</v>
      </c>
      <c r="H37" s="27">
        <v>0.65200000000000002</v>
      </c>
      <c r="I37" s="39" t="s">
        <v>347</v>
      </c>
      <c r="J37" s="15">
        <v>2</v>
      </c>
      <c r="K37" s="39" t="s">
        <v>348</v>
      </c>
      <c r="L37" s="39" t="s">
        <v>114</v>
      </c>
      <c r="M37" s="39"/>
      <c r="N37" s="16" t="s">
        <v>53</v>
      </c>
      <c r="O37" s="16" t="s">
        <v>53</v>
      </c>
      <c r="P37" s="16" t="s">
        <v>53</v>
      </c>
      <c r="Q37" s="16" t="s">
        <v>53</v>
      </c>
      <c r="R37" s="16" t="s">
        <v>53</v>
      </c>
      <c r="S37" s="48" t="s">
        <v>393</v>
      </c>
      <c r="T37" s="16" t="s">
        <v>65</v>
      </c>
      <c r="U37" s="49" t="s">
        <v>507</v>
      </c>
      <c r="V37" s="49" t="s">
        <v>54</v>
      </c>
      <c r="W37" s="43">
        <f t="shared" si="31"/>
        <v>0</v>
      </c>
      <c r="X37" s="43">
        <f t="shared" si="32"/>
        <v>1</v>
      </c>
      <c r="Y37" s="8" t="s">
        <v>65</v>
      </c>
      <c r="Z37" s="66">
        <f>IFERROR(VLOOKUP($Y37,'Depr rate'!$A$2:$C$9,2,FALSE),0)</f>
        <v>453</v>
      </c>
      <c r="AA37" s="67">
        <f>IF(Z37=0,0,$F37*(VLOOKUP($Z37,'Depr rate'!$B$2:$C$10,2,FALSE)/100))</f>
        <v>9.9103999999999998E-3</v>
      </c>
      <c r="AB37" s="68">
        <f t="shared" si="33"/>
        <v>4.9551999999999999E-3</v>
      </c>
      <c r="AC37" s="69">
        <f>IF(Z37=0,0,$F37*(VLOOKUP($Z37,'Depr rate'!$B$2:$D$10,3,FALSE)/100))</f>
        <v>2.6275600000000003E-2</v>
      </c>
      <c r="AD37" s="4">
        <f t="shared" si="30"/>
        <v>0</v>
      </c>
      <c r="AE37" s="4">
        <f t="shared" si="30"/>
        <v>0</v>
      </c>
      <c r="AF37" s="4">
        <f t="shared" si="30"/>
        <v>0</v>
      </c>
      <c r="AG37" s="4">
        <f t="shared" si="30"/>
        <v>0</v>
      </c>
      <c r="AH37" s="4">
        <f t="shared" si="30"/>
        <v>0</v>
      </c>
      <c r="AI37" s="4">
        <f t="shared" si="30"/>
        <v>0</v>
      </c>
      <c r="AJ37" s="4">
        <f t="shared" si="30"/>
        <v>0</v>
      </c>
      <c r="AK37" s="4">
        <f t="shared" si="30"/>
        <v>0</v>
      </c>
      <c r="AL37" s="4">
        <f t="shared" si="30"/>
        <v>0</v>
      </c>
      <c r="AM37" s="4">
        <f t="shared" si="30"/>
        <v>0</v>
      </c>
      <c r="AN37" s="70">
        <f t="shared" si="34"/>
        <v>1.3137800000000002E-2</v>
      </c>
      <c r="AO37" s="4">
        <f t="shared" si="35"/>
        <v>0</v>
      </c>
      <c r="AP37" s="8">
        <f t="shared" si="36"/>
        <v>0</v>
      </c>
      <c r="AQ37" s="8">
        <f t="shared" si="37"/>
        <v>0</v>
      </c>
      <c r="AR37" s="8">
        <f t="shared" si="38"/>
        <v>0</v>
      </c>
      <c r="AS37" s="8">
        <f t="shared" si="39"/>
        <v>0</v>
      </c>
      <c r="AT37" s="8">
        <f t="shared" si="40"/>
        <v>0</v>
      </c>
      <c r="AU37" s="8">
        <f t="shared" si="41"/>
        <v>0</v>
      </c>
      <c r="AV37" s="8">
        <f t="shared" si="42"/>
        <v>0</v>
      </c>
      <c r="AW37" s="8">
        <f t="shared" si="43"/>
        <v>0</v>
      </c>
      <c r="AX37" s="8">
        <f t="shared" si="44"/>
        <v>0</v>
      </c>
      <c r="AY37" s="8">
        <f t="shared" si="45"/>
        <v>0</v>
      </c>
      <c r="AZ37" s="8">
        <f t="shared" si="46"/>
        <v>0</v>
      </c>
      <c r="BA37" s="8">
        <f t="shared" si="47"/>
        <v>0</v>
      </c>
      <c r="BB37" s="8">
        <f t="shared" si="48"/>
        <v>0</v>
      </c>
      <c r="BC37" s="8">
        <f t="shared" si="49"/>
        <v>0</v>
      </c>
      <c r="BD37" s="8">
        <f t="shared" si="50"/>
        <v>0</v>
      </c>
      <c r="BE37" s="8">
        <f t="shared" si="51"/>
        <v>0</v>
      </c>
      <c r="BF37" s="8">
        <f t="shared" si="52"/>
        <v>0</v>
      </c>
      <c r="BG37" s="8">
        <f t="shared" si="53"/>
        <v>0</v>
      </c>
      <c r="BH37" s="8">
        <f t="shared" si="54"/>
        <v>0</v>
      </c>
      <c r="BI37" s="8">
        <f t="shared" si="55"/>
        <v>0</v>
      </c>
      <c r="BJ37" s="8">
        <f t="shared" si="56"/>
        <v>0</v>
      </c>
      <c r="BK37" s="8">
        <f t="shared" si="57"/>
        <v>1.3137800000000002E-2</v>
      </c>
    </row>
    <row r="38" spans="1:63" ht="39.6" x14ac:dyDescent="0.25">
      <c r="A38" s="8"/>
      <c r="B38" s="39"/>
      <c r="C38" s="38">
        <v>34</v>
      </c>
      <c r="D38" s="38">
        <v>2024</v>
      </c>
      <c r="E38" s="39" t="s">
        <v>508</v>
      </c>
      <c r="F38" s="27">
        <v>1.3384383991386031</v>
      </c>
      <c r="G38" s="27">
        <v>1.3384383991386031</v>
      </c>
      <c r="H38" s="27">
        <v>0</v>
      </c>
      <c r="I38" s="39" t="s">
        <v>347</v>
      </c>
      <c r="J38" s="15">
        <v>2</v>
      </c>
      <c r="K38" s="39" t="s">
        <v>348</v>
      </c>
      <c r="L38" s="39" t="s">
        <v>114</v>
      </c>
      <c r="M38" s="39"/>
      <c r="N38" s="16" t="s">
        <v>53</v>
      </c>
      <c r="O38" s="16" t="s">
        <v>53</v>
      </c>
      <c r="P38" s="16" t="s">
        <v>53</v>
      </c>
      <c r="Q38" s="16" t="s">
        <v>53</v>
      </c>
      <c r="R38" s="16" t="s">
        <v>53</v>
      </c>
      <c r="S38" s="48" t="s">
        <v>393</v>
      </c>
      <c r="T38" s="16" t="s">
        <v>65</v>
      </c>
      <c r="U38" s="49" t="s">
        <v>507</v>
      </c>
      <c r="V38" s="49" t="s">
        <v>54</v>
      </c>
      <c r="W38" s="43">
        <f t="shared" si="31"/>
        <v>1</v>
      </c>
      <c r="X38" s="43">
        <f t="shared" si="32"/>
        <v>0</v>
      </c>
      <c r="Y38" s="8" t="s">
        <v>65</v>
      </c>
      <c r="Z38" s="66">
        <f>IFERROR(VLOOKUP($Y38,'Depr rate'!$A$2:$C$9,2,FALSE),0)</f>
        <v>453</v>
      </c>
      <c r="AA38" s="67">
        <f>IF(Z38=0,0,$F38*(VLOOKUP($Z38,'Depr rate'!$B$2:$C$10,2,FALSE)/100))</f>
        <v>2.0344263666906767E-2</v>
      </c>
      <c r="AB38" s="68">
        <f t="shared" si="33"/>
        <v>1.0172131833453384E-2</v>
      </c>
      <c r="AC38" s="69">
        <f>IF(Z38=0,0,$F38*(VLOOKUP($Z38,'Depr rate'!$B$2:$D$10,3,FALSE)/100))</f>
        <v>5.3939067485285708E-2</v>
      </c>
      <c r="AD38" s="4">
        <f t="shared" si="30"/>
        <v>0</v>
      </c>
      <c r="AE38" s="4">
        <f t="shared" si="30"/>
        <v>0</v>
      </c>
      <c r="AF38" s="4">
        <f t="shared" si="30"/>
        <v>0</v>
      </c>
      <c r="AG38" s="4">
        <f t="shared" si="30"/>
        <v>0</v>
      </c>
      <c r="AH38" s="4">
        <f t="shared" si="30"/>
        <v>0</v>
      </c>
      <c r="AI38" s="4">
        <f t="shared" si="30"/>
        <v>0</v>
      </c>
      <c r="AJ38" s="4">
        <f t="shared" si="30"/>
        <v>0</v>
      </c>
      <c r="AK38" s="4">
        <f t="shared" si="30"/>
        <v>0</v>
      </c>
      <c r="AL38" s="4">
        <f t="shared" si="30"/>
        <v>0</v>
      </c>
      <c r="AM38" s="4">
        <f t="shared" si="30"/>
        <v>0</v>
      </c>
      <c r="AN38" s="70">
        <f t="shared" si="34"/>
        <v>2.6969533742642854E-2</v>
      </c>
      <c r="AO38" s="4">
        <f t="shared" si="35"/>
        <v>1</v>
      </c>
      <c r="AP38" s="8">
        <f t="shared" si="36"/>
        <v>0</v>
      </c>
      <c r="AQ38" s="8">
        <f t="shared" si="37"/>
        <v>0</v>
      </c>
      <c r="AR38" s="8">
        <f t="shared" si="38"/>
        <v>0</v>
      </c>
      <c r="AS38" s="8">
        <f t="shared" si="39"/>
        <v>0</v>
      </c>
      <c r="AT38" s="8">
        <f t="shared" si="40"/>
        <v>0</v>
      </c>
      <c r="AU38" s="8">
        <f t="shared" si="41"/>
        <v>0</v>
      </c>
      <c r="AV38" s="8">
        <f t="shared" si="42"/>
        <v>0</v>
      </c>
      <c r="AW38" s="8">
        <f t="shared" si="43"/>
        <v>0</v>
      </c>
      <c r="AX38" s="8">
        <f t="shared" si="44"/>
        <v>0</v>
      </c>
      <c r="AY38" s="8">
        <f t="shared" si="45"/>
        <v>0</v>
      </c>
      <c r="AZ38" s="8">
        <f t="shared" si="46"/>
        <v>2.6969533742642854E-2</v>
      </c>
      <c r="BA38" s="8">
        <f t="shared" si="47"/>
        <v>0</v>
      </c>
      <c r="BB38" s="8">
        <f t="shared" si="48"/>
        <v>0</v>
      </c>
      <c r="BC38" s="8">
        <f t="shared" si="49"/>
        <v>0</v>
      </c>
      <c r="BD38" s="8">
        <f t="shared" si="50"/>
        <v>0</v>
      </c>
      <c r="BE38" s="8">
        <f t="shared" si="51"/>
        <v>0</v>
      </c>
      <c r="BF38" s="8">
        <f t="shared" si="52"/>
        <v>0</v>
      </c>
      <c r="BG38" s="8">
        <f t="shared" si="53"/>
        <v>0</v>
      </c>
      <c r="BH38" s="8">
        <f t="shared" si="54"/>
        <v>0</v>
      </c>
      <c r="BI38" s="8">
        <f t="shared" si="55"/>
        <v>0</v>
      </c>
      <c r="BJ38" s="8">
        <f t="shared" si="56"/>
        <v>0</v>
      </c>
      <c r="BK38" s="8">
        <f t="shared" si="57"/>
        <v>0</v>
      </c>
    </row>
    <row r="39" spans="1:63" ht="39.6" x14ac:dyDescent="0.25">
      <c r="A39" s="8"/>
      <c r="B39" s="39" t="s">
        <v>509</v>
      </c>
      <c r="C39" s="38">
        <v>35</v>
      </c>
      <c r="D39" s="38">
        <v>2023</v>
      </c>
      <c r="E39" s="39" t="s">
        <v>507</v>
      </c>
      <c r="F39" s="27">
        <v>0.76931061000000001</v>
      </c>
      <c r="G39" s="27">
        <v>0.41311979757</v>
      </c>
      <c r="H39" s="27">
        <v>0.35619081243</v>
      </c>
      <c r="I39" s="39" t="s">
        <v>347</v>
      </c>
      <c r="J39" s="15">
        <v>2</v>
      </c>
      <c r="K39" s="39" t="s">
        <v>348</v>
      </c>
      <c r="L39" s="39" t="s">
        <v>114</v>
      </c>
      <c r="M39" s="39"/>
      <c r="N39" s="16" t="s">
        <v>53</v>
      </c>
      <c r="O39" s="16" t="s">
        <v>53</v>
      </c>
      <c r="P39" s="16" t="s">
        <v>53</v>
      </c>
      <c r="Q39" s="16" t="s">
        <v>53</v>
      </c>
      <c r="R39" s="16" t="s">
        <v>53</v>
      </c>
      <c r="S39" s="48" t="s">
        <v>393</v>
      </c>
      <c r="T39" s="16" t="s">
        <v>65</v>
      </c>
      <c r="U39" s="49" t="s">
        <v>507</v>
      </c>
      <c r="V39" s="49" t="s">
        <v>54</v>
      </c>
      <c r="W39" s="43">
        <f t="shared" si="31"/>
        <v>0.53700000000000003</v>
      </c>
      <c r="X39" s="43">
        <f t="shared" si="32"/>
        <v>0.46300000000000002</v>
      </c>
      <c r="Y39" s="8" t="s">
        <v>65</v>
      </c>
      <c r="Z39" s="66">
        <f>IFERROR(VLOOKUP($Y39,'Depr rate'!$A$2:$C$9,2,FALSE),0)</f>
        <v>453</v>
      </c>
      <c r="AA39" s="67">
        <f>IF(Z39=0,0,$F39*(VLOOKUP($Z39,'Depr rate'!$B$2:$C$10,2,FALSE)/100))</f>
        <v>1.1693521272000001E-2</v>
      </c>
      <c r="AB39" s="68">
        <f t="shared" si="33"/>
        <v>5.8467606360000004E-3</v>
      </c>
      <c r="AC39" s="69">
        <f>IF(Z39=0,0,$F39*(VLOOKUP($Z39,'Depr rate'!$B$2:$D$10,3,FALSE)/100))</f>
        <v>3.1003217583000002E-2</v>
      </c>
      <c r="AD39" s="4">
        <f t="shared" si="30"/>
        <v>0</v>
      </c>
      <c r="AE39" s="4">
        <f t="shared" si="30"/>
        <v>0</v>
      </c>
      <c r="AF39" s="4">
        <f t="shared" si="30"/>
        <v>0</v>
      </c>
      <c r="AG39" s="4">
        <f t="shared" si="30"/>
        <v>0</v>
      </c>
      <c r="AH39" s="4">
        <f t="shared" si="30"/>
        <v>0</v>
      </c>
      <c r="AI39" s="4">
        <f t="shared" si="30"/>
        <v>0</v>
      </c>
      <c r="AJ39" s="4">
        <f t="shared" si="30"/>
        <v>0</v>
      </c>
      <c r="AK39" s="4">
        <f t="shared" si="30"/>
        <v>0</v>
      </c>
      <c r="AL39" s="4">
        <f t="shared" si="30"/>
        <v>0</v>
      </c>
      <c r="AM39" s="4">
        <f t="shared" si="30"/>
        <v>5.8467606360000004E-3</v>
      </c>
      <c r="AN39" s="70">
        <f t="shared" si="34"/>
        <v>3.6849978219000004E-2</v>
      </c>
      <c r="AO39" s="4">
        <f t="shared" si="35"/>
        <v>0.53700000000000003</v>
      </c>
      <c r="AP39" s="8">
        <f t="shared" si="36"/>
        <v>0</v>
      </c>
      <c r="AQ39" s="8">
        <f t="shared" si="37"/>
        <v>0</v>
      </c>
      <c r="AR39" s="8">
        <f t="shared" si="38"/>
        <v>0</v>
      </c>
      <c r="AS39" s="8">
        <f t="shared" si="39"/>
        <v>0</v>
      </c>
      <c r="AT39" s="8">
        <f t="shared" si="40"/>
        <v>0</v>
      </c>
      <c r="AU39" s="8">
        <f t="shared" si="41"/>
        <v>0</v>
      </c>
      <c r="AV39" s="8">
        <f t="shared" si="42"/>
        <v>0</v>
      </c>
      <c r="AW39" s="8">
        <f t="shared" si="43"/>
        <v>0</v>
      </c>
      <c r="AX39" s="8">
        <f t="shared" si="44"/>
        <v>0</v>
      </c>
      <c r="AY39" s="8">
        <f t="shared" si="45"/>
        <v>3.1397104615320005E-3</v>
      </c>
      <c r="AZ39" s="8">
        <f t="shared" si="46"/>
        <v>1.9788438303603002E-2</v>
      </c>
      <c r="BA39" s="8">
        <f t="shared" si="47"/>
        <v>0</v>
      </c>
      <c r="BB39" s="8">
        <f t="shared" si="48"/>
        <v>0</v>
      </c>
      <c r="BC39" s="8">
        <f t="shared" si="49"/>
        <v>0</v>
      </c>
      <c r="BD39" s="8">
        <f t="shared" si="50"/>
        <v>0</v>
      </c>
      <c r="BE39" s="8">
        <f t="shared" si="51"/>
        <v>0</v>
      </c>
      <c r="BF39" s="8">
        <f t="shared" si="52"/>
        <v>0</v>
      </c>
      <c r="BG39" s="8">
        <f t="shared" si="53"/>
        <v>0</v>
      </c>
      <c r="BH39" s="8">
        <f t="shared" si="54"/>
        <v>0</v>
      </c>
      <c r="BI39" s="8">
        <f t="shared" si="55"/>
        <v>0</v>
      </c>
      <c r="BJ39" s="8">
        <f t="shared" si="56"/>
        <v>2.7070501744679999E-3</v>
      </c>
      <c r="BK39" s="8">
        <f t="shared" si="57"/>
        <v>1.7061539915397002E-2</v>
      </c>
    </row>
    <row r="40" spans="1:63" ht="26.4" x14ac:dyDescent="0.25">
      <c r="A40" s="8"/>
      <c r="B40" s="39"/>
      <c r="C40" s="38">
        <v>36</v>
      </c>
      <c r="D40" s="38">
        <v>2024</v>
      </c>
      <c r="E40" s="39" t="s">
        <v>510</v>
      </c>
      <c r="F40" s="27">
        <v>0.75</v>
      </c>
      <c r="G40" s="27">
        <v>0</v>
      </c>
      <c r="H40" s="27">
        <v>0.75</v>
      </c>
      <c r="I40" s="39" t="s">
        <v>511</v>
      </c>
      <c r="J40" s="15">
        <v>2</v>
      </c>
      <c r="K40" s="39" t="s">
        <v>309</v>
      </c>
      <c r="L40" s="39"/>
      <c r="M40" s="39"/>
      <c r="N40" s="16"/>
      <c r="O40" s="16"/>
      <c r="P40" s="16"/>
      <c r="Q40" s="16"/>
      <c r="R40" s="16"/>
      <c r="S40" s="48" t="s">
        <v>393</v>
      </c>
      <c r="T40" s="16" t="s">
        <v>56</v>
      </c>
      <c r="U40" s="49" t="s">
        <v>58</v>
      </c>
      <c r="V40" s="49" t="s">
        <v>58</v>
      </c>
      <c r="W40" s="43">
        <f t="shared" si="31"/>
        <v>0</v>
      </c>
      <c r="X40" s="43">
        <f t="shared" si="32"/>
        <v>1</v>
      </c>
      <c r="Y40" s="8" t="s">
        <v>56</v>
      </c>
      <c r="Z40" s="66">
        <f>IFERROR(VLOOKUP($Y40,'Depr rate'!$A$2:$C$9,2,FALSE),0)</f>
        <v>456</v>
      </c>
      <c r="AA40" s="67">
        <f>IF(Z40=0,0,$F40*(VLOOKUP($Z40,'Depr rate'!$B$2:$C$10,2,FALSE)/100))</f>
        <v>1.9500000000000003E-2</v>
      </c>
      <c r="AB40" s="68">
        <f t="shared" si="33"/>
        <v>9.7500000000000017E-3</v>
      </c>
      <c r="AC40" s="69">
        <f>IF(Z40=0,0,$F40*(VLOOKUP($Z40,'Depr rate'!$B$2:$D$10,3,FALSE)/100))</f>
        <v>1.8000000000000002E-2</v>
      </c>
      <c r="AD40" s="4">
        <f t="shared" si="30"/>
        <v>0</v>
      </c>
      <c r="AE40" s="4">
        <f t="shared" si="30"/>
        <v>0</v>
      </c>
      <c r="AF40" s="4">
        <f t="shared" si="30"/>
        <v>0</v>
      </c>
      <c r="AG40" s="4">
        <f t="shared" si="30"/>
        <v>0</v>
      </c>
      <c r="AH40" s="4">
        <f t="shared" si="30"/>
        <v>0</v>
      </c>
      <c r="AI40" s="4">
        <f t="shared" si="30"/>
        <v>0</v>
      </c>
      <c r="AJ40" s="4">
        <f t="shared" si="30"/>
        <v>0</v>
      </c>
      <c r="AK40" s="4">
        <f t="shared" si="30"/>
        <v>0</v>
      </c>
      <c r="AL40" s="4">
        <f t="shared" si="30"/>
        <v>0</v>
      </c>
      <c r="AM40" s="4">
        <f t="shared" si="30"/>
        <v>0</v>
      </c>
      <c r="AN40" s="70">
        <f t="shared" si="34"/>
        <v>9.0000000000000011E-3</v>
      </c>
      <c r="AO40" s="4">
        <f t="shared" si="35"/>
        <v>0</v>
      </c>
      <c r="AP40" s="8">
        <f t="shared" si="36"/>
        <v>0</v>
      </c>
      <c r="AQ40" s="8">
        <f t="shared" si="37"/>
        <v>0</v>
      </c>
      <c r="AR40" s="8">
        <f t="shared" si="38"/>
        <v>0</v>
      </c>
      <c r="AS40" s="8">
        <f t="shared" si="39"/>
        <v>0</v>
      </c>
      <c r="AT40" s="8">
        <f t="shared" si="40"/>
        <v>0</v>
      </c>
      <c r="AU40" s="8">
        <f t="shared" si="41"/>
        <v>0</v>
      </c>
      <c r="AV40" s="8">
        <f t="shared" si="42"/>
        <v>0</v>
      </c>
      <c r="AW40" s="8">
        <f t="shared" si="43"/>
        <v>0</v>
      </c>
      <c r="AX40" s="8">
        <f t="shared" si="44"/>
        <v>0</v>
      </c>
      <c r="AY40" s="8">
        <f t="shared" si="45"/>
        <v>0</v>
      </c>
      <c r="AZ40" s="8">
        <f t="shared" si="46"/>
        <v>0</v>
      </c>
      <c r="BA40" s="8">
        <f t="shared" si="47"/>
        <v>0</v>
      </c>
      <c r="BB40" s="8">
        <f t="shared" si="48"/>
        <v>0</v>
      </c>
      <c r="BC40" s="8">
        <f t="shared" si="49"/>
        <v>0</v>
      </c>
      <c r="BD40" s="8">
        <f t="shared" si="50"/>
        <v>0</v>
      </c>
      <c r="BE40" s="8">
        <f t="shared" si="51"/>
        <v>0</v>
      </c>
      <c r="BF40" s="8">
        <f t="shared" si="52"/>
        <v>0</v>
      </c>
      <c r="BG40" s="8">
        <f t="shared" si="53"/>
        <v>0</v>
      </c>
      <c r="BH40" s="8">
        <f t="shared" si="54"/>
        <v>0</v>
      </c>
      <c r="BI40" s="8">
        <f t="shared" si="55"/>
        <v>0</v>
      </c>
      <c r="BJ40" s="8">
        <f t="shared" si="56"/>
        <v>0</v>
      </c>
      <c r="BK40" s="8">
        <f t="shared" si="57"/>
        <v>9.0000000000000011E-3</v>
      </c>
    </row>
    <row r="41" spans="1:63" ht="26.4" x14ac:dyDescent="0.25">
      <c r="A41" s="8"/>
      <c r="B41" s="39" t="s">
        <v>512</v>
      </c>
      <c r="C41" s="38">
        <v>37</v>
      </c>
      <c r="D41" s="38">
        <v>2023</v>
      </c>
      <c r="E41" s="39" t="s">
        <v>513</v>
      </c>
      <c r="F41" s="27">
        <v>0.57589431000000002</v>
      </c>
      <c r="G41" s="27">
        <v>0.35910060999999999</v>
      </c>
      <c r="H41" s="27">
        <v>0.21679370000000001</v>
      </c>
      <c r="I41" s="39" t="s">
        <v>514</v>
      </c>
      <c r="J41" s="15">
        <v>2</v>
      </c>
      <c r="K41" s="39" t="s">
        <v>515</v>
      </c>
      <c r="L41" s="39"/>
      <c r="M41" s="39"/>
      <c r="N41" s="16"/>
      <c r="O41" s="16"/>
      <c r="P41" s="16"/>
      <c r="Q41" s="16"/>
      <c r="R41" s="16"/>
      <c r="S41" s="48" t="s">
        <v>393</v>
      </c>
      <c r="T41" s="16" t="s">
        <v>75</v>
      </c>
      <c r="U41" s="49" t="s">
        <v>394</v>
      </c>
      <c r="V41" s="49" t="s">
        <v>53</v>
      </c>
      <c r="W41" s="43">
        <f t="shared" si="31"/>
        <v>0.62355297450325564</v>
      </c>
      <c r="X41" s="43">
        <f t="shared" si="32"/>
        <v>0.37644702549674436</v>
      </c>
      <c r="Y41" s="8" t="s">
        <v>75</v>
      </c>
      <c r="Z41" s="66">
        <f>IFERROR(VLOOKUP($Y41,'Depr rate'!$A$2:$C$9,2,FALSE),0)</f>
        <v>452</v>
      </c>
      <c r="AA41" s="67">
        <f>IF(Z41=0,0,$F41*(VLOOKUP($Z41,'Depr rate'!$B$2:$C$10,2,FALSE)/100))</f>
        <v>1.0596455304E-2</v>
      </c>
      <c r="AB41" s="68">
        <f t="shared" si="33"/>
        <v>5.298227652E-3</v>
      </c>
      <c r="AC41" s="69">
        <f>IF(Z41=0,0,$F41*(VLOOKUP($Z41,'Depr rate'!$B$2:$D$10,3,FALSE)/100))</f>
        <v>1.5376378077E-2</v>
      </c>
      <c r="AD41" s="4">
        <f t="shared" si="30"/>
        <v>0</v>
      </c>
      <c r="AE41" s="4">
        <f t="shared" si="30"/>
        <v>0</v>
      </c>
      <c r="AF41" s="4">
        <f t="shared" si="30"/>
        <v>0</v>
      </c>
      <c r="AG41" s="4">
        <f t="shared" si="30"/>
        <v>0</v>
      </c>
      <c r="AH41" s="4">
        <f t="shared" si="30"/>
        <v>0</v>
      </c>
      <c r="AI41" s="4">
        <f t="shared" si="30"/>
        <v>0</v>
      </c>
      <c r="AJ41" s="4">
        <f t="shared" si="30"/>
        <v>0</v>
      </c>
      <c r="AK41" s="4">
        <f t="shared" si="30"/>
        <v>0</v>
      </c>
      <c r="AL41" s="4">
        <f t="shared" si="30"/>
        <v>0</v>
      </c>
      <c r="AM41" s="4">
        <f t="shared" si="30"/>
        <v>5.298227652E-3</v>
      </c>
      <c r="AN41" s="70">
        <f t="shared" si="34"/>
        <v>2.0674605728999998E-2</v>
      </c>
      <c r="AO41" s="4">
        <f t="shared" si="35"/>
        <v>0.62355297450325564</v>
      </c>
      <c r="AP41" s="8">
        <f t="shared" si="36"/>
        <v>0</v>
      </c>
      <c r="AQ41" s="8">
        <f t="shared" si="37"/>
        <v>0</v>
      </c>
      <c r="AR41" s="8">
        <f t="shared" si="38"/>
        <v>0</v>
      </c>
      <c r="AS41" s="8">
        <f t="shared" si="39"/>
        <v>0</v>
      </c>
      <c r="AT41" s="8">
        <f t="shared" si="40"/>
        <v>0</v>
      </c>
      <c r="AU41" s="8">
        <f t="shared" si="41"/>
        <v>0</v>
      </c>
      <c r="AV41" s="8">
        <f t="shared" si="42"/>
        <v>0</v>
      </c>
      <c r="AW41" s="8">
        <f t="shared" si="43"/>
        <v>0</v>
      </c>
      <c r="AX41" s="8">
        <f t="shared" si="44"/>
        <v>0</v>
      </c>
      <c r="AY41" s="8">
        <f t="shared" si="45"/>
        <v>3.3037256120000001E-3</v>
      </c>
      <c r="AZ41" s="8">
        <f t="shared" si="46"/>
        <v>1.2891711899E-2</v>
      </c>
      <c r="BA41" s="8">
        <f t="shared" si="47"/>
        <v>0</v>
      </c>
      <c r="BB41" s="8">
        <f t="shared" si="48"/>
        <v>0</v>
      </c>
      <c r="BC41" s="8">
        <f t="shared" si="49"/>
        <v>0</v>
      </c>
      <c r="BD41" s="8">
        <f t="shared" si="50"/>
        <v>0</v>
      </c>
      <c r="BE41" s="8">
        <f t="shared" si="51"/>
        <v>0</v>
      </c>
      <c r="BF41" s="8">
        <f t="shared" si="52"/>
        <v>0</v>
      </c>
      <c r="BG41" s="8">
        <f t="shared" si="53"/>
        <v>0</v>
      </c>
      <c r="BH41" s="8">
        <f t="shared" si="54"/>
        <v>0</v>
      </c>
      <c r="BI41" s="8">
        <f t="shared" si="55"/>
        <v>0</v>
      </c>
      <c r="BJ41" s="8">
        <f t="shared" si="56"/>
        <v>1.9945020399999998E-3</v>
      </c>
      <c r="BK41" s="8">
        <f t="shared" si="57"/>
        <v>7.7828938299999992E-3</v>
      </c>
    </row>
    <row r="42" spans="1:63" ht="26.4" x14ac:dyDescent="0.25">
      <c r="A42" s="8"/>
      <c r="B42" s="39" t="s">
        <v>516</v>
      </c>
      <c r="C42" s="38">
        <v>38</v>
      </c>
      <c r="D42" s="38">
        <v>2021</v>
      </c>
      <c r="E42" s="39" t="s">
        <v>517</v>
      </c>
      <c r="F42" s="27">
        <v>1.1869568100000001</v>
      </c>
      <c r="G42" s="27">
        <v>0</v>
      </c>
      <c r="H42" s="27">
        <v>1.1869568100000001</v>
      </c>
      <c r="I42" s="39" t="s">
        <v>518</v>
      </c>
      <c r="J42" s="15">
        <v>2</v>
      </c>
      <c r="K42" s="39" t="s">
        <v>181</v>
      </c>
      <c r="L42" s="39"/>
      <c r="M42" s="39"/>
      <c r="N42" s="16"/>
      <c r="O42" s="16"/>
      <c r="P42" s="16"/>
      <c r="Q42" s="16"/>
      <c r="R42" s="16"/>
      <c r="S42" s="48" t="s">
        <v>393</v>
      </c>
      <c r="T42" s="16" t="s">
        <v>135</v>
      </c>
      <c r="U42" s="49" t="s">
        <v>519</v>
      </c>
      <c r="V42" s="49" t="s">
        <v>54</v>
      </c>
      <c r="W42" s="43">
        <f t="shared" si="31"/>
        <v>0</v>
      </c>
      <c r="X42" s="43">
        <f t="shared" si="32"/>
        <v>1</v>
      </c>
      <c r="Y42" s="8" t="s">
        <v>135</v>
      </c>
      <c r="Z42" s="66">
        <f>IFERROR(VLOOKUP($Y42,'Depr rate'!$A$2:$C$9,2,FALSE),0)</f>
        <v>455</v>
      </c>
      <c r="AA42" s="67">
        <f>IF(Z42=0,0,$F42*(VLOOKUP($Z42,'Depr rate'!$B$2:$C$10,2,FALSE)/100))</f>
        <v>1.7685656469000003E-2</v>
      </c>
      <c r="AB42" s="68">
        <f t="shared" si="33"/>
        <v>8.8428282345000015E-3</v>
      </c>
      <c r="AC42" s="69">
        <f>IF(Z42=0,0,$F42*(VLOOKUP($Z42,'Depr rate'!$B$2:$D$10,3,FALSE)/100))</f>
        <v>2.8961746164000001E-2</v>
      </c>
      <c r="AD42" s="4">
        <f t="shared" si="30"/>
        <v>0</v>
      </c>
      <c r="AE42" s="4">
        <f t="shared" si="30"/>
        <v>0</v>
      </c>
      <c r="AF42" s="4">
        <f t="shared" si="30"/>
        <v>0</v>
      </c>
      <c r="AG42" s="4">
        <f t="shared" si="30"/>
        <v>0</v>
      </c>
      <c r="AH42" s="4">
        <f t="shared" si="30"/>
        <v>0</v>
      </c>
      <c r="AI42" s="4">
        <f t="shared" si="30"/>
        <v>0</v>
      </c>
      <c r="AJ42" s="4">
        <f t="shared" si="30"/>
        <v>0</v>
      </c>
      <c r="AK42" s="4">
        <f t="shared" si="30"/>
        <v>8.8428282345000015E-3</v>
      </c>
      <c r="AL42" s="4">
        <f t="shared" si="30"/>
        <v>2.6528484703500006E-2</v>
      </c>
      <c r="AM42" s="4">
        <f t="shared" si="30"/>
        <v>4.4214141172500006E-2</v>
      </c>
      <c r="AN42" s="70">
        <f t="shared" si="34"/>
        <v>7.3175887336500003E-2</v>
      </c>
      <c r="AO42" s="4">
        <f t="shared" si="35"/>
        <v>0</v>
      </c>
      <c r="AP42" s="8">
        <f t="shared" si="36"/>
        <v>0</v>
      </c>
      <c r="AQ42" s="8">
        <f t="shared" si="37"/>
        <v>0</v>
      </c>
      <c r="AR42" s="8">
        <f t="shared" si="38"/>
        <v>0</v>
      </c>
      <c r="AS42" s="8">
        <f t="shared" si="39"/>
        <v>0</v>
      </c>
      <c r="AT42" s="8">
        <f t="shared" si="40"/>
        <v>0</v>
      </c>
      <c r="AU42" s="8">
        <f t="shared" si="41"/>
        <v>0</v>
      </c>
      <c r="AV42" s="8">
        <f t="shared" si="42"/>
        <v>0</v>
      </c>
      <c r="AW42" s="8">
        <f t="shared" si="43"/>
        <v>0</v>
      </c>
      <c r="AX42" s="8">
        <f t="shared" si="44"/>
        <v>0</v>
      </c>
      <c r="AY42" s="8">
        <f t="shared" si="45"/>
        <v>0</v>
      </c>
      <c r="AZ42" s="8">
        <f t="shared" si="46"/>
        <v>0</v>
      </c>
      <c r="BA42" s="8">
        <f t="shared" si="47"/>
        <v>0</v>
      </c>
      <c r="BB42" s="8">
        <f t="shared" si="48"/>
        <v>0</v>
      </c>
      <c r="BC42" s="8">
        <f t="shared" si="49"/>
        <v>0</v>
      </c>
      <c r="BD42" s="8">
        <f t="shared" si="50"/>
        <v>0</v>
      </c>
      <c r="BE42" s="8">
        <f t="shared" si="51"/>
        <v>0</v>
      </c>
      <c r="BF42" s="8">
        <f t="shared" si="52"/>
        <v>0</v>
      </c>
      <c r="BG42" s="8">
        <f t="shared" si="53"/>
        <v>0</v>
      </c>
      <c r="BH42" s="8">
        <f t="shared" si="54"/>
        <v>8.8428282345000015E-3</v>
      </c>
      <c r="BI42" s="8">
        <f t="shared" si="55"/>
        <v>2.6528484703500006E-2</v>
      </c>
      <c r="BJ42" s="8">
        <f t="shared" si="56"/>
        <v>4.4214141172500006E-2</v>
      </c>
      <c r="BK42" s="8">
        <f t="shared" si="57"/>
        <v>7.3175887336500003E-2</v>
      </c>
    </row>
    <row r="43" spans="1:63" ht="26.4" x14ac:dyDescent="0.25">
      <c r="A43" s="8"/>
      <c r="B43" s="39" t="s">
        <v>520</v>
      </c>
      <c r="C43" s="38">
        <v>39</v>
      </c>
      <c r="D43" s="38">
        <v>2020</v>
      </c>
      <c r="E43" s="39" t="s">
        <v>521</v>
      </c>
      <c r="F43" s="27">
        <v>2.0572016899999999</v>
      </c>
      <c r="G43" s="27">
        <v>1.2754650477999998</v>
      </c>
      <c r="H43" s="27">
        <v>0.78173664220000005</v>
      </c>
      <c r="I43" s="39" t="s">
        <v>417</v>
      </c>
      <c r="J43" s="15">
        <v>2</v>
      </c>
      <c r="K43" s="39" t="s">
        <v>181</v>
      </c>
      <c r="L43" s="39"/>
      <c r="M43" s="39"/>
      <c r="N43" s="16"/>
      <c r="O43" s="16"/>
      <c r="P43" s="16"/>
      <c r="Q43" s="16"/>
      <c r="R43" s="16"/>
      <c r="S43" s="48" t="s">
        <v>393</v>
      </c>
      <c r="T43" s="16" t="s">
        <v>135</v>
      </c>
      <c r="U43" s="49" t="s">
        <v>394</v>
      </c>
      <c r="V43" s="49" t="s">
        <v>53</v>
      </c>
      <c r="W43" s="43">
        <f t="shared" si="31"/>
        <v>0.62</v>
      </c>
      <c r="X43" s="43">
        <f t="shared" si="32"/>
        <v>0.38000000000000006</v>
      </c>
      <c r="Y43" s="8" t="s">
        <v>135</v>
      </c>
      <c r="Z43" s="66">
        <f>IFERROR(VLOOKUP($Y43,'Depr rate'!$A$2:$C$9,2,FALSE),0)</f>
        <v>455</v>
      </c>
      <c r="AA43" s="67">
        <f>IF(Z43=0,0,$F43*(VLOOKUP($Z43,'Depr rate'!$B$2:$C$10,2,FALSE)/100))</f>
        <v>3.0652305180999997E-2</v>
      </c>
      <c r="AB43" s="68">
        <f t="shared" si="33"/>
        <v>1.5326152590499999E-2</v>
      </c>
      <c r="AC43" s="69">
        <f>IF(Z43=0,0,$F43*(VLOOKUP($Z43,'Depr rate'!$B$2:$D$10,3,FALSE)/100))</f>
        <v>5.0195721235999996E-2</v>
      </c>
      <c r="AD43" s="4">
        <f t="shared" si="30"/>
        <v>0</v>
      </c>
      <c r="AE43" s="4">
        <f t="shared" si="30"/>
        <v>0</v>
      </c>
      <c r="AF43" s="4">
        <f t="shared" si="30"/>
        <v>0</v>
      </c>
      <c r="AG43" s="4">
        <f t="shared" si="30"/>
        <v>0</v>
      </c>
      <c r="AH43" s="4">
        <f t="shared" si="30"/>
        <v>0</v>
      </c>
      <c r="AI43" s="4">
        <f t="shared" si="30"/>
        <v>0</v>
      </c>
      <c r="AJ43" s="4">
        <f t="shared" si="30"/>
        <v>1.5326152590499999E-2</v>
      </c>
      <c r="AK43" s="4">
        <f t="shared" si="30"/>
        <v>4.5978457771499996E-2</v>
      </c>
      <c r="AL43" s="4">
        <f t="shared" si="30"/>
        <v>7.6630762952499987E-2</v>
      </c>
      <c r="AM43" s="4">
        <f t="shared" si="30"/>
        <v>0.1072830681335</v>
      </c>
      <c r="AN43" s="70">
        <f t="shared" si="34"/>
        <v>0.15747878936949999</v>
      </c>
      <c r="AO43" s="4">
        <f t="shared" si="35"/>
        <v>0.62</v>
      </c>
      <c r="AP43" s="8">
        <f t="shared" si="36"/>
        <v>0</v>
      </c>
      <c r="AQ43" s="8">
        <f t="shared" si="37"/>
        <v>0</v>
      </c>
      <c r="AR43" s="8">
        <f t="shared" si="38"/>
        <v>0</v>
      </c>
      <c r="AS43" s="8">
        <f t="shared" si="39"/>
        <v>0</v>
      </c>
      <c r="AT43" s="8">
        <f t="shared" si="40"/>
        <v>0</v>
      </c>
      <c r="AU43" s="8">
        <f t="shared" si="41"/>
        <v>0</v>
      </c>
      <c r="AV43" s="8">
        <f t="shared" si="42"/>
        <v>9.5022146061099991E-3</v>
      </c>
      <c r="AW43" s="8">
        <f t="shared" si="43"/>
        <v>2.8506643818329999E-2</v>
      </c>
      <c r="AX43" s="8">
        <f t="shared" si="44"/>
        <v>4.7511073030549994E-2</v>
      </c>
      <c r="AY43" s="8">
        <f t="shared" si="45"/>
        <v>6.6515502242770003E-2</v>
      </c>
      <c r="AZ43" s="8">
        <f t="shared" si="46"/>
        <v>9.7636849409089996E-2</v>
      </c>
      <c r="BA43" s="8">
        <f t="shared" si="47"/>
        <v>0</v>
      </c>
      <c r="BB43" s="8">
        <f t="shared" si="48"/>
        <v>0</v>
      </c>
      <c r="BC43" s="8">
        <f t="shared" si="49"/>
        <v>0</v>
      </c>
      <c r="BD43" s="8">
        <f t="shared" si="50"/>
        <v>0</v>
      </c>
      <c r="BE43" s="8">
        <f t="shared" si="51"/>
        <v>0</v>
      </c>
      <c r="BF43" s="8">
        <f t="shared" si="52"/>
        <v>0</v>
      </c>
      <c r="BG43" s="8">
        <f t="shared" si="53"/>
        <v>5.8239379843899996E-3</v>
      </c>
      <c r="BH43" s="8">
        <f t="shared" si="54"/>
        <v>1.7471813953169997E-2</v>
      </c>
      <c r="BI43" s="8">
        <f t="shared" si="55"/>
        <v>2.9119689921949996E-2</v>
      </c>
      <c r="BJ43" s="8">
        <f t="shared" si="56"/>
        <v>4.0767565890730002E-2</v>
      </c>
      <c r="BK43" s="8">
        <f t="shared" si="57"/>
        <v>5.9841939960409998E-2</v>
      </c>
    </row>
    <row r="44" spans="1:63" ht="26.4" x14ac:dyDescent="0.25">
      <c r="A44" s="8"/>
      <c r="B44" s="39" t="s">
        <v>522</v>
      </c>
      <c r="C44" s="38">
        <v>40</v>
      </c>
      <c r="D44" s="38">
        <v>2020</v>
      </c>
      <c r="E44" s="39" t="s">
        <v>523</v>
      </c>
      <c r="F44" s="27">
        <v>1.52</v>
      </c>
      <c r="G44" s="27">
        <v>0.85</v>
      </c>
      <c r="H44" s="27">
        <v>0.67</v>
      </c>
      <c r="I44" s="39" t="s">
        <v>417</v>
      </c>
      <c r="J44" s="15">
        <v>2</v>
      </c>
      <c r="K44" s="39" t="s">
        <v>181</v>
      </c>
      <c r="L44" s="39"/>
      <c r="M44" s="39"/>
      <c r="N44" s="16"/>
      <c r="O44" s="16"/>
      <c r="P44" s="16"/>
      <c r="Q44" s="16"/>
      <c r="R44" s="16"/>
      <c r="S44" s="48" t="s">
        <v>393</v>
      </c>
      <c r="T44" s="16" t="s">
        <v>65</v>
      </c>
      <c r="U44" s="49" t="s">
        <v>524</v>
      </c>
      <c r="V44" s="49" t="s">
        <v>53</v>
      </c>
      <c r="W44" s="43">
        <f t="shared" si="31"/>
        <v>0.55921052631578949</v>
      </c>
      <c r="X44" s="43">
        <f t="shared" si="32"/>
        <v>0.44078947368421056</v>
      </c>
      <c r="Y44" s="8" t="s">
        <v>65</v>
      </c>
      <c r="Z44" s="66">
        <f>IFERROR(VLOOKUP($Y44,'Depr rate'!$A$2:$C$9,2,FALSE),0)</f>
        <v>453</v>
      </c>
      <c r="AA44" s="67">
        <f>IF(Z44=0,0,$F44*(VLOOKUP($Z44,'Depr rate'!$B$2:$C$10,2,FALSE)/100))</f>
        <v>2.3104E-2</v>
      </c>
      <c r="AB44" s="68">
        <f t="shared" si="33"/>
        <v>1.1552E-2</v>
      </c>
      <c r="AC44" s="69">
        <f>IF(Z44=0,0,$F44*(VLOOKUP($Z44,'Depr rate'!$B$2:$D$10,3,FALSE)/100))</f>
        <v>6.1256000000000005E-2</v>
      </c>
      <c r="AD44" s="4">
        <f t="shared" ref="AD44:AM52" si="58">IF($D44&gt;AD$4,0,IF(AD$4=$D44,$AB44,$AA44*(AD$4-$D44)+$AB44))</f>
        <v>0</v>
      </c>
      <c r="AE44" s="4">
        <f t="shared" si="58"/>
        <v>0</v>
      </c>
      <c r="AF44" s="4">
        <f t="shared" si="58"/>
        <v>0</v>
      </c>
      <c r="AG44" s="4">
        <f t="shared" si="58"/>
        <v>0</v>
      </c>
      <c r="AH44" s="4">
        <f t="shared" si="58"/>
        <v>0</v>
      </c>
      <c r="AI44" s="4">
        <f t="shared" si="58"/>
        <v>0</v>
      </c>
      <c r="AJ44" s="4">
        <f t="shared" si="58"/>
        <v>1.1552E-2</v>
      </c>
      <c r="AK44" s="4">
        <f t="shared" si="58"/>
        <v>3.4655999999999999E-2</v>
      </c>
      <c r="AL44" s="4">
        <f t="shared" si="58"/>
        <v>5.7759999999999999E-2</v>
      </c>
      <c r="AM44" s="4">
        <f t="shared" si="58"/>
        <v>8.0863999999999991E-2</v>
      </c>
      <c r="AN44" s="70">
        <f t="shared" si="34"/>
        <v>0.14212</v>
      </c>
      <c r="AO44" s="4">
        <f t="shared" si="35"/>
        <v>0.55921052631578949</v>
      </c>
      <c r="AP44" s="8">
        <f t="shared" si="36"/>
        <v>0</v>
      </c>
      <c r="AQ44" s="8">
        <f t="shared" si="37"/>
        <v>0</v>
      </c>
      <c r="AR44" s="8">
        <f t="shared" si="38"/>
        <v>0</v>
      </c>
      <c r="AS44" s="8">
        <f t="shared" si="39"/>
        <v>0</v>
      </c>
      <c r="AT44" s="8">
        <f t="shared" si="40"/>
        <v>0</v>
      </c>
      <c r="AU44" s="8">
        <f t="shared" si="41"/>
        <v>0</v>
      </c>
      <c r="AV44" s="8">
        <f t="shared" si="42"/>
        <v>6.4600000000000005E-3</v>
      </c>
      <c r="AW44" s="8">
        <f t="shared" si="43"/>
        <v>1.9380000000000001E-2</v>
      </c>
      <c r="AX44" s="8">
        <f t="shared" si="44"/>
        <v>3.2300000000000002E-2</v>
      </c>
      <c r="AY44" s="8">
        <f t="shared" si="45"/>
        <v>4.5219999999999996E-2</v>
      </c>
      <c r="AZ44" s="8">
        <f t="shared" si="46"/>
        <v>7.9475000000000004E-2</v>
      </c>
      <c r="BA44" s="8">
        <f t="shared" si="47"/>
        <v>0</v>
      </c>
      <c r="BB44" s="8">
        <f t="shared" si="48"/>
        <v>0</v>
      </c>
      <c r="BC44" s="8">
        <f t="shared" si="49"/>
        <v>0</v>
      </c>
      <c r="BD44" s="8">
        <f t="shared" si="50"/>
        <v>0</v>
      </c>
      <c r="BE44" s="8">
        <f t="shared" si="51"/>
        <v>0</v>
      </c>
      <c r="BF44" s="8">
        <f t="shared" si="52"/>
        <v>0</v>
      </c>
      <c r="BG44" s="8">
        <f t="shared" si="53"/>
        <v>5.0919999999999993E-3</v>
      </c>
      <c r="BH44" s="8">
        <f t="shared" si="54"/>
        <v>1.5276E-2</v>
      </c>
      <c r="BI44" s="8">
        <f t="shared" si="55"/>
        <v>2.546E-2</v>
      </c>
      <c r="BJ44" s="8">
        <f t="shared" si="56"/>
        <v>3.5643999999999995E-2</v>
      </c>
      <c r="BK44" s="8">
        <f t="shared" si="57"/>
        <v>6.2644999999999992E-2</v>
      </c>
    </row>
    <row r="45" spans="1:63" ht="79.2" x14ac:dyDescent="0.25">
      <c r="A45" s="8"/>
      <c r="B45" s="39" t="s">
        <v>525</v>
      </c>
      <c r="C45" s="38">
        <v>41</v>
      </c>
      <c r="D45" s="38">
        <v>2017</v>
      </c>
      <c r="E45" s="39" t="s">
        <v>526</v>
      </c>
      <c r="F45" s="27">
        <v>3.75</v>
      </c>
      <c r="G45" s="27">
        <v>2.4</v>
      </c>
      <c r="H45" s="27">
        <v>1.35</v>
      </c>
      <c r="I45" s="39" t="s">
        <v>527</v>
      </c>
      <c r="J45" s="15">
        <v>2</v>
      </c>
      <c r="K45" s="39" t="s">
        <v>528</v>
      </c>
      <c r="L45" s="39" t="s">
        <v>529</v>
      </c>
      <c r="M45" s="39" t="s">
        <v>530</v>
      </c>
      <c r="N45" s="16" t="s">
        <v>53</v>
      </c>
      <c r="O45" s="16" t="s">
        <v>53</v>
      </c>
      <c r="P45" s="16" t="s">
        <v>53</v>
      </c>
      <c r="Q45" s="16" t="s">
        <v>53</v>
      </c>
      <c r="R45" s="16" t="s">
        <v>53</v>
      </c>
      <c r="S45" s="48" t="s">
        <v>393</v>
      </c>
      <c r="T45" s="16" t="s">
        <v>56</v>
      </c>
      <c r="U45" s="49" t="s">
        <v>58</v>
      </c>
      <c r="V45" s="49" t="s">
        <v>76</v>
      </c>
      <c r="W45" s="43">
        <f t="shared" si="31"/>
        <v>0.64</v>
      </c>
      <c r="X45" s="43">
        <f t="shared" si="32"/>
        <v>0.36000000000000004</v>
      </c>
      <c r="Y45" s="8" t="s">
        <v>56</v>
      </c>
      <c r="Z45" s="71">
        <f>IFERROR(VLOOKUP($Y45,'Depr rate'!$A$2:$C$9,2,FALSE),0)</f>
        <v>456</v>
      </c>
      <c r="AA45" s="67">
        <f>IF(Z45=0,0,$F45*(VLOOKUP($Z45,'Depr rate'!$B$2:$C$10,2,FALSE)/100))</f>
        <v>9.7500000000000003E-2</v>
      </c>
      <c r="AB45" s="69">
        <f t="shared" si="33"/>
        <v>4.8750000000000002E-2</v>
      </c>
      <c r="AC45" s="69">
        <f>IF(Z45=0,0,$F45*(VLOOKUP($Z45,'Depr rate'!$B$2:$D$10,3,FALSE)/100))</f>
        <v>0.09</v>
      </c>
      <c r="AD45" s="4">
        <f t="shared" si="58"/>
        <v>0</v>
      </c>
      <c r="AE45" s="4">
        <f t="shared" si="58"/>
        <v>0</v>
      </c>
      <c r="AF45" s="4">
        <f t="shared" si="58"/>
        <v>0</v>
      </c>
      <c r="AG45" s="4">
        <f t="shared" si="58"/>
        <v>4.8750000000000002E-2</v>
      </c>
      <c r="AH45" s="4">
        <f t="shared" si="58"/>
        <v>0.14624999999999999</v>
      </c>
      <c r="AI45" s="4">
        <f t="shared" si="58"/>
        <v>0.24375000000000002</v>
      </c>
      <c r="AJ45" s="4">
        <f t="shared" si="58"/>
        <v>0.34125</v>
      </c>
      <c r="AK45" s="4">
        <f t="shared" si="58"/>
        <v>0.43875000000000003</v>
      </c>
      <c r="AL45" s="4">
        <f t="shared" si="58"/>
        <v>0.53625</v>
      </c>
      <c r="AM45" s="4">
        <f t="shared" si="58"/>
        <v>0.63374999999999992</v>
      </c>
      <c r="AN45" s="70">
        <f t="shared" si="34"/>
        <v>0.72374999999999989</v>
      </c>
      <c r="AO45" s="4">
        <f t="shared" si="35"/>
        <v>0.64</v>
      </c>
      <c r="AP45" s="1">
        <f t="shared" si="36"/>
        <v>0</v>
      </c>
      <c r="AQ45" s="1">
        <f t="shared" si="37"/>
        <v>0</v>
      </c>
      <c r="AR45" s="1">
        <f t="shared" si="38"/>
        <v>0</v>
      </c>
      <c r="AS45" s="1">
        <f t="shared" si="39"/>
        <v>3.1200000000000002E-2</v>
      </c>
      <c r="AT45" s="1">
        <f t="shared" si="40"/>
        <v>9.3600000000000003E-2</v>
      </c>
      <c r="AU45" s="1">
        <f t="shared" si="41"/>
        <v>0.15600000000000003</v>
      </c>
      <c r="AV45" s="1">
        <f t="shared" si="42"/>
        <v>0.21840000000000001</v>
      </c>
      <c r="AW45" s="1">
        <f t="shared" si="43"/>
        <v>0.28080000000000005</v>
      </c>
      <c r="AX45" s="1">
        <f t="shared" si="44"/>
        <v>0.34320000000000001</v>
      </c>
      <c r="AY45" s="1">
        <f t="shared" si="45"/>
        <v>0.40559999999999996</v>
      </c>
      <c r="AZ45" s="1">
        <f t="shared" si="46"/>
        <v>0.46319999999999995</v>
      </c>
      <c r="BA45" s="1">
        <f t="shared" si="47"/>
        <v>0</v>
      </c>
      <c r="BB45" s="1">
        <f t="shared" si="48"/>
        <v>0</v>
      </c>
      <c r="BC45" s="1">
        <f t="shared" si="49"/>
        <v>0</v>
      </c>
      <c r="BD45" s="1">
        <f t="shared" si="50"/>
        <v>1.755E-2</v>
      </c>
      <c r="BE45" s="1">
        <f t="shared" si="51"/>
        <v>5.2649999999999995E-2</v>
      </c>
      <c r="BF45" s="1">
        <f t="shared" si="52"/>
        <v>8.7750000000000009E-2</v>
      </c>
      <c r="BG45" s="1">
        <f t="shared" si="53"/>
        <v>0.12285</v>
      </c>
      <c r="BH45" s="1">
        <f t="shared" si="54"/>
        <v>0.15795000000000001</v>
      </c>
      <c r="BI45" s="1">
        <f t="shared" si="55"/>
        <v>0.19305</v>
      </c>
      <c r="BJ45" s="1">
        <f t="shared" si="56"/>
        <v>0.22814999999999996</v>
      </c>
      <c r="BK45" s="1">
        <f t="shared" si="57"/>
        <v>0.26054999999999995</v>
      </c>
    </row>
    <row r="46" spans="1:63" ht="26.4" x14ac:dyDescent="0.25">
      <c r="A46" s="8"/>
      <c r="B46" s="39" t="s">
        <v>531</v>
      </c>
      <c r="C46" s="38">
        <v>42</v>
      </c>
      <c r="D46" s="38">
        <v>2023</v>
      </c>
      <c r="E46" s="39" t="s">
        <v>532</v>
      </c>
      <c r="F46" s="27">
        <v>0.54</v>
      </c>
      <c r="G46" s="27">
        <v>0.41</v>
      </c>
      <c r="H46" s="27">
        <v>0.13</v>
      </c>
      <c r="I46" s="39" t="s">
        <v>533</v>
      </c>
      <c r="J46" s="15">
        <v>2</v>
      </c>
      <c r="K46" s="39" t="s">
        <v>534</v>
      </c>
      <c r="L46" s="39"/>
      <c r="M46" s="39"/>
      <c r="N46" s="16"/>
      <c r="O46" s="16"/>
      <c r="P46" s="16"/>
      <c r="Q46" s="16"/>
      <c r="R46" s="16"/>
      <c r="S46" s="48" t="s">
        <v>393</v>
      </c>
      <c r="T46" s="16" t="s">
        <v>56</v>
      </c>
      <c r="U46" s="49" t="s">
        <v>535</v>
      </c>
      <c r="V46" s="49" t="s">
        <v>53</v>
      </c>
      <c r="W46" s="43">
        <f t="shared" si="31"/>
        <v>0.75925925925925919</v>
      </c>
      <c r="X46" s="43">
        <f t="shared" si="32"/>
        <v>0.24074074074074073</v>
      </c>
      <c r="Y46" s="8" t="s">
        <v>56</v>
      </c>
      <c r="Z46" s="66">
        <f>IFERROR(VLOOKUP($Y46,'Depr rate'!$A$2:$C$9,2,FALSE),0)</f>
        <v>456</v>
      </c>
      <c r="AA46" s="67">
        <f>IF(Z46=0,0,$F46*(VLOOKUP($Z46,'Depr rate'!$B$2:$C$10,2,FALSE)/100))</f>
        <v>1.4040000000000002E-2</v>
      </c>
      <c r="AB46" s="68">
        <f t="shared" si="33"/>
        <v>7.0200000000000011E-3</v>
      </c>
      <c r="AC46" s="69">
        <f>IF(Z46=0,0,$F46*(VLOOKUP($Z46,'Depr rate'!$B$2:$D$10,3,FALSE)/100))</f>
        <v>1.2960000000000001E-2</v>
      </c>
      <c r="AD46" s="4">
        <f t="shared" si="58"/>
        <v>0</v>
      </c>
      <c r="AE46" s="4">
        <f t="shared" si="58"/>
        <v>0</v>
      </c>
      <c r="AF46" s="4">
        <f t="shared" si="58"/>
        <v>0</v>
      </c>
      <c r="AG46" s="4">
        <f t="shared" si="58"/>
        <v>0</v>
      </c>
      <c r="AH46" s="4">
        <f t="shared" si="58"/>
        <v>0</v>
      </c>
      <c r="AI46" s="4">
        <f t="shared" si="58"/>
        <v>0</v>
      </c>
      <c r="AJ46" s="4">
        <f t="shared" si="58"/>
        <v>0</v>
      </c>
      <c r="AK46" s="4">
        <f t="shared" si="58"/>
        <v>0</v>
      </c>
      <c r="AL46" s="4">
        <f t="shared" si="58"/>
        <v>0</v>
      </c>
      <c r="AM46" s="4">
        <f t="shared" si="58"/>
        <v>7.0200000000000011E-3</v>
      </c>
      <c r="AN46" s="70">
        <f t="shared" si="34"/>
        <v>1.9980000000000001E-2</v>
      </c>
      <c r="AO46" s="4">
        <f t="shared" si="35"/>
        <v>0.75925925925925919</v>
      </c>
      <c r="AP46" s="8">
        <f t="shared" si="36"/>
        <v>0</v>
      </c>
      <c r="AQ46" s="8">
        <f t="shared" si="37"/>
        <v>0</v>
      </c>
      <c r="AR46" s="8">
        <f t="shared" si="38"/>
        <v>0</v>
      </c>
      <c r="AS46" s="8">
        <f t="shared" si="39"/>
        <v>0</v>
      </c>
      <c r="AT46" s="8">
        <f t="shared" si="40"/>
        <v>0</v>
      </c>
      <c r="AU46" s="8">
        <f t="shared" si="41"/>
        <v>0</v>
      </c>
      <c r="AV46" s="8">
        <f t="shared" si="42"/>
        <v>0</v>
      </c>
      <c r="AW46" s="8">
        <f t="shared" si="43"/>
        <v>0</v>
      </c>
      <c r="AX46" s="8">
        <f t="shared" si="44"/>
        <v>0</v>
      </c>
      <c r="AY46" s="8">
        <f t="shared" si="45"/>
        <v>5.3300000000000005E-3</v>
      </c>
      <c r="AZ46" s="8">
        <f t="shared" si="46"/>
        <v>1.5169999999999999E-2</v>
      </c>
      <c r="BA46" s="8">
        <f t="shared" si="47"/>
        <v>0</v>
      </c>
      <c r="BB46" s="8">
        <f t="shared" si="48"/>
        <v>0</v>
      </c>
      <c r="BC46" s="8">
        <f t="shared" si="49"/>
        <v>0</v>
      </c>
      <c r="BD46" s="8">
        <f t="shared" si="50"/>
        <v>0</v>
      </c>
      <c r="BE46" s="8">
        <f t="shared" si="51"/>
        <v>0</v>
      </c>
      <c r="BF46" s="8">
        <f t="shared" si="52"/>
        <v>0</v>
      </c>
      <c r="BG46" s="8">
        <f t="shared" si="53"/>
        <v>0</v>
      </c>
      <c r="BH46" s="8">
        <f t="shared" si="54"/>
        <v>0</v>
      </c>
      <c r="BI46" s="8">
        <f t="shared" si="55"/>
        <v>0</v>
      </c>
      <c r="BJ46" s="8">
        <f t="shared" si="56"/>
        <v>1.6900000000000007E-3</v>
      </c>
      <c r="BK46" s="8">
        <f t="shared" si="57"/>
        <v>4.8100000000000018E-3</v>
      </c>
    </row>
    <row r="47" spans="1:63" ht="26.4" x14ac:dyDescent="0.25">
      <c r="A47" s="8"/>
      <c r="B47" s="39" t="s">
        <v>536</v>
      </c>
      <c r="C47" s="38">
        <v>43</v>
      </c>
      <c r="D47" s="38">
        <v>2022</v>
      </c>
      <c r="E47" s="39" t="s">
        <v>537</v>
      </c>
      <c r="F47" s="27">
        <v>2.0699999999999998</v>
      </c>
      <c r="G47" s="27">
        <v>1.66</v>
      </c>
      <c r="H47" s="27">
        <v>0.41</v>
      </c>
      <c r="I47" s="39" t="s">
        <v>538</v>
      </c>
      <c r="J47" s="15">
        <v>2</v>
      </c>
      <c r="K47" s="39" t="s">
        <v>539</v>
      </c>
      <c r="L47" s="39"/>
      <c r="M47" s="39"/>
      <c r="N47" s="16"/>
      <c r="O47" s="16"/>
      <c r="P47" s="16"/>
      <c r="Q47" s="16"/>
      <c r="R47" s="16"/>
      <c r="S47" s="48" t="s">
        <v>393</v>
      </c>
      <c r="T47" s="16" t="s">
        <v>56</v>
      </c>
      <c r="U47" s="49" t="s">
        <v>425</v>
      </c>
      <c r="V47" s="49" t="s">
        <v>76</v>
      </c>
      <c r="W47" s="43">
        <f t="shared" si="31"/>
        <v>0.80193236714975846</v>
      </c>
      <c r="X47" s="43">
        <f t="shared" si="32"/>
        <v>0.19806763285024154</v>
      </c>
      <c r="Y47" s="8" t="s">
        <v>56</v>
      </c>
      <c r="Z47" s="66">
        <f>IFERROR(VLOOKUP($Y47,'Depr rate'!$A$2:$C$9,2,FALSE),0)</f>
        <v>456</v>
      </c>
      <c r="AA47" s="67">
        <f>IF(Z47=0,0,$F47*(VLOOKUP($Z47,'Depr rate'!$B$2:$C$10,2,FALSE)/100))</f>
        <v>5.382E-2</v>
      </c>
      <c r="AB47" s="68">
        <f t="shared" si="33"/>
        <v>2.691E-2</v>
      </c>
      <c r="AC47" s="69">
        <f>IF(Z47=0,0,$F47*(VLOOKUP($Z47,'Depr rate'!$B$2:$D$10,3,FALSE)/100))</f>
        <v>4.9679999999999995E-2</v>
      </c>
      <c r="AD47" s="4">
        <f t="shared" si="58"/>
        <v>0</v>
      </c>
      <c r="AE47" s="4">
        <f t="shared" si="58"/>
        <v>0</v>
      </c>
      <c r="AF47" s="4">
        <f t="shared" si="58"/>
        <v>0</v>
      </c>
      <c r="AG47" s="4">
        <f t="shared" si="58"/>
        <v>0</v>
      </c>
      <c r="AH47" s="4">
        <f t="shared" si="58"/>
        <v>0</v>
      </c>
      <c r="AI47" s="4">
        <f t="shared" si="58"/>
        <v>0</v>
      </c>
      <c r="AJ47" s="4">
        <f t="shared" si="58"/>
        <v>0</v>
      </c>
      <c r="AK47" s="4">
        <f t="shared" si="58"/>
        <v>0</v>
      </c>
      <c r="AL47" s="4">
        <f t="shared" si="58"/>
        <v>2.691E-2</v>
      </c>
      <c r="AM47" s="4">
        <f t="shared" si="58"/>
        <v>8.0729999999999996E-2</v>
      </c>
      <c r="AN47" s="70">
        <f t="shared" si="34"/>
        <v>0.13041</v>
      </c>
      <c r="AO47" s="4">
        <f t="shared" si="35"/>
        <v>0.80193236714975846</v>
      </c>
      <c r="AP47" s="8">
        <f t="shared" si="36"/>
        <v>0</v>
      </c>
      <c r="AQ47" s="8">
        <f t="shared" si="37"/>
        <v>0</v>
      </c>
      <c r="AR47" s="8">
        <f t="shared" si="38"/>
        <v>0</v>
      </c>
      <c r="AS47" s="8">
        <f t="shared" si="39"/>
        <v>0</v>
      </c>
      <c r="AT47" s="8">
        <f t="shared" si="40"/>
        <v>0</v>
      </c>
      <c r="AU47" s="8">
        <f t="shared" si="41"/>
        <v>0</v>
      </c>
      <c r="AV47" s="8">
        <f t="shared" si="42"/>
        <v>0</v>
      </c>
      <c r="AW47" s="8">
        <f t="shared" si="43"/>
        <v>0</v>
      </c>
      <c r="AX47" s="8">
        <f t="shared" si="44"/>
        <v>2.1579999999999998E-2</v>
      </c>
      <c r="AY47" s="8">
        <f t="shared" si="45"/>
        <v>6.4739999999999992E-2</v>
      </c>
      <c r="AZ47" s="8">
        <f t="shared" si="46"/>
        <v>0.10458000000000001</v>
      </c>
      <c r="BA47" s="8">
        <f t="shared" si="47"/>
        <v>0</v>
      </c>
      <c r="BB47" s="8">
        <f t="shared" si="48"/>
        <v>0</v>
      </c>
      <c r="BC47" s="8">
        <f t="shared" si="49"/>
        <v>0</v>
      </c>
      <c r="BD47" s="8">
        <f t="shared" si="50"/>
        <v>0</v>
      </c>
      <c r="BE47" s="8">
        <f t="shared" si="51"/>
        <v>0</v>
      </c>
      <c r="BF47" s="8">
        <f t="shared" si="52"/>
        <v>0</v>
      </c>
      <c r="BG47" s="8">
        <f t="shared" si="53"/>
        <v>0</v>
      </c>
      <c r="BH47" s="8">
        <f t="shared" si="54"/>
        <v>0</v>
      </c>
      <c r="BI47" s="8">
        <f t="shared" si="55"/>
        <v>5.3299999999999997E-3</v>
      </c>
      <c r="BJ47" s="8">
        <f t="shared" si="56"/>
        <v>1.5989999999999997E-2</v>
      </c>
      <c r="BK47" s="8">
        <f t="shared" si="57"/>
        <v>2.5829999999999999E-2</v>
      </c>
    </row>
    <row r="48" spans="1:63" ht="26.4" x14ac:dyDescent="0.25">
      <c r="A48" s="8"/>
      <c r="B48" s="39" t="s">
        <v>540</v>
      </c>
      <c r="C48" s="38">
        <v>44</v>
      </c>
      <c r="D48" s="38">
        <v>2020</v>
      </c>
      <c r="E48" s="39" t="s">
        <v>541</v>
      </c>
      <c r="F48" s="27">
        <v>2.75</v>
      </c>
      <c r="G48" s="27">
        <v>1.57</v>
      </c>
      <c r="H48" s="27">
        <v>1.18</v>
      </c>
      <c r="I48" s="39" t="s">
        <v>542</v>
      </c>
      <c r="J48" s="15">
        <v>2</v>
      </c>
      <c r="K48" s="39" t="s">
        <v>543</v>
      </c>
      <c r="L48" s="39" t="s">
        <v>544</v>
      </c>
      <c r="M48" s="39" t="s">
        <v>545</v>
      </c>
      <c r="N48" s="16" t="s">
        <v>53</v>
      </c>
      <c r="O48" s="16" t="s">
        <v>53</v>
      </c>
      <c r="P48" s="16" t="s">
        <v>53</v>
      </c>
      <c r="Q48" s="16" t="s">
        <v>53</v>
      </c>
      <c r="R48" s="16" t="s">
        <v>53</v>
      </c>
      <c r="S48" s="48" t="s">
        <v>393</v>
      </c>
      <c r="T48" s="16" t="s">
        <v>56</v>
      </c>
      <c r="U48" s="49" t="s">
        <v>465</v>
      </c>
      <c r="V48" s="49" t="s">
        <v>53</v>
      </c>
      <c r="W48" s="43">
        <f t="shared" si="31"/>
        <v>0.57090909090909092</v>
      </c>
      <c r="X48" s="43">
        <f t="shared" si="32"/>
        <v>0.42909090909090908</v>
      </c>
      <c r="Y48" s="8" t="s">
        <v>56</v>
      </c>
      <c r="Z48" s="71">
        <f>IFERROR(VLOOKUP($Y48,'Depr rate'!$A$2:$C$9,2,FALSE),0)</f>
        <v>456</v>
      </c>
      <c r="AA48" s="67">
        <f>IF(Z48=0,0,$F48*(VLOOKUP($Z48,'Depr rate'!$B$2:$C$10,2,FALSE)/100))</f>
        <v>7.1500000000000008E-2</v>
      </c>
      <c r="AB48" s="69">
        <f t="shared" si="33"/>
        <v>3.5750000000000004E-2</v>
      </c>
      <c r="AC48" s="69">
        <f>IF(Z48=0,0,$F48*(VLOOKUP($Z48,'Depr rate'!$B$2:$D$10,3,FALSE)/100))</f>
        <v>6.6000000000000003E-2</v>
      </c>
      <c r="AD48" s="4">
        <f t="shared" si="58"/>
        <v>0</v>
      </c>
      <c r="AE48" s="4">
        <f t="shared" si="58"/>
        <v>0</v>
      </c>
      <c r="AF48" s="4">
        <f t="shared" si="58"/>
        <v>0</v>
      </c>
      <c r="AG48" s="4">
        <f t="shared" si="58"/>
        <v>0</v>
      </c>
      <c r="AH48" s="4">
        <f t="shared" si="58"/>
        <v>0</v>
      </c>
      <c r="AI48" s="4">
        <f t="shared" si="58"/>
        <v>0</v>
      </c>
      <c r="AJ48" s="4">
        <f t="shared" si="58"/>
        <v>3.5750000000000004E-2</v>
      </c>
      <c r="AK48" s="4">
        <f t="shared" si="58"/>
        <v>0.10725000000000001</v>
      </c>
      <c r="AL48" s="4">
        <f t="shared" si="58"/>
        <v>0.17875000000000002</v>
      </c>
      <c r="AM48" s="4">
        <f t="shared" si="58"/>
        <v>0.25025000000000003</v>
      </c>
      <c r="AN48" s="70">
        <f t="shared" si="34"/>
        <v>0.31625000000000003</v>
      </c>
      <c r="AO48" s="4">
        <f t="shared" si="35"/>
        <v>0.57090909090909092</v>
      </c>
      <c r="AP48" s="1">
        <f t="shared" si="36"/>
        <v>0</v>
      </c>
      <c r="AQ48" s="1">
        <f t="shared" si="37"/>
        <v>0</v>
      </c>
      <c r="AR48" s="1">
        <f t="shared" si="38"/>
        <v>0</v>
      </c>
      <c r="AS48" s="1">
        <f t="shared" si="39"/>
        <v>0</v>
      </c>
      <c r="AT48" s="1">
        <f t="shared" si="40"/>
        <v>0</v>
      </c>
      <c r="AU48" s="1">
        <f t="shared" si="41"/>
        <v>0</v>
      </c>
      <c r="AV48" s="1">
        <f t="shared" si="42"/>
        <v>2.0410000000000001E-2</v>
      </c>
      <c r="AW48" s="1">
        <f t="shared" si="43"/>
        <v>6.1230000000000007E-2</v>
      </c>
      <c r="AX48" s="1">
        <f t="shared" si="44"/>
        <v>0.10205000000000002</v>
      </c>
      <c r="AY48" s="1">
        <f t="shared" si="45"/>
        <v>0.14287000000000002</v>
      </c>
      <c r="AZ48" s="1">
        <f t="shared" si="46"/>
        <v>0.18055000000000002</v>
      </c>
      <c r="BA48" s="1">
        <f t="shared" si="47"/>
        <v>0</v>
      </c>
      <c r="BB48" s="1">
        <f t="shared" si="48"/>
        <v>0</v>
      </c>
      <c r="BC48" s="1">
        <f t="shared" si="49"/>
        <v>0</v>
      </c>
      <c r="BD48" s="1">
        <f t="shared" si="50"/>
        <v>0</v>
      </c>
      <c r="BE48" s="1">
        <f t="shared" si="51"/>
        <v>0</v>
      </c>
      <c r="BF48" s="1">
        <f t="shared" si="52"/>
        <v>0</v>
      </c>
      <c r="BG48" s="1">
        <f t="shared" si="53"/>
        <v>1.5340000000000001E-2</v>
      </c>
      <c r="BH48" s="1">
        <f t="shared" si="54"/>
        <v>4.6020000000000005E-2</v>
      </c>
      <c r="BI48" s="1">
        <f t="shared" si="55"/>
        <v>7.6700000000000004E-2</v>
      </c>
      <c r="BJ48" s="1">
        <f t="shared" si="56"/>
        <v>0.10738</v>
      </c>
      <c r="BK48" s="1">
        <f t="shared" si="57"/>
        <v>0.13570000000000002</v>
      </c>
    </row>
    <row r="49" spans="1:63" ht="26.4" x14ac:dyDescent="0.25">
      <c r="A49" s="8"/>
      <c r="B49" s="39" t="s">
        <v>546</v>
      </c>
      <c r="C49" s="38">
        <v>45</v>
      </c>
      <c r="D49" s="38">
        <v>2023</v>
      </c>
      <c r="E49" s="39" t="s">
        <v>547</v>
      </c>
      <c r="F49" s="27">
        <v>0.65</v>
      </c>
      <c r="G49" s="27">
        <v>0</v>
      </c>
      <c r="H49" s="27">
        <v>0.65</v>
      </c>
      <c r="I49" s="39" t="s">
        <v>548</v>
      </c>
      <c r="J49" s="15">
        <v>2</v>
      </c>
      <c r="K49" s="39" t="s">
        <v>322</v>
      </c>
      <c r="L49" s="39"/>
      <c r="M49" s="39"/>
      <c r="N49" s="16"/>
      <c r="O49" s="16"/>
      <c r="P49" s="16"/>
      <c r="Q49" s="16"/>
      <c r="R49" s="16"/>
      <c r="S49" s="48" t="s">
        <v>393</v>
      </c>
      <c r="T49" s="16" t="s">
        <v>56</v>
      </c>
      <c r="U49" s="49" t="s">
        <v>549</v>
      </c>
      <c r="V49" s="49" t="s">
        <v>53</v>
      </c>
      <c r="W49" s="43">
        <f t="shared" si="31"/>
        <v>0</v>
      </c>
      <c r="X49" s="43">
        <f t="shared" si="32"/>
        <v>1</v>
      </c>
      <c r="Y49" s="8" t="s">
        <v>56</v>
      </c>
      <c r="Z49" s="66">
        <f>IFERROR(VLOOKUP($Y49,'Depr rate'!$A$2:$C$9,2,FALSE),0)</f>
        <v>456</v>
      </c>
      <c r="AA49" s="67">
        <f>IF(Z49=0,0,$F49*(VLOOKUP($Z49,'Depr rate'!$B$2:$C$10,2,FALSE)/100))</f>
        <v>1.6900000000000002E-2</v>
      </c>
      <c r="AB49" s="68">
        <f t="shared" si="33"/>
        <v>8.4500000000000009E-3</v>
      </c>
      <c r="AC49" s="69">
        <f>IF(Z49=0,0,$F49*(VLOOKUP($Z49,'Depr rate'!$B$2:$D$10,3,FALSE)/100))</f>
        <v>1.5600000000000001E-2</v>
      </c>
      <c r="AD49" s="4">
        <f t="shared" si="58"/>
        <v>0</v>
      </c>
      <c r="AE49" s="4">
        <f t="shared" si="58"/>
        <v>0</v>
      </c>
      <c r="AF49" s="4">
        <f t="shared" si="58"/>
        <v>0</v>
      </c>
      <c r="AG49" s="4">
        <f t="shared" si="58"/>
        <v>0</v>
      </c>
      <c r="AH49" s="4">
        <f t="shared" si="58"/>
        <v>0</v>
      </c>
      <c r="AI49" s="4">
        <f t="shared" si="58"/>
        <v>0</v>
      </c>
      <c r="AJ49" s="4">
        <f t="shared" si="58"/>
        <v>0</v>
      </c>
      <c r="AK49" s="4">
        <f t="shared" si="58"/>
        <v>0</v>
      </c>
      <c r="AL49" s="4">
        <f t="shared" si="58"/>
        <v>0</v>
      </c>
      <c r="AM49" s="4">
        <f t="shared" si="58"/>
        <v>8.4500000000000009E-3</v>
      </c>
      <c r="AN49" s="70">
        <f t="shared" si="34"/>
        <v>2.4050000000000002E-2</v>
      </c>
      <c r="AO49" s="4">
        <f t="shared" si="35"/>
        <v>0</v>
      </c>
      <c r="AP49" s="8">
        <f t="shared" si="36"/>
        <v>0</v>
      </c>
      <c r="AQ49" s="8">
        <f t="shared" si="37"/>
        <v>0</v>
      </c>
      <c r="AR49" s="8">
        <f t="shared" si="38"/>
        <v>0</v>
      </c>
      <c r="AS49" s="8">
        <f t="shared" si="39"/>
        <v>0</v>
      </c>
      <c r="AT49" s="8">
        <f t="shared" si="40"/>
        <v>0</v>
      </c>
      <c r="AU49" s="8">
        <f t="shared" si="41"/>
        <v>0</v>
      </c>
      <c r="AV49" s="8">
        <f t="shared" si="42"/>
        <v>0</v>
      </c>
      <c r="AW49" s="8">
        <f t="shared" si="43"/>
        <v>0</v>
      </c>
      <c r="AX49" s="8">
        <f t="shared" si="44"/>
        <v>0</v>
      </c>
      <c r="AY49" s="8">
        <f t="shared" si="45"/>
        <v>0</v>
      </c>
      <c r="AZ49" s="8">
        <f t="shared" si="46"/>
        <v>0</v>
      </c>
      <c r="BA49" s="8">
        <f t="shared" si="47"/>
        <v>0</v>
      </c>
      <c r="BB49" s="8">
        <f t="shared" si="48"/>
        <v>0</v>
      </c>
      <c r="BC49" s="8">
        <f t="shared" si="49"/>
        <v>0</v>
      </c>
      <c r="BD49" s="8">
        <f t="shared" si="50"/>
        <v>0</v>
      </c>
      <c r="BE49" s="8">
        <f t="shared" si="51"/>
        <v>0</v>
      </c>
      <c r="BF49" s="8">
        <f t="shared" si="52"/>
        <v>0</v>
      </c>
      <c r="BG49" s="8">
        <f t="shared" si="53"/>
        <v>0</v>
      </c>
      <c r="BH49" s="8">
        <f t="shared" si="54"/>
        <v>0</v>
      </c>
      <c r="BI49" s="8">
        <f t="shared" si="55"/>
        <v>0</v>
      </c>
      <c r="BJ49" s="8">
        <f t="shared" si="56"/>
        <v>8.4500000000000009E-3</v>
      </c>
      <c r="BK49" s="8">
        <f t="shared" si="57"/>
        <v>2.4050000000000002E-2</v>
      </c>
    </row>
    <row r="50" spans="1:63" ht="26.4" x14ac:dyDescent="0.25">
      <c r="A50" s="8"/>
      <c r="B50" s="39" t="s">
        <v>550</v>
      </c>
      <c r="C50" s="38">
        <v>46</v>
      </c>
      <c r="D50" s="38">
        <v>2022</v>
      </c>
      <c r="E50" s="39" t="s">
        <v>551</v>
      </c>
      <c r="F50" s="27">
        <v>0.56067549999999999</v>
      </c>
      <c r="G50" s="27">
        <v>0.23247958000000002</v>
      </c>
      <c r="H50" s="27">
        <v>0.32819591999999997</v>
      </c>
      <c r="I50" s="39" t="s">
        <v>552</v>
      </c>
      <c r="J50" s="15">
        <v>2</v>
      </c>
      <c r="K50" s="39" t="s">
        <v>553</v>
      </c>
      <c r="L50" s="39"/>
      <c r="M50" s="39"/>
      <c r="N50" s="16"/>
      <c r="O50" s="16"/>
      <c r="P50" s="16"/>
      <c r="Q50" s="16"/>
      <c r="R50" s="16"/>
      <c r="S50" s="48" t="s">
        <v>393</v>
      </c>
      <c r="T50" s="16" t="s">
        <v>56</v>
      </c>
      <c r="U50" s="49" t="s">
        <v>554</v>
      </c>
      <c r="V50" s="49" t="s">
        <v>53</v>
      </c>
      <c r="W50" s="43">
        <f t="shared" si="31"/>
        <v>0.41464194529634346</v>
      </c>
      <c r="X50" s="43">
        <f t="shared" si="32"/>
        <v>0.58535805470365654</v>
      </c>
      <c r="Y50" s="8" t="s">
        <v>56</v>
      </c>
      <c r="Z50" s="66">
        <f>IFERROR(VLOOKUP($Y50,'Depr rate'!$A$2:$C$9,2,FALSE),0)</f>
        <v>456</v>
      </c>
      <c r="AA50" s="67">
        <f>IF(Z50=0,0,$F50*(VLOOKUP($Z50,'Depr rate'!$B$2:$C$10,2,FALSE)/100))</f>
        <v>1.4577563000000002E-2</v>
      </c>
      <c r="AB50" s="68">
        <f t="shared" si="33"/>
        <v>7.2887815000000009E-3</v>
      </c>
      <c r="AC50" s="69">
        <f>IF(Z50=0,0,$F50*(VLOOKUP($Z50,'Depr rate'!$B$2:$D$10,3,FALSE)/100))</f>
        <v>1.3456212E-2</v>
      </c>
      <c r="AD50" s="4">
        <f t="shared" si="58"/>
        <v>0</v>
      </c>
      <c r="AE50" s="4">
        <f t="shared" si="58"/>
        <v>0</v>
      </c>
      <c r="AF50" s="4">
        <f t="shared" si="58"/>
        <v>0</v>
      </c>
      <c r="AG50" s="4">
        <f t="shared" si="58"/>
        <v>0</v>
      </c>
      <c r="AH50" s="4">
        <f t="shared" si="58"/>
        <v>0</v>
      </c>
      <c r="AI50" s="4">
        <f t="shared" si="58"/>
        <v>0</v>
      </c>
      <c r="AJ50" s="4">
        <f t="shared" si="58"/>
        <v>0</v>
      </c>
      <c r="AK50" s="4">
        <f t="shared" si="58"/>
        <v>0</v>
      </c>
      <c r="AL50" s="4">
        <f t="shared" si="58"/>
        <v>7.2887815000000009E-3</v>
      </c>
      <c r="AM50" s="4">
        <f t="shared" si="58"/>
        <v>2.1866344500000003E-2</v>
      </c>
      <c r="AN50" s="70">
        <f t="shared" si="34"/>
        <v>3.5322556500000005E-2</v>
      </c>
      <c r="AO50" s="4">
        <f t="shared" si="35"/>
        <v>0.41464194529634346</v>
      </c>
      <c r="AP50" s="8">
        <f t="shared" si="36"/>
        <v>0</v>
      </c>
      <c r="AQ50" s="8">
        <f t="shared" si="37"/>
        <v>0</v>
      </c>
      <c r="AR50" s="8">
        <f t="shared" si="38"/>
        <v>0</v>
      </c>
      <c r="AS50" s="8">
        <f t="shared" si="39"/>
        <v>0</v>
      </c>
      <c r="AT50" s="8">
        <f t="shared" si="40"/>
        <v>0</v>
      </c>
      <c r="AU50" s="8">
        <f t="shared" si="41"/>
        <v>0</v>
      </c>
      <c r="AV50" s="8">
        <f t="shared" si="42"/>
        <v>0</v>
      </c>
      <c r="AW50" s="8">
        <f t="shared" si="43"/>
        <v>0</v>
      </c>
      <c r="AX50" s="8">
        <f t="shared" si="44"/>
        <v>3.0222345400000004E-3</v>
      </c>
      <c r="AY50" s="8">
        <f t="shared" si="45"/>
        <v>9.0667036200000016E-3</v>
      </c>
      <c r="AZ50" s="8">
        <f t="shared" si="46"/>
        <v>1.4646213540000003E-2</v>
      </c>
      <c r="BA50" s="8">
        <f t="shared" si="47"/>
        <v>0</v>
      </c>
      <c r="BB50" s="8">
        <f t="shared" si="48"/>
        <v>0</v>
      </c>
      <c r="BC50" s="8">
        <f t="shared" si="49"/>
        <v>0</v>
      </c>
      <c r="BD50" s="8">
        <f t="shared" si="50"/>
        <v>0</v>
      </c>
      <c r="BE50" s="8">
        <f t="shared" si="51"/>
        <v>0</v>
      </c>
      <c r="BF50" s="8">
        <f t="shared" si="52"/>
        <v>0</v>
      </c>
      <c r="BG50" s="8">
        <f t="shared" si="53"/>
        <v>0</v>
      </c>
      <c r="BH50" s="8">
        <f t="shared" si="54"/>
        <v>0</v>
      </c>
      <c r="BI50" s="8">
        <f t="shared" si="55"/>
        <v>4.26654696E-3</v>
      </c>
      <c r="BJ50" s="8">
        <f t="shared" si="56"/>
        <v>1.2799640880000001E-2</v>
      </c>
      <c r="BK50" s="8">
        <f t="shared" si="57"/>
        <v>2.067634296E-2</v>
      </c>
    </row>
    <row r="51" spans="1:63" ht="26.4" x14ac:dyDescent="0.25">
      <c r="A51" s="8"/>
      <c r="B51" s="39" t="s">
        <v>555</v>
      </c>
      <c r="C51" s="38">
        <v>47</v>
      </c>
      <c r="D51" s="38">
        <v>2022</v>
      </c>
      <c r="E51" s="39" t="s">
        <v>556</v>
      </c>
      <c r="F51" s="27">
        <v>0.65656137999999997</v>
      </c>
      <c r="G51" s="27">
        <v>0.26928063000000002</v>
      </c>
      <c r="H51" s="27">
        <v>0.38728075000000001</v>
      </c>
      <c r="I51" s="39" t="s">
        <v>557</v>
      </c>
      <c r="J51" s="15">
        <v>2</v>
      </c>
      <c r="K51" s="39" t="s">
        <v>558</v>
      </c>
      <c r="L51" s="39"/>
      <c r="M51" s="39"/>
      <c r="N51" s="16"/>
      <c r="O51" s="16"/>
      <c r="P51" s="16"/>
      <c r="Q51" s="16"/>
      <c r="R51" s="16"/>
      <c r="S51" s="48" t="s">
        <v>393</v>
      </c>
      <c r="T51" s="16" t="s">
        <v>56</v>
      </c>
      <c r="U51" s="49" t="s">
        <v>554</v>
      </c>
      <c r="V51" s="49" t="s">
        <v>53</v>
      </c>
      <c r="W51" s="43">
        <f t="shared" si="31"/>
        <v>0.41013778483285146</v>
      </c>
      <c r="X51" s="43">
        <f t="shared" si="32"/>
        <v>0.58986221516714865</v>
      </c>
      <c r="Y51" s="8" t="s">
        <v>56</v>
      </c>
      <c r="Z51" s="66">
        <f>IFERROR(VLOOKUP($Y51,'Depr rate'!$A$2:$C$9,2,FALSE),0)</f>
        <v>456</v>
      </c>
      <c r="AA51" s="67">
        <f>IF(Z51=0,0,$F51*(VLOOKUP($Z51,'Depr rate'!$B$2:$C$10,2,FALSE)/100))</f>
        <v>1.7070595880000001E-2</v>
      </c>
      <c r="AB51" s="68">
        <f t="shared" si="33"/>
        <v>8.5352979400000004E-3</v>
      </c>
      <c r="AC51" s="69">
        <f>IF(Z51=0,0,$F51*(VLOOKUP($Z51,'Depr rate'!$B$2:$D$10,3,FALSE)/100))</f>
        <v>1.5757473120000001E-2</v>
      </c>
      <c r="AD51" s="4">
        <f t="shared" si="58"/>
        <v>0</v>
      </c>
      <c r="AE51" s="4">
        <f t="shared" si="58"/>
        <v>0</v>
      </c>
      <c r="AF51" s="4">
        <f t="shared" si="58"/>
        <v>0</v>
      </c>
      <c r="AG51" s="4">
        <f t="shared" si="58"/>
        <v>0</v>
      </c>
      <c r="AH51" s="4">
        <f t="shared" si="58"/>
        <v>0</v>
      </c>
      <c r="AI51" s="4">
        <f t="shared" si="58"/>
        <v>0</v>
      </c>
      <c r="AJ51" s="4">
        <f t="shared" si="58"/>
        <v>0</v>
      </c>
      <c r="AK51" s="4">
        <f t="shared" si="58"/>
        <v>0</v>
      </c>
      <c r="AL51" s="4">
        <f t="shared" si="58"/>
        <v>8.5352979400000004E-3</v>
      </c>
      <c r="AM51" s="4">
        <f t="shared" si="58"/>
        <v>2.5605893820000003E-2</v>
      </c>
      <c r="AN51" s="70">
        <f t="shared" si="34"/>
        <v>4.1363366940000007E-2</v>
      </c>
      <c r="AO51" s="4">
        <f t="shared" si="35"/>
        <v>0.41013778483285146</v>
      </c>
      <c r="AP51" s="8">
        <f t="shared" si="36"/>
        <v>0</v>
      </c>
      <c r="AQ51" s="8">
        <f t="shared" si="37"/>
        <v>0</v>
      </c>
      <c r="AR51" s="8">
        <f t="shared" si="38"/>
        <v>0</v>
      </c>
      <c r="AS51" s="8">
        <f t="shared" si="39"/>
        <v>0</v>
      </c>
      <c r="AT51" s="8">
        <f t="shared" si="40"/>
        <v>0</v>
      </c>
      <c r="AU51" s="8">
        <f t="shared" si="41"/>
        <v>0</v>
      </c>
      <c r="AV51" s="8">
        <f t="shared" si="42"/>
        <v>0</v>
      </c>
      <c r="AW51" s="8">
        <f t="shared" si="43"/>
        <v>0</v>
      </c>
      <c r="AX51" s="8">
        <f t="shared" si="44"/>
        <v>3.5006481900000004E-3</v>
      </c>
      <c r="AY51" s="8">
        <f t="shared" si="45"/>
        <v>1.0501944570000003E-2</v>
      </c>
      <c r="AZ51" s="8">
        <f t="shared" si="46"/>
        <v>1.6964679690000005E-2</v>
      </c>
      <c r="BA51" s="8">
        <f t="shared" si="47"/>
        <v>0</v>
      </c>
      <c r="BB51" s="8">
        <f t="shared" si="48"/>
        <v>0</v>
      </c>
      <c r="BC51" s="8">
        <f t="shared" si="49"/>
        <v>0</v>
      </c>
      <c r="BD51" s="8">
        <f t="shared" si="50"/>
        <v>0</v>
      </c>
      <c r="BE51" s="8">
        <f t="shared" si="51"/>
        <v>0</v>
      </c>
      <c r="BF51" s="8">
        <f t="shared" si="52"/>
        <v>0</v>
      </c>
      <c r="BG51" s="8">
        <f t="shared" si="53"/>
        <v>0</v>
      </c>
      <c r="BH51" s="8">
        <f t="shared" si="54"/>
        <v>0</v>
      </c>
      <c r="BI51" s="8">
        <f t="shared" si="55"/>
        <v>5.03464975E-3</v>
      </c>
      <c r="BJ51" s="8">
        <f t="shared" si="56"/>
        <v>1.510394925E-2</v>
      </c>
      <c r="BK51" s="8">
        <f t="shared" si="57"/>
        <v>2.4398687250000002E-2</v>
      </c>
    </row>
    <row r="52" spans="1:63" ht="27" x14ac:dyDescent="0.3">
      <c r="A52" s="8"/>
      <c r="B52" s="39" t="s">
        <v>559</v>
      </c>
      <c r="C52" s="38">
        <v>48</v>
      </c>
      <c r="D52" s="38">
        <v>2023</v>
      </c>
      <c r="E52" s="39" t="s">
        <v>560</v>
      </c>
      <c r="F52" s="27">
        <v>8.81</v>
      </c>
      <c r="G52" s="27">
        <v>3.6</v>
      </c>
      <c r="H52" s="27">
        <v>5.21</v>
      </c>
      <c r="I52" s="39" t="s">
        <v>561</v>
      </c>
      <c r="J52" s="15">
        <v>2</v>
      </c>
      <c r="K52" s="39" t="s">
        <v>562</v>
      </c>
      <c r="L52" s="39" t="s">
        <v>563</v>
      </c>
      <c r="M52" s="39" t="s">
        <v>562</v>
      </c>
      <c r="N52" s="16" t="s">
        <v>53</v>
      </c>
      <c r="O52" s="16" t="s">
        <v>53</v>
      </c>
      <c r="P52" s="16" t="s">
        <v>53</v>
      </c>
      <c r="Q52" s="16" t="s">
        <v>53</v>
      </c>
      <c r="R52" s="16" t="s">
        <v>53</v>
      </c>
      <c r="S52" s="48" t="s">
        <v>393</v>
      </c>
      <c r="T52" s="16" t="s">
        <v>135</v>
      </c>
      <c r="U52" s="49" t="s">
        <v>451</v>
      </c>
      <c r="V52" s="49" t="s">
        <v>53</v>
      </c>
      <c r="W52" s="43">
        <f t="shared" si="31"/>
        <v>0.40862656072644721</v>
      </c>
      <c r="X52" s="43">
        <f t="shared" si="32"/>
        <v>0.59137343927355279</v>
      </c>
      <c r="Y52" s="45" t="s">
        <v>135</v>
      </c>
      <c r="Z52" s="66">
        <f>IFERROR(VLOOKUP($Y52,'Depr rate'!$A$2:$C$9,2,FALSE),0)</f>
        <v>455</v>
      </c>
      <c r="AA52" s="67">
        <f>IF(Z52=0,0,$F52*(VLOOKUP($Z52,'Depr rate'!$B$2:$C$10,2,FALSE)/100))</f>
        <v>0.131269</v>
      </c>
      <c r="AB52" s="68">
        <f t="shared" si="33"/>
        <v>6.5634499999999998E-2</v>
      </c>
      <c r="AC52" s="69">
        <f>IF(Z52=0,0,$F52*(VLOOKUP($Z52,'Depr rate'!$B$2:$D$10,3,FALSE)/100))</f>
        <v>0.21496399999999999</v>
      </c>
      <c r="AD52" s="4">
        <f t="shared" si="58"/>
        <v>0</v>
      </c>
      <c r="AE52" s="4">
        <f t="shared" si="58"/>
        <v>0</v>
      </c>
      <c r="AF52" s="4">
        <f t="shared" si="58"/>
        <v>0</v>
      </c>
      <c r="AG52" s="4">
        <f t="shared" si="58"/>
        <v>0</v>
      </c>
      <c r="AH52" s="4">
        <f t="shared" si="58"/>
        <v>0</v>
      </c>
      <c r="AI52" s="4">
        <f t="shared" si="58"/>
        <v>0</v>
      </c>
      <c r="AJ52" s="4">
        <f t="shared" si="58"/>
        <v>0</v>
      </c>
      <c r="AK52" s="4">
        <f t="shared" si="58"/>
        <v>0</v>
      </c>
      <c r="AL52" s="4">
        <f t="shared" si="58"/>
        <v>0</v>
      </c>
      <c r="AM52" s="4">
        <f t="shared" si="58"/>
        <v>6.5634499999999998E-2</v>
      </c>
      <c r="AN52" s="70">
        <f t="shared" si="34"/>
        <v>0.28059849999999997</v>
      </c>
      <c r="AO52" s="4">
        <f t="shared" si="35"/>
        <v>0.40862656072644721</v>
      </c>
      <c r="AP52" s="8">
        <f t="shared" si="36"/>
        <v>0</v>
      </c>
      <c r="AQ52" s="8">
        <f t="shared" si="37"/>
        <v>0</v>
      </c>
      <c r="AR52" s="8">
        <f t="shared" si="38"/>
        <v>0</v>
      </c>
      <c r="AS52" s="8">
        <f t="shared" si="39"/>
        <v>0</v>
      </c>
      <c r="AT52" s="8">
        <f t="shared" si="40"/>
        <v>0</v>
      </c>
      <c r="AU52" s="8">
        <f t="shared" si="41"/>
        <v>0</v>
      </c>
      <c r="AV52" s="8">
        <f t="shared" si="42"/>
        <v>0</v>
      </c>
      <c r="AW52" s="8">
        <f t="shared" si="43"/>
        <v>0</v>
      </c>
      <c r="AX52" s="8">
        <f t="shared" si="44"/>
        <v>0</v>
      </c>
      <c r="AY52" s="8">
        <f t="shared" si="45"/>
        <v>2.682E-2</v>
      </c>
      <c r="AZ52" s="8">
        <f t="shared" si="46"/>
        <v>0.11465999999999998</v>
      </c>
      <c r="BA52" s="8">
        <f t="shared" si="47"/>
        <v>0</v>
      </c>
      <c r="BB52" s="8">
        <f t="shared" si="48"/>
        <v>0</v>
      </c>
      <c r="BC52" s="8">
        <f t="shared" si="49"/>
        <v>0</v>
      </c>
      <c r="BD52" s="8">
        <f t="shared" si="50"/>
        <v>0</v>
      </c>
      <c r="BE52" s="8">
        <f t="shared" si="51"/>
        <v>0</v>
      </c>
      <c r="BF52" s="8">
        <f t="shared" si="52"/>
        <v>0</v>
      </c>
      <c r="BG52" s="8">
        <f t="shared" si="53"/>
        <v>0</v>
      </c>
      <c r="BH52" s="8">
        <f t="shared" si="54"/>
        <v>0</v>
      </c>
      <c r="BI52" s="8">
        <f t="shared" si="55"/>
        <v>0</v>
      </c>
      <c r="BJ52" s="8">
        <f t="shared" si="56"/>
        <v>3.8814500000000002E-2</v>
      </c>
      <c r="BK52" s="8">
        <f t="shared" si="57"/>
        <v>0.16593849999999999</v>
      </c>
    </row>
    <row r="53" spans="1:63" ht="26.4" x14ac:dyDescent="0.25">
      <c r="A53" s="8"/>
      <c r="B53" s="39" t="s">
        <v>564</v>
      </c>
      <c r="C53" s="38">
        <v>49</v>
      </c>
      <c r="D53" s="38">
        <v>2018</v>
      </c>
      <c r="E53" s="39" t="s">
        <v>565</v>
      </c>
      <c r="F53" s="27">
        <v>0.79418457999999992</v>
      </c>
      <c r="G53" s="27">
        <v>0.47924</v>
      </c>
      <c r="H53" s="27">
        <v>0.31475999999999998</v>
      </c>
      <c r="I53" s="39" t="s">
        <v>417</v>
      </c>
      <c r="J53" s="15">
        <v>2</v>
      </c>
      <c r="K53" s="39" t="s">
        <v>181</v>
      </c>
      <c r="L53" s="39"/>
      <c r="M53" s="39"/>
      <c r="N53" s="16"/>
      <c r="O53" s="16"/>
      <c r="P53" s="16"/>
      <c r="Q53" s="16"/>
      <c r="R53" s="16"/>
      <c r="S53" s="48" t="s">
        <v>566</v>
      </c>
      <c r="T53" s="16" t="s">
        <v>135</v>
      </c>
      <c r="U53" s="49" t="s">
        <v>420</v>
      </c>
      <c r="V53" s="49" t="s">
        <v>53</v>
      </c>
      <c r="W53" s="43">
        <v>0.14000000000000001</v>
      </c>
      <c r="X53" s="43">
        <v>0.86</v>
      </c>
      <c r="Y53" s="8" t="s">
        <v>135</v>
      </c>
      <c r="Z53" s="66">
        <f>IFERROR(VLOOKUP($Y53,'Depr rate'!$A$2:$C$9,2,FALSE),0)</f>
        <v>455</v>
      </c>
      <c r="AA53" s="67">
        <f>IF(Z53=0,0,$F53*(VLOOKUP($Z53,'Depr rate'!$B$2:$C$10,2,FALSE)/100))</f>
        <v>1.1833350241999999E-2</v>
      </c>
      <c r="AB53" s="68">
        <f t="shared" si="33"/>
        <v>5.9166751209999997E-3</v>
      </c>
      <c r="AC53" s="69">
        <f>IF(Z53=0,0,$F53*(VLOOKUP($Z53,'Depr rate'!$B$2:$D$10,3,FALSE)/100))</f>
        <v>1.9378103751999998E-2</v>
      </c>
      <c r="AD53" s="4">
        <f t="shared" ref="AD53:AM67" si="59">IF($D53&gt;AD$4,0,IF(AD$4=$D53,$AB53,$AA53*(AD$4-$D53)+$AB53))</f>
        <v>0</v>
      </c>
      <c r="AE53" s="4">
        <f t="shared" si="59"/>
        <v>0</v>
      </c>
      <c r="AF53" s="4">
        <f t="shared" si="59"/>
        <v>0</v>
      </c>
      <c r="AG53" s="4">
        <f t="shared" si="59"/>
        <v>0</v>
      </c>
      <c r="AH53" s="4">
        <f t="shared" si="59"/>
        <v>5.9166751209999997E-3</v>
      </c>
      <c r="AI53" s="4">
        <f t="shared" si="59"/>
        <v>1.7750025363000001E-2</v>
      </c>
      <c r="AJ53" s="4">
        <f t="shared" si="59"/>
        <v>2.9583375604999997E-2</v>
      </c>
      <c r="AK53" s="4">
        <f t="shared" si="59"/>
        <v>4.1416725846999999E-2</v>
      </c>
      <c r="AL53" s="4">
        <f t="shared" si="59"/>
        <v>5.3250076088999995E-2</v>
      </c>
      <c r="AM53" s="4">
        <f t="shared" si="59"/>
        <v>6.5083426330999991E-2</v>
      </c>
      <c r="AN53" s="70">
        <f t="shared" si="34"/>
        <v>8.4461530082999989E-2</v>
      </c>
      <c r="AO53" s="4">
        <f t="shared" si="35"/>
        <v>0.60343654619937348</v>
      </c>
      <c r="AP53" s="8">
        <f t="shared" si="36"/>
        <v>0</v>
      </c>
      <c r="AQ53" s="8">
        <f t="shared" si="37"/>
        <v>0</v>
      </c>
      <c r="AR53" s="8">
        <f t="shared" si="38"/>
        <v>0</v>
      </c>
      <c r="AS53" s="8">
        <f t="shared" si="39"/>
        <v>0</v>
      </c>
      <c r="AT53" s="8">
        <f t="shared" si="40"/>
        <v>3.5703380000000002E-3</v>
      </c>
      <c r="AU53" s="8">
        <f t="shared" si="41"/>
        <v>1.0711014000000001E-2</v>
      </c>
      <c r="AV53" s="8">
        <f t="shared" si="42"/>
        <v>1.785169E-2</v>
      </c>
      <c r="AW53" s="8">
        <f t="shared" si="43"/>
        <v>2.4992366000000002E-2</v>
      </c>
      <c r="AX53" s="8">
        <f t="shared" si="44"/>
        <v>3.2133042000000001E-2</v>
      </c>
      <c r="AY53" s="8">
        <f t="shared" si="45"/>
        <v>3.9273717999999999E-2</v>
      </c>
      <c r="AZ53" s="8">
        <f t="shared" si="46"/>
        <v>5.0967173999999997E-2</v>
      </c>
      <c r="BA53" s="8">
        <f t="shared" si="47"/>
        <v>0</v>
      </c>
      <c r="BB53" s="8">
        <f t="shared" si="48"/>
        <v>0</v>
      </c>
      <c r="BC53" s="8">
        <f t="shared" si="49"/>
        <v>0</v>
      </c>
      <c r="BD53" s="8">
        <f t="shared" si="50"/>
        <v>0</v>
      </c>
      <c r="BE53" s="8">
        <f t="shared" si="51"/>
        <v>2.3463371209999995E-3</v>
      </c>
      <c r="BF53" s="8">
        <f t="shared" si="52"/>
        <v>7.0390113629999994E-3</v>
      </c>
      <c r="BG53" s="8">
        <f t="shared" si="53"/>
        <v>1.1731685604999998E-2</v>
      </c>
      <c r="BH53" s="8">
        <f t="shared" si="54"/>
        <v>1.6424359846999997E-2</v>
      </c>
      <c r="BI53" s="8">
        <f t="shared" si="55"/>
        <v>2.1117034088999998E-2</v>
      </c>
      <c r="BJ53" s="8">
        <f t="shared" si="56"/>
        <v>2.5809708330999995E-2</v>
      </c>
      <c r="BK53" s="8">
        <f t="shared" si="57"/>
        <v>3.3494356082999992E-2</v>
      </c>
    </row>
    <row r="54" spans="1:63" ht="26.4" x14ac:dyDescent="0.25">
      <c r="A54" s="8"/>
      <c r="B54" s="39" t="s">
        <v>567</v>
      </c>
      <c r="C54" s="38">
        <v>50</v>
      </c>
      <c r="D54" s="38">
        <v>2017</v>
      </c>
      <c r="E54" s="39" t="s">
        <v>568</v>
      </c>
      <c r="F54" s="27">
        <v>1.9459031499999999</v>
      </c>
      <c r="G54" s="27">
        <v>1.2122976599999999</v>
      </c>
      <c r="H54" s="27">
        <v>0.73360548999999997</v>
      </c>
      <c r="I54" s="39" t="s">
        <v>569</v>
      </c>
      <c r="J54" s="15">
        <v>2</v>
      </c>
      <c r="K54" s="39" t="s">
        <v>570</v>
      </c>
      <c r="L54" s="39"/>
      <c r="M54" s="39"/>
      <c r="N54" s="16"/>
      <c r="O54" s="16"/>
      <c r="P54" s="16"/>
      <c r="Q54" s="16"/>
      <c r="R54" s="16"/>
      <c r="S54" s="48" t="s">
        <v>393</v>
      </c>
      <c r="T54" s="16" t="s">
        <v>571</v>
      </c>
      <c r="U54" s="49" t="s">
        <v>420</v>
      </c>
      <c r="V54" s="49" t="s">
        <v>53</v>
      </c>
      <c r="W54" s="43">
        <f t="shared" ref="W54:W67" si="60">G54/$F54</f>
        <v>0.62299999874094458</v>
      </c>
      <c r="X54" s="43">
        <f t="shared" ref="X54:X67" si="61">H54/$F54</f>
        <v>0.37700000125905547</v>
      </c>
      <c r="Y54" s="8" t="s">
        <v>571</v>
      </c>
      <c r="Z54" s="66">
        <v>458</v>
      </c>
      <c r="AA54" s="67">
        <f>IF(Z54=0,0,$F54*(VLOOKUP($Z54,'Depr rate'!$B$2:$C$10,2,FALSE)/100))</f>
        <v>0</v>
      </c>
      <c r="AB54" s="68">
        <f t="shared" si="33"/>
        <v>0</v>
      </c>
      <c r="AC54" s="69">
        <f>IF(Z54=0,0,$F54*(VLOOKUP($Z54,'Depr rate'!$B$2:$D$10,3,FALSE)/100))</f>
        <v>0</v>
      </c>
      <c r="AD54" s="4">
        <f t="shared" si="59"/>
        <v>0</v>
      </c>
      <c r="AE54" s="4">
        <f t="shared" si="59"/>
        <v>0</v>
      </c>
      <c r="AF54" s="4">
        <f t="shared" si="59"/>
        <v>0</v>
      </c>
      <c r="AG54" s="4">
        <f t="shared" si="59"/>
        <v>0</v>
      </c>
      <c r="AH54" s="4">
        <f t="shared" si="59"/>
        <v>0</v>
      </c>
      <c r="AI54" s="4">
        <f t="shared" si="59"/>
        <v>0</v>
      </c>
      <c r="AJ54" s="4">
        <f t="shared" si="59"/>
        <v>0</v>
      </c>
      <c r="AK54" s="4">
        <f t="shared" si="59"/>
        <v>0</v>
      </c>
      <c r="AL54" s="4">
        <f t="shared" si="59"/>
        <v>0</v>
      </c>
      <c r="AM54" s="4">
        <f t="shared" si="59"/>
        <v>0</v>
      </c>
      <c r="AN54" s="70">
        <f t="shared" si="34"/>
        <v>0</v>
      </c>
      <c r="AO54" s="4">
        <f t="shared" si="35"/>
        <v>0.62299999874094458</v>
      </c>
      <c r="AP54" s="8">
        <f t="shared" si="36"/>
        <v>0</v>
      </c>
      <c r="AQ54" s="8">
        <f t="shared" si="37"/>
        <v>0</v>
      </c>
      <c r="AR54" s="8">
        <f t="shared" si="38"/>
        <v>0</v>
      </c>
      <c r="AS54" s="8">
        <f t="shared" si="39"/>
        <v>0</v>
      </c>
      <c r="AT54" s="8">
        <f t="shared" si="40"/>
        <v>0</v>
      </c>
      <c r="AU54" s="8">
        <f t="shared" si="41"/>
        <v>0</v>
      </c>
      <c r="AV54" s="8">
        <f t="shared" si="42"/>
        <v>0</v>
      </c>
      <c r="AW54" s="8">
        <f t="shared" si="43"/>
        <v>0</v>
      </c>
      <c r="AX54" s="8">
        <f t="shared" si="44"/>
        <v>0</v>
      </c>
      <c r="AY54" s="8">
        <f t="shared" si="45"/>
        <v>0</v>
      </c>
      <c r="AZ54" s="8">
        <f t="shared" si="46"/>
        <v>0</v>
      </c>
      <c r="BA54" s="8">
        <f t="shared" si="47"/>
        <v>0</v>
      </c>
      <c r="BB54" s="8">
        <f t="shared" si="48"/>
        <v>0</v>
      </c>
      <c r="BC54" s="8">
        <f t="shared" si="49"/>
        <v>0</v>
      </c>
      <c r="BD54" s="8">
        <f t="shared" si="50"/>
        <v>0</v>
      </c>
      <c r="BE54" s="8">
        <f t="shared" si="51"/>
        <v>0</v>
      </c>
      <c r="BF54" s="8">
        <f t="shared" si="52"/>
        <v>0</v>
      </c>
      <c r="BG54" s="8">
        <f t="shared" si="53"/>
        <v>0</v>
      </c>
      <c r="BH54" s="8">
        <f t="shared" si="54"/>
        <v>0</v>
      </c>
      <c r="BI54" s="8">
        <f t="shared" si="55"/>
        <v>0</v>
      </c>
      <c r="BJ54" s="8">
        <f t="shared" si="56"/>
        <v>0</v>
      </c>
      <c r="BK54" s="8">
        <f t="shared" si="57"/>
        <v>0</v>
      </c>
    </row>
    <row r="55" spans="1:63" ht="26.4" x14ac:dyDescent="0.25">
      <c r="A55" s="8"/>
      <c r="B55" s="39" t="s">
        <v>572</v>
      </c>
      <c r="C55" s="38">
        <v>51</v>
      </c>
      <c r="D55" s="38">
        <v>2015</v>
      </c>
      <c r="E55" s="39" t="s">
        <v>573</v>
      </c>
      <c r="F55" s="27">
        <v>0.56766194999999997</v>
      </c>
      <c r="G55" s="27">
        <v>0.44618228000000004</v>
      </c>
      <c r="H55" s="27">
        <v>0.12147967</v>
      </c>
      <c r="I55" s="39" t="s">
        <v>574</v>
      </c>
      <c r="J55" s="15">
        <v>2</v>
      </c>
      <c r="K55" s="39" t="s">
        <v>575</v>
      </c>
      <c r="L55" s="39"/>
      <c r="M55" s="39"/>
      <c r="N55" s="16"/>
      <c r="O55" s="16"/>
      <c r="P55" s="16"/>
      <c r="Q55" s="16"/>
      <c r="R55" s="16"/>
      <c r="S55" s="48" t="s">
        <v>393</v>
      </c>
      <c r="T55" s="16" t="s">
        <v>75</v>
      </c>
      <c r="U55" s="49" t="s">
        <v>482</v>
      </c>
      <c r="V55" s="49" t="s">
        <v>53</v>
      </c>
      <c r="W55" s="43">
        <f t="shared" si="60"/>
        <v>0.78599997762753004</v>
      </c>
      <c r="X55" s="43">
        <f t="shared" si="61"/>
        <v>0.21400002237247009</v>
      </c>
      <c r="Y55" s="8" t="s">
        <v>75</v>
      </c>
      <c r="Z55" s="66">
        <f>IFERROR(VLOOKUP($Y55,'Depr rate'!$A$2:$C$9,2,FALSE),0)</f>
        <v>452</v>
      </c>
      <c r="AA55" s="67">
        <f>IF(Z55=0,0,$F55*(VLOOKUP($Z55,'Depr rate'!$B$2:$C$10,2,FALSE)/100))</f>
        <v>1.044497988E-2</v>
      </c>
      <c r="AB55" s="68">
        <f t="shared" si="33"/>
        <v>5.22248994E-3</v>
      </c>
      <c r="AC55" s="69">
        <f>IF(Z55=0,0,$F55*(VLOOKUP($Z55,'Depr rate'!$B$2:$D$10,3,FALSE)/100))</f>
        <v>1.5156574064999997E-2</v>
      </c>
      <c r="AD55" s="4">
        <f t="shared" si="59"/>
        <v>0</v>
      </c>
      <c r="AE55" s="4">
        <f t="shared" si="59"/>
        <v>5.22248994E-3</v>
      </c>
      <c r="AF55" s="4">
        <f t="shared" si="59"/>
        <v>1.5667469820000002E-2</v>
      </c>
      <c r="AG55" s="4">
        <f t="shared" si="59"/>
        <v>2.6112449699999998E-2</v>
      </c>
      <c r="AH55" s="4">
        <f t="shared" si="59"/>
        <v>3.6557429580000002E-2</v>
      </c>
      <c r="AI55" s="4">
        <f t="shared" si="59"/>
        <v>4.7002409459999998E-2</v>
      </c>
      <c r="AJ55" s="4">
        <f t="shared" si="59"/>
        <v>5.7447389339999995E-2</v>
      </c>
      <c r="AK55" s="4">
        <f t="shared" si="59"/>
        <v>6.7892369220000012E-2</v>
      </c>
      <c r="AL55" s="4">
        <f t="shared" si="59"/>
        <v>7.8337349100000009E-2</v>
      </c>
      <c r="AM55" s="4">
        <f t="shared" si="59"/>
        <v>8.8782328980000005E-2</v>
      </c>
      <c r="AN55" s="70">
        <f t="shared" si="34"/>
        <v>0.103938903045</v>
      </c>
      <c r="AO55" s="4">
        <f t="shared" si="35"/>
        <v>0.78599997762753004</v>
      </c>
      <c r="AP55" s="8">
        <f t="shared" si="36"/>
        <v>0</v>
      </c>
      <c r="AQ55" s="8">
        <f t="shared" si="37"/>
        <v>4.1048769760000008E-3</v>
      </c>
      <c r="AR55" s="8">
        <f t="shared" si="38"/>
        <v>1.2314630928000003E-2</v>
      </c>
      <c r="AS55" s="8">
        <f t="shared" si="39"/>
        <v>2.0524384880000003E-2</v>
      </c>
      <c r="AT55" s="8">
        <f t="shared" si="40"/>
        <v>2.8734138832000006E-2</v>
      </c>
      <c r="AU55" s="8">
        <f t="shared" si="41"/>
        <v>3.6943892784000003E-2</v>
      </c>
      <c r="AV55" s="8">
        <f t="shared" si="42"/>
        <v>4.5153646736000003E-2</v>
      </c>
      <c r="AW55" s="8">
        <f t="shared" si="43"/>
        <v>5.3363400688000016E-2</v>
      </c>
      <c r="AX55" s="8">
        <f t="shared" si="44"/>
        <v>6.1573154640000016E-2</v>
      </c>
      <c r="AY55" s="8">
        <f t="shared" si="45"/>
        <v>6.9782908592000023E-2</v>
      </c>
      <c r="AZ55" s="8">
        <f t="shared" si="46"/>
        <v>8.1695975468000018E-2</v>
      </c>
      <c r="BA55" s="8">
        <f t="shared" si="47"/>
        <v>0</v>
      </c>
      <c r="BB55" s="8">
        <f t="shared" si="48"/>
        <v>1.1176129639999992E-3</v>
      </c>
      <c r="BC55" s="8">
        <f t="shared" si="49"/>
        <v>3.3528388919999981E-3</v>
      </c>
      <c r="BD55" s="8">
        <f t="shared" si="50"/>
        <v>5.5880648199999961E-3</v>
      </c>
      <c r="BE55" s="8">
        <f t="shared" si="51"/>
        <v>7.8232907479999954E-3</v>
      </c>
      <c r="BF55" s="8">
        <f t="shared" si="52"/>
        <v>1.0058516675999994E-2</v>
      </c>
      <c r="BG55" s="8">
        <f t="shared" si="53"/>
        <v>1.2293742603999991E-2</v>
      </c>
      <c r="BH55" s="8">
        <f t="shared" si="54"/>
        <v>1.4528968531999992E-2</v>
      </c>
      <c r="BI55" s="8">
        <f t="shared" si="55"/>
        <v>1.6764194459999993E-2</v>
      </c>
      <c r="BJ55" s="8">
        <f t="shared" si="56"/>
        <v>1.8999420387999989E-2</v>
      </c>
      <c r="BK55" s="8">
        <f t="shared" si="57"/>
        <v>2.2242927576999985E-2</v>
      </c>
    </row>
    <row r="56" spans="1:63" ht="39.6" x14ac:dyDescent="0.25">
      <c r="A56" s="8"/>
      <c r="B56" s="39" t="s">
        <v>576</v>
      </c>
      <c r="C56" s="38">
        <v>52</v>
      </c>
      <c r="D56" s="38">
        <v>2015</v>
      </c>
      <c r="E56" s="39" t="s">
        <v>577</v>
      </c>
      <c r="F56" s="27">
        <f>SUM(G56:H56)</f>
        <v>2.2636722900000001</v>
      </c>
      <c r="G56" s="27">
        <v>2.2636722900000001</v>
      </c>
      <c r="H56" s="27">
        <v>0</v>
      </c>
      <c r="I56" s="39" t="s">
        <v>578</v>
      </c>
      <c r="J56" s="15">
        <v>2</v>
      </c>
      <c r="K56" s="39" t="s">
        <v>579</v>
      </c>
      <c r="L56" s="39" t="s">
        <v>580</v>
      </c>
      <c r="M56" s="39" t="s">
        <v>581</v>
      </c>
      <c r="N56" s="16" t="s">
        <v>53</v>
      </c>
      <c r="O56" s="16" t="s">
        <v>53</v>
      </c>
      <c r="P56" s="16" t="s">
        <v>53</v>
      </c>
      <c r="Q56" s="16" t="s">
        <v>53</v>
      </c>
      <c r="R56" s="16" t="s">
        <v>53</v>
      </c>
      <c r="S56" s="48" t="s">
        <v>582</v>
      </c>
      <c r="T56" s="16" t="s">
        <v>75</v>
      </c>
      <c r="U56" s="49" t="s">
        <v>583</v>
      </c>
      <c r="V56" s="49" t="s">
        <v>53</v>
      </c>
      <c r="W56" s="43">
        <f t="shared" si="60"/>
        <v>1</v>
      </c>
      <c r="X56" s="43">
        <f t="shared" si="61"/>
        <v>0</v>
      </c>
      <c r="Y56" s="11" t="s">
        <v>75</v>
      </c>
      <c r="Z56" s="71">
        <f>IFERROR(VLOOKUP($Y56,'Depr rate'!$A$2:$C$9,2,FALSE),0)</f>
        <v>452</v>
      </c>
      <c r="AA56" s="67">
        <f>IF(Z56=0,0,$F56*(VLOOKUP($Z56,'Depr rate'!$B$2:$C$10,2,FALSE)/100))</f>
        <v>4.1651570136000002E-2</v>
      </c>
      <c r="AB56" s="69">
        <f t="shared" si="33"/>
        <v>2.0825785068000001E-2</v>
      </c>
      <c r="AC56" s="69">
        <f>IF(Z56=0,0,$F56*(VLOOKUP($Z56,'Depr rate'!$B$2:$D$10,3,FALSE)/100))</f>
        <v>6.0440050142999996E-2</v>
      </c>
      <c r="AD56" s="4">
        <f t="shared" si="59"/>
        <v>0</v>
      </c>
      <c r="AE56" s="4">
        <f t="shared" si="59"/>
        <v>2.0825785068000001E-2</v>
      </c>
      <c r="AF56" s="4">
        <f t="shared" si="59"/>
        <v>6.2477355204000003E-2</v>
      </c>
      <c r="AG56" s="4">
        <f t="shared" si="59"/>
        <v>0.10412892534000001</v>
      </c>
      <c r="AH56" s="4">
        <f t="shared" si="59"/>
        <v>0.145780495476</v>
      </c>
      <c r="AI56" s="4">
        <f t="shared" si="59"/>
        <v>0.18743206561200002</v>
      </c>
      <c r="AJ56" s="4">
        <f t="shared" si="59"/>
        <v>0.22908363574800003</v>
      </c>
      <c r="AK56" s="4">
        <f t="shared" si="59"/>
        <v>0.27073520588400002</v>
      </c>
      <c r="AL56" s="4">
        <f t="shared" si="59"/>
        <v>0.31238677601999998</v>
      </c>
      <c r="AM56" s="4">
        <f t="shared" si="59"/>
        <v>0.35403834615599999</v>
      </c>
      <c r="AN56" s="70">
        <f t="shared" si="34"/>
        <v>0.41447839629899996</v>
      </c>
      <c r="AO56" s="4">
        <f t="shared" si="35"/>
        <v>1</v>
      </c>
      <c r="AP56" s="1">
        <f t="shared" si="36"/>
        <v>0</v>
      </c>
      <c r="AQ56" s="1">
        <f t="shared" si="37"/>
        <v>2.0825785068000001E-2</v>
      </c>
      <c r="AR56" s="1">
        <f t="shared" si="38"/>
        <v>6.2477355204000003E-2</v>
      </c>
      <c r="AS56" s="1">
        <f t="shared" si="39"/>
        <v>0.10412892534000001</v>
      </c>
      <c r="AT56" s="1">
        <f t="shared" si="40"/>
        <v>0.145780495476</v>
      </c>
      <c r="AU56" s="1">
        <f t="shared" si="41"/>
        <v>0.18743206561200002</v>
      </c>
      <c r="AV56" s="1">
        <f t="shared" si="42"/>
        <v>0.22908363574800003</v>
      </c>
      <c r="AW56" s="1">
        <f t="shared" si="43"/>
        <v>0.27073520588400002</v>
      </c>
      <c r="AX56" s="1">
        <f t="shared" si="44"/>
        <v>0.31238677601999998</v>
      </c>
      <c r="AY56" s="1">
        <f t="shared" si="45"/>
        <v>0.35403834615599999</v>
      </c>
      <c r="AZ56" s="1">
        <f t="shared" si="46"/>
        <v>0.41447839629899996</v>
      </c>
      <c r="BA56" s="1">
        <f t="shared" si="47"/>
        <v>0</v>
      </c>
      <c r="BB56" s="1">
        <f t="shared" si="48"/>
        <v>0</v>
      </c>
      <c r="BC56" s="1">
        <f t="shared" si="49"/>
        <v>0</v>
      </c>
      <c r="BD56" s="1">
        <f t="shared" si="50"/>
        <v>0</v>
      </c>
      <c r="BE56" s="1">
        <f t="shared" si="51"/>
        <v>0</v>
      </c>
      <c r="BF56" s="1">
        <f t="shared" si="52"/>
        <v>0</v>
      </c>
      <c r="BG56" s="1">
        <f t="shared" si="53"/>
        <v>0</v>
      </c>
      <c r="BH56" s="1">
        <f t="shared" si="54"/>
        <v>0</v>
      </c>
      <c r="BI56" s="1">
        <f t="shared" si="55"/>
        <v>0</v>
      </c>
      <c r="BJ56" s="1">
        <f t="shared" si="56"/>
        <v>0</v>
      </c>
      <c r="BK56" s="1">
        <f t="shared" si="57"/>
        <v>0</v>
      </c>
    </row>
    <row r="57" spans="1:63" ht="26.4" x14ac:dyDescent="0.25">
      <c r="A57" s="8"/>
      <c r="B57" s="39" t="s">
        <v>584</v>
      </c>
      <c r="C57" s="38">
        <v>53</v>
      </c>
      <c r="D57" s="38">
        <v>2017</v>
      </c>
      <c r="E57" s="39" t="s">
        <v>585</v>
      </c>
      <c r="F57" s="27">
        <v>2.27040189</v>
      </c>
      <c r="G57" s="27">
        <v>0.34056028350000012</v>
      </c>
      <c r="H57" s="27">
        <v>1.9298416064999999</v>
      </c>
      <c r="I57" s="39" t="s">
        <v>586</v>
      </c>
      <c r="J57" s="15">
        <v>2</v>
      </c>
      <c r="K57" s="39" t="s">
        <v>587</v>
      </c>
      <c r="L57" s="39"/>
      <c r="M57" s="39"/>
      <c r="N57" s="16"/>
      <c r="O57" s="16"/>
      <c r="P57" s="16"/>
      <c r="Q57" s="16"/>
      <c r="R57" s="16"/>
      <c r="S57" s="48" t="s">
        <v>393</v>
      </c>
      <c r="T57" s="16" t="s">
        <v>135</v>
      </c>
      <c r="U57" s="49" t="s">
        <v>420</v>
      </c>
      <c r="V57" s="49" t="s">
        <v>53</v>
      </c>
      <c r="W57" s="43">
        <f t="shared" si="60"/>
        <v>0.15000000000000005</v>
      </c>
      <c r="X57" s="43">
        <f t="shared" si="61"/>
        <v>0.85</v>
      </c>
      <c r="Y57" s="8" t="s">
        <v>135</v>
      </c>
      <c r="Z57" s="66">
        <f>IFERROR(VLOOKUP($Y57,'Depr rate'!$A$2:$C$9,2,FALSE),0)</f>
        <v>455</v>
      </c>
      <c r="AA57" s="67">
        <f>IF(Z57=0,0,$F57*(VLOOKUP($Z57,'Depr rate'!$B$2:$C$10,2,FALSE)/100))</f>
        <v>3.3828988161000002E-2</v>
      </c>
      <c r="AB57" s="68">
        <f t="shared" si="33"/>
        <v>1.6914494080500001E-2</v>
      </c>
      <c r="AC57" s="69">
        <f>IF(Z57=0,0,$F57*(VLOOKUP($Z57,'Depr rate'!$B$2:$D$10,3,FALSE)/100))</f>
        <v>5.5397806115999995E-2</v>
      </c>
      <c r="AD57" s="4">
        <f t="shared" si="59"/>
        <v>0</v>
      </c>
      <c r="AE57" s="4">
        <f t="shared" si="59"/>
        <v>0</v>
      </c>
      <c r="AF57" s="4">
        <f t="shared" si="59"/>
        <v>0</v>
      </c>
      <c r="AG57" s="4">
        <f t="shared" si="59"/>
        <v>1.6914494080500001E-2</v>
      </c>
      <c r="AH57" s="4">
        <f t="shared" si="59"/>
        <v>5.0743482241500007E-2</v>
      </c>
      <c r="AI57" s="4">
        <f t="shared" si="59"/>
        <v>8.4572470402500002E-2</v>
      </c>
      <c r="AJ57" s="4">
        <f t="shared" si="59"/>
        <v>0.11840145856350001</v>
      </c>
      <c r="AK57" s="4">
        <f t="shared" si="59"/>
        <v>0.15223044672450001</v>
      </c>
      <c r="AL57" s="4">
        <f t="shared" si="59"/>
        <v>0.1860594348855</v>
      </c>
      <c r="AM57" s="4">
        <f t="shared" si="59"/>
        <v>0.21988842304650003</v>
      </c>
      <c r="AN57" s="70">
        <f t="shared" si="34"/>
        <v>0.27528622916250001</v>
      </c>
      <c r="AO57" s="4">
        <f t="shared" si="35"/>
        <v>0.15000000000000005</v>
      </c>
      <c r="AP57" s="8">
        <f t="shared" si="36"/>
        <v>0</v>
      </c>
      <c r="AQ57" s="8">
        <f t="shared" si="37"/>
        <v>0</v>
      </c>
      <c r="AR57" s="8">
        <f t="shared" si="38"/>
        <v>0</v>
      </c>
      <c r="AS57" s="8">
        <f t="shared" si="39"/>
        <v>2.5371741120750009E-3</v>
      </c>
      <c r="AT57" s="8">
        <f t="shared" si="40"/>
        <v>7.6115223362250035E-3</v>
      </c>
      <c r="AU57" s="8">
        <f t="shared" si="41"/>
        <v>1.2685870560375005E-2</v>
      </c>
      <c r="AV57" s="8">
        <f t="shared" si="42"/>
        <v>1.7760218784525009E-2</v>
      </c>
      <c r="AW57" s="8">
        <f t="shared" si="43"/>
        <v>2.2834567008675009E-2</v>
      </c>
      <c r="AX57" s="8">
        <f t="shared" si="44"/>
        <v>2.7908915232825009E-2</v>
      </c>
      <c r="AY57" s="8">
        <f t="shared" si="45"/>
        <v>3.2983263456975012E-2</v>
      </c>
      <c r="AZ57" s="8">
        <f t="shared" si="46"/>
        <v>4.1292934374375014E-2</v>
      </c>
      <c r="BA57" s="8">
        <f t="shared" si="47"/>
        <v>0</v>
      </c>
      <c r="BB57" s="8">
        <f t="shared" si="48"/>
        <v>0</v>
      </c>
      <c r="BC57" s="8">
        <f t="shared" si="49"/>
        <v>0</v>
      </c>
      <c r="BD57" s="8">
        <f t="shared" si="50"/>
        <v>1.4377319968425001E-2</v>
      </c>
      <c r="BE57" s="8">
        <f t="shared" si="51"/>
        <v>4.3131959905275005E-2</v>
      </c>
      <c r="BF57" s="8">
        <f t="shared" si="52"/>
        <v>7.1886599842125004E-2</v>
      </c>
      <c r="BG57" s="8">
        <f t="shared" si="53"/>
        <v>0.100641239778975</v>
      </c>
      <c r="BH57" s="8">
        <f t="shared" si="54"/>
        <v>0.129395879715825</v>
      </c>
      <c r="BI57" s="8">
        <f t="shared" si="55"/>
        <v>0.15815051965267499</v>
      </c>
      <c r="BJ57" s="8">
        <f t="shared" si="56"/>
        <v>0.18690515958952503</v>
      </c>
      <c r="BK57" s="8">
        <f t="shared" si="57"/>
        <v>0.233993294788125</v>
      </c>
    </row>
    <row r="58" spans="1:63" ht="26.4" x14ac:dyDescent="0.25">
      <c r="A58" s="8"/>
      <c r="B58" s="39" t="s">
        <v>588</v>
      </c>
      <c r="C58" s="38">
        <v>54</v>
      </c>
      <c r="D58" s="38">
        <v>2019</v>
      </c>
      <c r="E58" s="39" t="s">
        <v>589</v>
      </c>
      <c r="F58" s="27">
        <v>0.55335528</v>
      </c>
      <c r="G58" s="27">
        <v>0.31</v>
      </c>
      <c r="H58" s="27">
        <v>0.24</v>
      </c>
      <c r="I58" s="39" t="s">
        <v>586</v>
      </c>
      <c r="J58" s="15">
        <v>2</v>
      </c>
      <c r="K58" s="39" t="s">
        <v>590</v>
      </c>
      <c r="L58" s="39"/>
      <c r="M58" s="39"/>
      <c r="N58" s="16"/>
      <c r="O58" s="16"/>
      <c r="P58" s="16"/>
      <c r="Q58" s="16"/>
      <c r="R58" s="16"/>
      <c r="S58" s="48" t="s">
        <v>393</v>
      </c>
      <c r="T58" s="16" t="s">
        <v>135</v>
      </c>
      <c r="U58" s="49" t="s">
        <v>283</v>
      </c>
      <c r="V58" s="49" t="s">
        <v>54</v>
      </c>
      <c r="W58" s="43">
        <f t="shared" si="60"/>
        <v>0.56021874409511374</v>
      </c>
      <c r="X58" s="43">
        <f t="shared" si="61"/>
        <v>0.43371773736395897</v>
      </c>
      <c r="Y58" s="8" t="s">
        <v>135</v>
      </c>
      <c r="Z58" s="66">
        <f>IFERROR(VLOOKUP($Y58,'Depr rate'!$A$2:$C$9,2,FALSE),0)</f>
        <v>455</v>
      </c>
      <c r="AA58" s="67">
        <f>IF(Z58=0,0,$F58*(VLOOKUP($Z58,'Depr rate'!$B$2:$C$10,2,FALSE)/100))</f>
        <v>8.2449936719999999E-3</v>
      </c>
      <c r="AB58" s="68">
        <f t="shared" si="33"/>
        <v>4.1224968359999999E-3</v>
      </c>
      <c r="AC58" s="69">
        <f>IF(Z58=0,0,$F58*(VLOOKUP($Z58,'Depr rate'!$B$2:$D$10,3,FALSE)/100))</f>
        <v>1.3501868831999999E-2</v>
      </c>
      <c r="AD58" s="4">
        <f t="shared" si="59"/>
        <v>0</v>
      </c>
      <c r="AE58" s="4">
        <f t="shared" si="59"/>
        <v>0</v>
      </c>
      <c r="AF58" s="4">
        <f t="shared" si="59"/>
        <v>0</v>
      </c>
      <c r="AG58" s="4">
        <f t="shared" si="59"/>
        <v>0</v>
      </c>
      <c r="AH58" s="4">
        <f t="shared" si="59"/>
        <v>0</v>
      </c>
      <c r="AI58" s="4">
        <f t="shared" si="59"/>
        <v>4.1224968359999999E-3</v>
      </c>
      <c r="AJ58" s="4">
        <f t="shared" si="59"/>
        <v>1.2367490508E-2</v>
      </c>
      <c r="AK58" s="4">
        <f t="shared" si="59"/>
        <v>2.0612484180000001E-2</v>
      </c>
      <c r="AL58" s="4">
        <f t="shared" si="59"/>
        <v>2.8857477851999998E-2</v>
      </c>
      <c r="AM58" s="4">
        <f t="shared" si="59"/>
        <v>3.7102471524000001E-2</v>
      </c>
      <c r="AN58" s="70">
        <f t="shared" si="34"/>
        <v>5.0604340355999998E-2</v>
      </c>
      <c r="AO58" s="4">
        <f t="shared" si="35"/>
        <v>0.56021874409511374</v>
      </c>
      <c r="AP58" s="8">
        <f t="shared" si="36"/>
        <v>0</v>
      </c>
      <c r="AQ58" s="8">
        <f t="shared" si="37"/>
        <v>0</v>
      </c>
      <c r="AR58" s="8">
        <f t="shared" si="38"/>
        <v>0</v>
      </c>
      <c r="AS58" s="8">
        <f t="shared" si="39"/>
        <v>0</v>
      </c>
      <c r="AT58" s="8">
        <f t="shared" si="40"/>
        <v>0</v>
      </c>
      <c r="AU58" s="8">
        <f t="shared" si="41"/>
        <v>2.3094999999999999E-3</v>
      </c>
      <c r="AV58" s="8">
        <f t="shared" si="42"/>
        <v>6.9284999999999998E-3</v>
      </c>
      <c r="AW58" s="8">
        <f t="shared" si="43"/>
        <v>1.15475E-2</v>
      </c>
      <c r="AX58" s="8">
        <f t="shared" si="44"/>
        <v>1.61665E-2</v>
      </c>
      <c r="AY58" s="8">
        <f t="shared" si="45"/>
        <v>2.0785500000000002E-2</v>
      </c>
      <c r="AZ58" s="8">
        <f t="shared" si="46"/>
        <v>2.83495E-2</v>
      </c>
      <c r="BA58" s="8">
        <f t="shared" si="47"/>
        <v>0</v>
      </c>
      <c r="BB58" s="8">
        <f t="shared" si="48"/>
        <v>0</v>
      </c>
      <c r="BC58" s="8">
        <f t="shared" si="49"/>
        <v>0</v>
      </c>
      <c r="BD58" s="8">
        <f t="shared" si="50"/>
        <v>0</v>
      </c>
      <c r="BE58" s="8">
        <f t="shared" si="51"/>
        <v>0</v>
      </c>
      <c r="BF58" s="8">
        <f t="shared" si="52"/>
        <v>1.8129968359999998E-3</v>
      </c>
      <c r="BG58" s="8">
        <f t="shared" si="53"/>
        <v>5.438990508E-3</v>
      </c>
      <c r="BH58" s="8">
        <f t="shared" si="54"/>
        <v>9.0649841800000009E-3</v>
      </c>
      <c r="BI58" s="8">
        <f t="shared" si="55"/>
        <v>1.2690977851999999E-2</v>
      </c>
      <c r="BJ58" s="8">
        <f t="shared" si="56"/>
        <v>1.6316971523999999E-2</v>
      </c>
      <c r="BK58" s="8">
        <f t="shared" si="57"/>
        <v>2.2254840355999998E-2</v>
      </c>
    </row>
    <row r="59" spans="1:63" ht="26.4" x14ac:dyDescent="0.25">
      <c r="A59" s="8"/>
      <c r="B59" s="39" t="s">
        <v>591</v>
      </c>
      <c r="C59" s="38">
        <v>55</v>
      </c>
      <c r="D59" s="38">
        <v>2017</v>
      </c>
      <c r="E59" s="39" t="s">
        <v>592</v>
      </c>
      <c r="F59" s="27">
        <v>0.54925422000000002</v>
      </c>
      <c r="G59" s="27">
        <v>0.34287017999999997</v>
      </c>
      <c r="H59" s="27">
        <v>0.20638404000000002</v>
      </c>
      <c r="I59" s="39" t="s">
        <v>586</v>
      </c>
      <c r="J59" s="15">
        <v>2</v>
      </c>
      <c r="K59" s="39" t="s">
        <v>587</v>
      </c>
      <c r="L59" s="39"/>
      <c r="M59" s="39"/>
      <c r="N59" s="16"/>
      <c r="O59" s="16"/>
      <c r="P59" s="16"/>
      <c r="Q59" s="16"/>
      <c r="R59" s="16"/>
      <c r="S59" s="48" t="s">
        <v>393</v>
      </c>
      <c r="T59" s="16" t="s">
        <v>135</v>
      </c>
      <c r="U59" s="49" t="s">
        <v>398</v>
      </c>
      <c r="V59" s="49" t="s">
        <v>53</v>
      </c>
      <c r="W59" s="43">
        <f t="shared" si="60"/>
        <v>0.62424678321087812</v>
      </c>
      <c r="X59" s="43">
        <f t="shared" si="61"/>
        <v>0.37575321678912182</v>
      </c>
      <c r="Y59" s="8" t="s">
        <v>135</v>
      </c>
      <c r="Z59" s="66">
        <f>IFERROR(VLOOKUP($Y59,'Depr rate'!$A$2:$C$9,2,FALSE),0)</f>
        <v>455</v>
      </c>
      <c r="AA59" s="67">
        <f>IF(Z59=0,0,$F59*(VLOOKUP($Z59,'Depr rate'!$B$2:$C$10,2,FALSE)/100))</f>
        <v>8.1838878779999999E-3</v>
      </c>
      <c r="AB59" s="68">
        <f t="shared" si="33"/>
        <v>4.0919439389999999E-3</v>
      </c>
      <c r="AC59" s="69">
        <f>IF(Z59=0,0,$F59*(VLOOKUP($Z59,'Depr rate'!$B$2:$D$10,3,FALSE)/100))</f>
        <v>1.3401802967999999E-2</v>
      </c>
      <c r="AD59" s="4">
        <f t="shared" si="59"/>
        <v>0</v>
      </c>
      <c r="AE59" s="4">
        <f t="shared" si="59"/>
        <v>0</v>
      </c>
      <c r="AF59" s="4">
        <f t="shared" si="59"/>
        <v>0</v>
      </c>
      <c r="AG59" s="4">
        <f t="shared" si="59"/>
        <v>4.0919439389999999E-3</v>
      </c>
      <c r="AH59" s="4">
        <f t="shared" si="59"/>
        <v>1.2275831817E-2</v>
      </c>
      <c r="AI59" s="4">
        <f t="shared" si="59"/>
        <v>2.0459719695E-2</v>
      </c>
      <c r="AJ59" s="4">
        <f t="shared" si="59"/>
        <v>2.8643607573E-2</v>
      </c>
      <c r="AK59" s="4">
        <f t="shared" si="59"/>
        <v>3.6827495451000003E-2</v>
      </c>
      <c r="AL59" s="4">
        <f t="shared" si="59"/>
        <v>4.5011383328999996E-2</v>
      </c>
      <c r="AM59" s="4">
        <f t="shared" si="59"/>
        <v>5.3195271207000003E-2</v>
      </c>
      <c r="AN59" s="70">
        <f t="shared" si="34"/>
        <v>6.6597074175000007E-2</v>
      </c>
      <c r="AO59" s="4">
        <f t="shared" si="35"/>
        <v>0.62424678321087812</v>
      </c>
      <c r="AP59" s="8">
        <f t="shared" si="36"/>
        <v>0</v>
      </c>
      <c r="AQ59" s="8">
        <f t="shared" si="37"/>
        <v>0</v>
      </c>
      <c r="AR59" s="8">
        <f t="shared" si="38"/>
        <v>0</v>
      </c>
      <c r="AS59" s="8">
        <f t="shared" si="39"/>
        <v>2.5543828409999997E-3</v>
      </c>
      <c r="AT59" s="8">
        <f t="shared" si="40"/>
        <v>7.663148522999999E-3</v>
      </c>
      <c r="AU59" s="8">
        <f t="shared" si="41"/>
        <v>1.2771914204999998E-2</v>
      </c>
      <c r="AV59" s="8">
        <f t="shared" si="42"/>
        <v>1.7880679886999998E-2</v>
      </c>
      <c r="AW59" s="8">
        <f t="shared" si="43"/>
        <v>2.2989445569000001E-2</v>
      </c>
      <c r="AX59" s="8">
        <f t="shared" si="44"/>
        <v>2.8098211250999993E-2</v>
      </c>
      <c r="AY59" s="8">
        <f t="shared" si="45"/>
        <v>3.3206976932999996E-2</v>
      </c>
      <c r="AZ59" s="8">
        <f t="shared" si="46"/>
        <v>4.1573009325E-2</v>
      </c>
      <c r="BA59" s="8">
        <f t="shared" si="47"/>
        <v>0</v>
      </c>
      <c r="BB59" s="8">
        <f t="shared" si="48"/>
        <v>0</v>
      </c>
      <c r="BC59" s="8">
        <f t="shared" si="49"/>
        <v>0</v>
      </c>
      <c r="BD59" s="8">
        <f t="shared" si="50"/>
        <v>1.5375610980000003E-3</v>
      </c>
      <c r="BE59" s="8">
        <f t="shared" si="51"/>
        <v>4.6126832940000008E-3</v>
      </c>
      <c r="BF59" s="8">
        <f t="shared" si="52"/>
        <v>7.6878054900000013E-3</v>
      </c>
      <c r="BG59" s="8">
        <f t="shared" si="53"/>
        <v>1.0762927686000002E-2</v>
      </c>
      <c r="BH59" s="8">
        <f t="shared" si="54"/>
        <v>1.3838049882000004E-2</v>
      </c>
      <c r="BI59" s="8">
        <f t="shared" si="55"/>
        <v>1.6913172078000003E-2</v>
      </c>
      <c r="BJ59" s="8">
        <f t="shared" si="56"/>
        <v>1.9988294274000003E-2</v>
      </c>
      <c r="BK59" s="8">
        <f t="shared" si="57"/>
        <v>2.5024064850000007E-2</v>
      </c>
    </row>
    <row r="60" spans="1:63" ht="26.4" x14ac:dyDescent="0.25">
      <c r="A60" s="8"/>
      <c r="B60" s="39" t="s">
        <v>593</v>
      </c>
      <c r="C60" s="38">
        <v>56</v>
      </c>
      <c r="D60" s="38">
        <v>2017</v>
      </c>
      <c r="E60" s="39" t="s">
        <v>594</v>
      </c>
      <c r="F60" s="27">
        <v>0.91363793000000004</v>
      </c>
      <c r="G60" s="27">
        <v>0.57012123999999997</v>
      </c>
      <c r="H60" s="27">
        <v>0.34351669000000001</v>
      </c>
      <c r="I60" s="39" t="s">
        <v>586</v>
      </c>
      <c r="J60" s="15">
        <v>2</v>
      </c>
      <c r="K60" s="39" t="s">
        <v>587</v>
      </c>
      <c r="L60" s="39"/>
      <c r="M60" s="39"/>
      <c r="N60" s="16"/>
      <c r="O60" s="16"/>
      <c r="P60" s="16"/>
      <c r="Q60" s="16"/>
      <c r="R60" s="16"/>
      <c r="S60" s="48" t="s">
        <v>393</v>
      </c>
      <c r="T60" s="16" t="s">
        <v>135</v>
      </c>
      <c r="U60" s="49" t="s">
        <v>446</v>
      </c>
      <c r="V60" s="49" t="s">
        <v>54</v>
      </c>
      <c r="W60" s="43">
        <f t="shared" si="60"/>
        <v>0.62401222768848918</v>
      </c>
      <c r="X60" s="43">
        <f t="shared" si="61"/>
        <v>0.37598777231151076</v>
      </c>
      <c r="Y60" s="8" t="s">
        <v>135</v>
      </c>
      <c r="Z60" s="66">
        <f>IFERROR(VLOOKUP($Y60,'Depr rate'!$A$2:$C$9,2,FALSE),0)</f>
        <v>455</v>
      </c>
      <c r="AA60" s="67">
        <f>IF(Z60=0,0,$F60*(VLOOKUP($Z60,'Depr rate'!$B$2:$C$10,2,FALSE)/100))</f>
        <v>1.3613205157000001E-2</v>
      </c>
      <c r="AB60" s="68">
        <f t="shared" si="33"/>
        <v>6.8066025785000006E-3</v>
      </c>
      <c r="AC60" s="69">
        <f>IF(Z60=0,0,$F60*(VLOOKUP($Z60,'Depr rate'!$B$2:$D$10,3,FALSE)/100))</f>
        <v>2.2292765491999999E-2</v>
      </c>
      <c r="AD60" s="4">
        <f t="shared" si="59"/>
        <v>0</v>
      </c>
      <c r="AE60" s="4">
        <f t="shared" si="59"/>
        <v>0</v>
      </c>
      <c r="AF60" s="4">
        <f t="shared" si="59"/>
        <v>0</v>
      </c>
      <c r="AG60" s="4">
        <f t="shared" si="59"/>
        <v>6.8066025785000006E-3</v>
      </c>
      <c r="AH60" s="4">
        <f t="shared" si="59"/>
        <v>2.0419807735500003E-2</v>
      </c>
      <c r="AI60" s="4">
        <f t="shared" si="59"/>
        <v>3.4033012892500006E-2</v>
      </c>
      <c r="AJ60" s="4">
        <f t="shared" si="59"/>
        <v>4.7646218049500005E-2</v>
      </c>
      <c r="AK60" s="4">
        <f t="shared" si="59"/>
        <v>6.1259423206500005E-2</v>
      </c>
      <c r="AL60" s="4">
        <f t="shared" si="59"/>
        <v>7.4872628363500018E-2</v>
      </c>
      <c r="AM60" s="4">
        <f t="shared" si="59"/>
        <v>8.8485833520500018E-2</v>
      </c>
      <c r="AN60" s="70">
        <f t="shared" si="34"/>
        <v>0.11077859901250002</v>
      </c>
      <c r="AO60" s="4">
        <f t="shared" si="35"/>
        <v>0.62401222768848918</v>
      </c>
      <c r="AP60" s="8">
        <f t="shared" si="36"/>
        <v>0</v>
      </c>
      <c r="AQ60" s="8">
        <f t="shared" si="37"/>
        <v>0</v>
      </c>
      <c r="AR60" s="8">
        <f t="shared" si="38"/>
        <v>0</v>
      </c>
      <c r="AS60" s="8">
        <f t="shared" si="39"/>
        <v>4.2474032380000002E-3</v>
      </c>
      <c r="AT60" s="8">
        <f t="shared" si="40"/>
        <v>1.2742209714000001E-2</v>
      </c>
      <c r="AU60" s="8">
        <f t="shared" si="41"/>
        <v>2.1237016190000003E-2</v>
      </c>
      <c r="AV60" s="8">
        <f t="shared" si="42"/>
        <v>2.9731822666E-2</v>
      </c>
      <c r="AW60" s="8">
        <f t="shared" si="43"/>
        <v>3.8226629142E-2</v>
      </c>
      <c r="AX60" s="8">
        <f t="shared" si="44"/>
        <v>4.6721435618000004E-2</v>
      </c>
      <c r="AY60" s="8">
        <f t="shared" si="45"/>
        <v>5.5216242094000008E-2</v>
      </c>
      <c r="AZ60" s="8">
        <f t="shared" si="46"/>
        <v>6.9127200350000001E-2</v>
      </c>
      <c r="BA60" s="8">
        <f t="shared" si="47"/>
        <v>0</v>
      </c>
      <c r="BB60" s="8">
        <f t="shared" si="48"/>
        <v>0</v>
      </c>
      <c r="BC60" s="8">
        <f t="shared" si="49"/>
        <v>0</v>
      </c>
      <c r="BD60" s="8">
        <f t="shared" si="50"/>
        <v>2.5591993405000009E-3</v>
      </c>
      <c r="BE60" s="8">
        <f t="shared" si="51"/>
        <v>7.6775980215000022E-3</v>
      </c>
      <c r="BF60" s="8">
        <f t="shared" si="52"/>
        <v>1.2795996702500005E-2</v>
      </c>
      <c r="BG60" s="8">
        <f t="shared" si="53"/>
        <v>1.7914395383500006E-2</v>
      </c>
      <c r="BH60" s="8">
        <f t="shared" si="54"/>
        <v>2.3032794064500005E-2</v>
      </c>
      <c r="BI60" s="8">
        <f t="shared" si="55"/>
        <v>2.8151192745500011E-2</v>
      </c>
      <c r="BJ60" s="8">
        <f t="shared" si="56"/>
        <v>3.326959142650001E-2</v>
      </c>
      <c r="BK60" s="8">
        <f t="shared" si="57"/>
        <v>4.1651398662500012E-2</v>
      </c>
    </row>
    <row r="61" spans="1:63" ht="39.6" x14ac:dyDescent="0.25">
      <c r="A61" s="8"/>
      <c r="B61" s="39"/>
      <c r="C61" s="38">
        <v>57</v>
      </c>
      <c r="D61" s="38">
        <v>2024</v>
      </c>
      <c r="E61" s="39" t="s">
        <v>595</v>
      </c>
      <c r="F61" s="27">
        <v>0.68</v>
      </c>
      <c r="G61" s="27">
        <v>0</v>
      </c>
      <c r="H61" s="27">
        <v>0.68</v>
      </c>
      <c r="I61" s="39" t="s">
        <v>347</v>
      </c>
      <c r="J61" s="15">
        <v>2</v>
      </c>
      <c r="K61" s="39" t="s">
        <v>348</v>
      </c>
      <c r="L61" s="39" t="s">
        <v>114</v>
      </c>
      <c r="M61" s="39"/>
      <c r="N61" s="16" t="s">
        <v>53</v>
      </c>
      <c r="O61" s="16" t="s">
        <v>53</v>
      </c>
      <c r="P61" s="16" t="s">
        <v>53</v>
      </c>
      <c r="Q61" s="16" t="s">
        <v>53</v>
      </c>
      <c r="R61" s="16" t="s">
        <v>53</v>
      </c>
      <c r="S61" s="48" t="s">
        <v>393</v>
      </c>
      <c r="T61" s="16" t="s">
        <v>65</v>
      </c>
      <c r="U61" s="49" t="s">
        <v>596</v>
      </c>
      <c r="V61" s="49" t="s">
        <v>54</v>
      </c>
      <c r="W61" s="43">
        <f t="shared" si="60"/>
        <v>0</v>
      </c>
      <c r="X61" s="43">
        <f t="shared" si="61"/>
        <v>1</v>
      </c>
      <c r="Y61" s="8" t="s">
        <v>65</v>
      </c>
      <c r="Z61" s="66">
        <f>IFERROR(VLOOKUP($Y61,'Depr rate'!$A$2:$C$9,2,FALSE),0)</f>
        <v>453</v>
      </c>
      <c r="AA61" s="67">
        <f>IF(Z61=0,0,$F61*(VLOOKUP($Z61,'Depr rate'!$B$2:$C$10,2,FALSE)/100))</f>
        <v>1.0336000000000001E-2</v>
      </c>
      <c r="AB61" s="68">
        <f t="shared" si="33"/>
        <v>5.1680000000000007E-3</v>
      </c>
      <c r="AC61" s="69">
        <f>IF(Z61=0,0,$F61*(VLOOKUP($Z61,'Depr rate'!$B$2:$D$10,3,FALSE)/100))</f>
        <v>2.7404000000000005E-2</v>
      </c>
      <c r="AD61" s="4">
        <f t="shared" si="59"/>
        <v>0</v>
      </c>
      <c r="AE61" s="4">
        <f t="shared" si="59"/>
        <v>0</v>
      </c>
      <c r="AF61" s="4">
        <f t="shared" si="59"/>
        <v>0</v>
      </c>
      <c r="AG61" s="4">
        <f t="shared" si="59"/>
        <v>0</v>
      </c>
      <c r="AH61" s="4">
        <f t="shared" si="59"/>
        <v>0</v>
      </c>
      <c r="AI61" s="4">
        <f t="shared" si="59"/>
        <v>0</v>
      </c>
      <c r="AJ61" s="4">
        <f t="shared" si="59"/>
        <v>0</v>
      </c>
      <c r="AK61" s="4">
        <f t="shared" si="59"/>
        <v>0</v>
      </c>
      <c r="AL61" s="4">
        <f t="shared" si="59"/>
        <v>0</v>
      </c>
      <c r="AM61" s="4">
        <f t="shared" si="59"/>
        <v>0</v>
      </c>
      <c r="AN61" s="70">
        <f t="shared" si="34"/>
        <v>1.3702000000000002E-2</v>
      </c>
      <c r="AO61" s="4">
        <f t="shared" si="35"/>
        <v>0</v>
      </c>
      <c r="AP61" s="8">
        <f t="shared" si="36"/>
        <v>0</v>
      </c>
      <c r="AQ61" s="8">
        <f t="shared" si="37"/>
        <v>0</v>
      </c>
      <c r="AR61" s="8">
        <f t="shared" si="38"/>
        <v>0</v>
      </c>
      <c r="AS61" s="8">
        <f t="shared" si="39"/>
        <v>0</v>
      </c>
      <c r="AT61" s="8">
        <f t="shared" si="40"/>
        <v>0</v>
      </c>
      <c r="AU61" s="8">
        <f t="shared" si="41"/>
        <v>0</v>
      </c>
      <c r="AV61" s="8">
        <f t="shared" si="42"/>
        <v>0</v>
      </c>
      <c r="AW61" s="8">
        <f t="shared" si="43"/>
        <v>0</v>
      </c>
      <c r="AX61" s="8">
        <f t="shared" si="44"/>
        <v>0</v>
      </c>
      <c r="AY61" s="8">
        <f t="shared" si="45"/>
        <v>0</v>
      </c>
      <c r="AZ61" s="8">
        <f t="shared" si="46"/>
        <v>0</v>
      </c>
      <c r="BA61" s="8">
        <f t="shared" si="47"/>
        <v>0</v>
      </c>
      <c r="BB61" s="8">
        <f t="shared" si="48"/>
        <v>0</v>
      </c>
      <c r="BC61" s="8">
        <f t="shared" si="49"/>
        <v>0</v>
      </c>
      <c r="BD61" s="8">
        <f t="shared" si="50"/>
        <v>0</v>
      </c>
      <c r="BE61" s="8">
        <f t="shared" si="51"/>
        <v>0</v>
      </c>
      <c r="BF61" s="8">
        <f t="shared" si="52"/>
        <v>0</v>
      </c>
      <c r="BG61" s="8">
        <f t="shared" si="53"/>
        <v>0</v>
      </c>
      <c r="BH61" s="8">
        <f t="shared" si="54"/>
        <v>0</v>
      </c>
      <c r="BI61" s="8">
        <f t="shared" si="55"/>
        <v>0</v>
      </c>
      <c r="BJ61" s="8">
        <f t="shared" si="56"/>
        <v>0</v>
      </c>
      <c r="BK61" s="8">
        <f t="shared" si="57"/>
        <v>1.3702000000000002E-2</v>
      </c>
    </row>
    <row r="62" spans="1:63" ht="39.6" x14ac:dyDescent="0.25">
      <c r="A62" s="8"/>
      <c r="B62" s="39" t="s">
        <v>597</v>
      </c>
      <c r="C62" s="38">
        <v>58</v>
      </c>
      <c r="D62" s="38">
        <v>2023</v>
      </c>
      <c r="E62" s="39" t="s">
        <v>598</v>
      </c>
      <c r="F62" s="27">
        <v>0.78820168999999995</v>
      </c>
      <c r="G62" s="27">
        <v>0.40198286189999993</v>
      </c>
      <c r="H62" s="27">
        <v>0.38621882809999997</v>
      </c>
      <c r="I62" s="39" t="s">
        <v>347</v>
      </c>
      <c r="J62" s="15">
        <v>2</v>
      </c>
      <c r="K62" s="39" t="s">
        <v>348</v>
      </c>
      <c r="L62" s="39" t="s">
        <v>114</v>
      </c>
      <c r="M62" s="39"/>
      <c r="N62" s="16" t="s">
        <v>53</v>
      </c>
      <c r="O62" s="16" t="s">
        <v>53</v>
      </c>
      <c r="P62" s="16" t="s">
        <v>53</v>
      </c>
      <c r="Q62" s="16" t="s">
        <v>53</v>
      </c>
      <c r="R62" s="16" t="s">
        <v>53</v>
      </c>
      <c r="S62" s="48" t="s">
        <v>393</v>
      </c>
      <c r="T62" s="16" t="s">
        <v>65</v>
      </c>
      <c r="U62" s="49" t="s">
        <v>596</v>
      </c>
      <c r="V62" s="49" t="s">
        <v>54</v>
      </c>
      <c r="W62" s="43">
        <f t="shared" si="60"/>
        <v>0.5099999999999999</v>
      </c>
      <c r="X62" s="43">
        <f t="shared" si="61"/>
        <v>0.49</v>
      </c>
      <c r="Y62" s="8" t="s">
        <v>65</v>
      </c>
      <c r="Z62" s="66">
        <f>IFERROR(VLOOKUP($Y62,'Depr rate'!$A$2:$C$9,2,FALSE),0)</f>
        <v>453</v>
      </c>
      <c r="AA62" s="67">
        <f>IF(Z62=0,0,$F62*(VLOOKUP($Z62,'Depr rate'!$B$2:$C$10,2,FALSE)/100))</f>
        <v>1.1980665687999999E-2</v>
      </c>
      <c r="AB62" s="68">
        <f t="shared" si="33"/>
        <v>5.9903328439999994E-3</v>
      </c>
      <c r="AC62" s="69">
        <f>IF(Z62=0,0,$F62*(VLOOKUP($Z62,'Depr rate'!$B$2:$D$10,3,FALSE)/100))</f>
        <v>3.1764528106999999E-2</v>
      </c>
      <c r="AD62" s="4">
        <f t="shared" si="59"/>
        <v>0</v>
      </c>
      <c r="AE62" s="4">
        <f t="shared" si="59"/>
        <v>0</v>
      </c>
      <c r="AF62" s="4">
        <f t="shared" si="59"/>
        <v>0</v>
      </c>
      <c r="AG62" s="4">
        <f t="shared" si="59"/>
        <v>0</v>
      </c>
      <c r="AH62" s="4">
        <f t="shared" si="59"/>
        <v>0</v>
      </c>
      <c r="AI62" s="4">
        <f t="shared" si="59"/>
        <v>0</v>
      </c>
      <c r="AJ62" s="4">
        <f t="shared" si="59"/>
        <v>0</v>
      </c>
      <c r="AK62" s="4">
        <f t="shared" si="59"/>
        <v>0</v>
      </c>
      <c r="AL62" s="4">
        <f t="shared" si="59"/>
        <v>0</v>
      </c>
      <c r="AM62" s="4">
        <f t="shared" si="59"/>
        <v>5.9903328439999994E-3</v>
      </c>
      <c r="AN62" s="70">
        <f t="shared" si="34"/>
        <v>3.7754860951000002E-2</v>
      </c>
      <c r="AO62" s="4">
        <f t="shared" si="35"/>
        <v>0.5099999999999999</v>
      </c>
      <c r="AP62" s="8">
        <f t="shared" si="36"/>
        <v>0</v>
      </c>
      <c r="AQ62" s="8">
        <f t="shared" si="37"/>
        <v>0</v>
      </c>
      <c r="AR62" s="8">
        <f t="shared" si="38"/>
        <v>0</v>
      </c>
      <c r="AS62" s="8">
        <f t="shared" si="39"/>
        <v>0</v>
      </c>
      <c r="AT62" s="8">
        <f t="shared" si="40"/>
        <v>0</v>
      </c>
      <c r="AU62" s="8">
        <f t="shared" si="41"/>
        <v>0</v>
      </c>
      <c r="AV62" s="8">
        <f t="shared" si="42"/>
        <v>0</v>
      </c>
      <c r="AW62" s="8">
        <f t="shared" si="43"/>
        <v>0</v>
      </c>
      <c r="AX62" s="8">
        <f t="shared" si="44"/>
        <v>0</v>
      </c>
      <c r="AY62" s="8">
        <f t="shared" si="45"/>
        <v>3.0550697504399989E-3</v>
      </c>
      <c r="AZ62" s="8">
        <f t="shared" si="46"/>
        <v>1.9254979085009997E-2</v>
      </c>
      <c r="BA62" s="8">
        <f t="shared" si="47"/>
        <v>0</v>
      </c>
      <c r="BB62" s="8">
        <f t="shared" si="48"/>
        <v>0</v>
      </c>
      <c r="BC62" s="8">
        <f t="shared" si="49"/>
        <v>0</v>
      </c>
      <c r="BD62" s="8">
        <f t="shared" si="50"/>
        <v>0</v>
      </c>
      <c r="BE62" s="8">
        <f t="shared" si="51"/>
        <v>0</v>
      </c>
      <c r="BF62" s="8">
        <f t="shared" si="52"/>
        <v>0</v>
      </c>
      <c r="BG62" s="8">
        <f t="shared" si="53"/>
        <v>0</v>
      </c>
      <c r="BH62" s="8">
        <f t="shared" si="54"/>
        <v>0</v>
      </c>
      <c r="BI62" s="8">
        <f t="shared" si="55"/>
        <v>0</v>
      </c>
      <c r="BJ62" s="8">
        <f t="shared" si="56"/>
        <v>2.9352630935600005E-3</v>
      </c>
      <c r="BK62" s="8">
        <f t="shared" si="57"/>
        <v>1.8499881865990005E-2</v>
      </c>
    </row>
    <row r="63" spans="1:63" ht="39.6" x14ac:dyDescent="0.25">
      <c r="A63" s="8"/>
      <c r="B63" s="39"/>
      <c r="C63" s="38">
        <v>59</v>
      </c>
      <c r="D63" s="38">
        <v>2024</v>
      </c>
      <c r="E63" s="39" t="s">
        <v>598</v>
      </c>
      <c r="F63" s="27">
        <v>1.3206472956735706</v>
      </c>
      <c r="G63" s="27">
        <v>1.3206472956735706</v>
      </c>
      <c r="H63" s="27">
        <v>0</v>
      </c>
      <c r="I63" s="39" t="s">
        <v>347</v>
      </c>
      <c r="J63" s="15">
        <v>2</v>
      </c>
      <c r="K63" s="39" t="s">
        <v>348</v>
      </c>
      <c r="L63" s="39" t="s">
        <v>114</v>
      </c>
      <c r="M63" s="39"/>
      <c r="N63" s="16" t="s">
        <v>53</v>
      </c>
      <c r="O63" s="16" t="s">
        <v>53</v>
      </c>
      <c r="P63" s="16" t="s">
        <v>53</v>
      </c>
      <c r="Q63" s="16" t="s">
        <v>53</v>
      </c>
      <c r="R63" s="16" t="s">
        <v>53</v>
      </c>
      <c r="S63" s="48" t="s">
        <v>393</v>
      </c>
      <c r="T63" s="16" t="s">
        <v>65</v>
      </c>
      <c r="U63" s="49" t="s">
        <v>596</v>
      </c>
      <c r="V63" s="49" t="s">
        <v>54</v>
      </c>
      <c r="W63" s="43">
        <f t="shared" si="60"/>
        <v>1</v>
      </c>
      <c r="X63" s="43">
        <f t="shared" si="61"/>
        <v>0</v>
      </c>
      <c r="Y63" s="8" t="s">
        <v>65</v>
      </c>
      <c r="Z63" s="66">
        <f>IFERROR(VLOOKUP($Y63,'Depr rate'!$A$2:$C$9,2,FALSE),0)</f>
        <v>453</v>
      </c>
      <c r="AA63" s="67">
        <f>IF(Z63=0,0,$F63*(VLOOKUP($Z63,'Depr rate'!$B$2:$C$10,2,FALSE)/100))</f>
        <v>2.0073838894238274E-2</v>
      </c>
      <c r="AB63" s="68">
        <f t="shared" si="33"/>
        <v>1.0036919447119137E-2</v>
      </c>
      <c r="AC63" s="69">
        <f>IF(Z63=0,0,$F63*(VLOOKUP($Z63,'Depr rate'!$B$2:$D$10,3,FALSE)/100))</f>
        <v>5.3222086015644897E-2</v>
      </c>
      <c r="AD63" s="4">
        <f t="shared" si="59"/>
        <v>0</v>
      </c>
      <c r="AE63" s="4">
        <f t="shared" si="59"/>
        <v>0</v>
      </c>
      <c r="AF63" s="4">
        <f t="shared" si="59"/>
        <v>0</v>
      </c>
      <c r="AG63" s="4">
        <f t="shared" si="59"/>
        <v>0</v>
      </c>
      <c r="AH63" s="4">
        <f t="shared" si="59"/>
        <v>0</v>
      </c>
      <c r="AI63" s="4">
        <f t="shared" si="59"/>
        <v>0</v>
      </c>
      <c r="AJ63" s="4">
        <f t="shared" si="59"/>
        <v>0</v>
      </c>
      <c r="AK63" s="4">
        <f t="shared" si="59"/>
        <v>0</v>
      </c>
      <c r="AL63" s="4">
        <f t="shared" si="59"/>
        <v>0</v>
      </c>
      <c r="AM63" s="4">
        <f t="shared" si="59"/>
        <v>0</v>
      </c>
      <c r="AN63" s="70">
        <f t="shared" si="34"/>
        <v>2.6611043007822448E-2</v>
      </c>
      <c r="AO63" s="4">
        <f t="shared" si="35"/>
        <v>1</v>
      </c>
      <c r="AP63" s="8">
        <f t="shared" si="36"/>
        <v>0</v>
      </c>
      <c r="AQ63" s="8">
        <f t="shared" si="37"/>
        <v>0</v>
      </c>
      <c r="AR63" s="8">
        <f t="shared" si="38"/>
        <v>0</v>
      </c>
      <c r="AS63" s="8">
        <f t="shared" si="39"/>
        <v>0</v>
      </c>
      <c r="AT63" s="8">
        <f t="shared" si="40"/>
        <v>0</v>
      </c>
      <c r="AU63" s="8">
        <f t="shared" si="41"/>
        <v>0</v>
      </c>
      <c r="AV63" s="8">
        <f t="shared" si="42"/>
        <v>0</v>
      </c>
      <c r="AW63" s="8">
        <f t="shared" si="43"/>
        <v>0</v>
      </c>
      <c r="AX63" s="8">
        <f t="shared" si="44"/>
        <v>0</v>
      </c>
      <c r="AY63" s="8">
        <f t="shared" si="45"/>
        <v>0</v>
      </c>
      <c r="AZ63" s="8">
        <f t="shared" si="46"/>
        <v>2.6611043007822448E-2</v>
      </c>
      <c r="BA63" s="8">
        <f t="shared" si="47"/>
        <v>0</v>
      </c>
      <c r="BB63" s="8">
        <f t="shared" si="48"/>
        <v>0</v>
      </c>
      <c r="BC63" s="8">
        <f t="shared" si="49"/>
        <v>0</v>
      </c>
      <c r="BD63" s="8">
        <f t="shared" si="50"/>
        <v>0</v>
      </c>
      <c r="BE63" s="8">
        <f t="shared" si="51"/>
        <v>0</v>
      </c>
      <c r="BF63" s="8">
        <f t="shared" si="52"/>
        <v>0</v>
      </c>
      <c r="BG63" s="8">
        <f t="shared" si="53"/>
        <v>0</v>
      </c>
      <c r="BH63" s="8">
        <f t="shared" si="54"/>
        <v>0</v>
      </c>
      <c r="BI63" s="8">
        <f t="shared" si="55"/>
        <v>0</v>
      </c>
      <c r="BJ63" s="8">
        <f t="shared" si="56"/>
        <v>0</v>
      </c>
      <c r="BK63" s="8">
        <f t="shared" si="57"/>
        <v>0</v>
      </c>
    </row>
    <row r="64" spans="1:63" ht="26.4" x14ac:dyDescent="0.25">
      <c r="A64" s="8"/>
      <c r="B64" s="39"/>
      <c r="C64" s="38">
        <v>60</v>
      </c>
      <c r="D64" s="38">
        <v>2024</v>
      </c>
      <c r="E64" s="39" t="s">
        <v>599</v>
      </c>
      <c r="F64" s="27">
        <v>0.5</v>
      </c>
      <c r="G64" s="27">
        <v>0</v>
      </c>
      <c r="H64" s="27">
        <v>0.5</v>
      </c>
      <c r="I64" s="39" t="s">
        <v>600</v>
      </c>
      <c r="J64" s="15" t="s">
        <v>11</v>
      </c>
      <c r="K64" s="39" t="s">
        <v>601</v>
      </c>
      <c r="L64" s="39"/>
      <c r="M64" s="39"/>
      <c r="N64" s="16" t="s">
        <v>54</v>
      </c>
      <c r="O64" s="16" t="s">
        <v>602</v>
      </c>
      <c r="P64" s="16" t="s">
        <v>53</v>
      </c>
      <c r="Q64" s="16" t="s">
        <v>53</v>
      </c>
      <c r="R64" s="16" t="s">
        <v>53</v>
      </c>
      <c r="S64" s="48" t="s">
        <v>203</v>
      </c>
      <c r="T64" s="16" t="s">
        <v>75</v>
      </c>
      <c r="U64" s="49" t="s">
        <v>283</v>
      </c>
      <c r="V64" s="49" t="s">
        <v>54</v>
      </c>
      <c r="W64" s="43">
        <f t="shared" si="60"/>
        <v>0</v>
      </c>
      <c r="X64" s="43">
        <f t="shared" si="61"/>
        <v>1</v>
      </c>
      <c r="Y64" s="8" t="s">
        <v>75</v>
      </c>
      <c r="Z64" s="66">
        <f>IFERROR(VLOOKUP($Y64,'Depr rate'!$A$2:$C$9,2,FALSE),0)</f>
        <v>452</v>
      </c>
      <c r="AA64" s="67">
        <f>IF(Z64=0,0,$F64*(VLOOKUP($Z64,'Depr rate'!$B$2:$C$10,2,FALSE)/100))</f>
        <v>9.1999999999999998E-3</v>
      </c>
      <c r="AB64" s="68">
        <f t="shared" si="33"/>
        <v>4.5999999999999999E-3</v>
      </c>
      <c r="AC64" s="69">
        <f>IF(Z64=0,0,$F64*(VLOOKUP($Z64,'Depr rate'!$B$2:$D$10,3,FALSE)/100))</f>
        <v>1.3349999999999999E-2</v>
      </c>
      <c r="AD64" s="4">
        <f t="shared" si="59"/>
        <v>0</v>
      </c>
      <c r="AE64" s="4">
        <f t="shared" si="59"/>
        <v>0</v>
      </c>
      <c r="AF64" s="4">
        <f t="shared" si="59"/>
        <v>0</v>
      </c>
      <c r="AG64" s="4">
        <f t="shared" si="59"/>
        <v>0</v>
      </c>
      <c r="AH64" s="4">
        <f t="shared" si="59"/>
        <v>0</v>
      </c>
      <c r="AI64" s="4">
        <f t="shared" si="59"/>
        <v>0</v>
      </c>
      <c r="AJ64" s="4">
        <f t="shared" si="59"/>
        <v>0</v>
      </c>
      <c r="AK64" s="4">
        <f t="shared" si="59"/>
        <v>0</v>
      </c>
      <c r="AL64" s="4">
        <f t="shared" si="59"/>
        <v>0</v>
      </c>
      <c r="AM64" s="4">
        <f t="shared" si="59"/>
        <v>0</v>
      </c>
      <c r="AN64" s="70">
        <f t="shared" si="34"/>
        <v>6.6749999999999995E-3</v>
      </c>
      <c r="AO64" s="4">
        <f t="shared" si="35"/>
        <v>0</v>
      </c>
      <c r="AP64" s="8">
        <f t="shared" si="36"/>
        <v>0</v>
      </c>
      <c r="AQ64" s="8">
        <f t="shared" si="37"/>
        <v>0</v>
      </c>
      <c r="AR64" s="8">
        <f t="shared" si="38"/>
        <v>0</v>
      </c>
      <c r="AS64" s="8">
        <f t="shared" si="39"/>
        <v>0</v>
      </c>
      <c r="AT64" s="8">
        <f t="shared" si="40"/>
        <v>0</v>
      </c>
      <c r="AU64" s="8">
        <f t="shared" si="41"/>
        <v>0</v>
      </c>
      <c r="AV64" s="8">
        <f t="shared" si="42"/>
        <v>0</v>
      </c>
      <c r="AW64" s="8">
        <f t="shared" si="43"/>
        <v>0</v>
      </c>
      <c r="AX64" s="8">
        <f t="shared" si="44"/>
        <v>0</v>
      </c>
      <c r="AY64" s="8">
        <f t="shared" si="45"/>
        <v>0</v>
      </c>
      <c r="AZ64" s="8">
        <f t="shared" si="46"/>
        <v>0</v>
      </c>
      <c r="BA64" s="8">
        <f t="shared" si="47"/>
        <v>0</v>
      </c>
      <c r="BB64" s="8">
        <f t="shared" si="48"/>
        <v>0</v>
      </c>
      <c r="BC64" s="8">
        <f t="shared" si="49"/>
        <v>0</v>
      </c>
      <c r="BD64" s="8">
        <f t="shared" si="50"/>
        <v>0</v>
      </c>
      <c r="BE64" s="8">
        <f t="shared" si="51"/>
        <v>0</v>
      </c>
      <c r="BF64" s="8">
        <f t="shared" si="52"/>
        <v>0</v>
      </c>
      <c r="BG64" s="8">
        <f t="shared" si="53"/>
        <v>0</v>
      </c>
      <c r="BH64" s="8">
        <f t="shared" si="54"/>
        <v>0</v>
      </c>
      <c r="BI64" s="8">
        <f t="shared" si="55"/>
        <v>0</v>
      </c>
      <c r="BJ64" s="8">
        <f t="shared" si="56"/>
        <v>0</v>
      </c>
      <c r="BK64" s="8">
        <f t="shared" si="57"/>
        <v>6.6749999999999995E-3</v>
      </c>
    </row>
    <row r="65" spans="1:63" ht="39.6" x14ac:dyDescent="0.25">
      <c r="A65" s="8"/>
      <c r="B65" s="39"/>
      <c r="C65" s="38">
        <v>61</v>
      </c>
      <c r="D65" s="38">
        <v>2024</v>
      </c>
      <c r="E65" s="39" t="s">
        <v>603</v>
      </c>
      <c r="F65" s="27">
        <v>1.0088768818548115</v>
      </c>
      <c r="G65" s="27">
        <v>1.0088768818548115</v>
      </c>
      <c r="H65" s="27">
        <v>0</v>
      </c>
      <c r="I65" s="39" t="s">
        <v>604</v>
      </c>
      <c r="J65" s="15">
        <v>2</v>
      </c>
      <c r="K65" s="39" t="s">
        <v>605</v>
      </c>
      <c r="L65" s="39"/>
      <c r="M65" s="39"/>
      <c r="N65" s="16"/>
      <c r="O65" s="16"/>
      <c r="P65" s="16"/>
      <c r="Q65" s="16"/>
      <c r="R65" s="16"/>
      <c r="S65" s="48" t="s">
        <v>393</v>
      </c>
      <c r="T65" s="16" t="s">
        <v>135</v>
      </c>
      <c r="U65" s="49" t="s">
        <v>58</v>
      </c>
      <c r="V65" s="49" t="s">
        <v>460</v>
      </c>
      <c r="W65" s="43">
        <f t="shared" si="60"/>
        <v>1</v>
      </c>
      <c r="X65" s="43">
        <f t="shared" si="61"/>
        <v>0</v>
      </c>
      <c r="Y65" s="8" t="s">
        <v>135</v>
      </c>
      <c r="Z65" s="66">
        <f>IFERROR(VLOOKUP($Y65,'Depr rate'!$A$2:$C$9,2,FALSE),0)</f>
        <v>455</v>
      </c>
      <c r="AA65" s="67">
        <f>IF(Z65=0,0,$F65*(VLOOKUP($Z65,'Depr rate'!$B$2:$C$10,2,FALSE)/100))</f>
        <v>1.5032265539636691E-2</v>
      </c>
      <c r="AB65" s="68">
        <f t="shared" si="33"/>
        <v>7.5161327698183454E-3</v>
      </c>
      <c r="AC65" s="69">
        <f>IF(Z65=0,0,$F65*(VLOOKUP($Z65,'Depr rate'!$B$2:$D$10,3,FALSE)/100))</f>
        <v>2.46165959172574E-2</v>
      </c>
      <c r="AD65" s="4">
        <f t="shared" si="59"/>
        <v>0</v>
      </c>
      <c r="AE65" s="4">
        <f t="shared" si="59"/>
        <v>0</v>
      </c>
      <c r="AF65" s="4">
        <f t="shared" si="59"/>
        <v>0</v>
      </c>
      <c r="AG65" s="4">
        <f t="shared" si="59"/>
        <v>0</v>
      </c>
      <c r="AH65" s="4">
        <f t="shared" si="59"/>
        <v>0</v>
      </c>
      <c r="AI65" s="4">
        <f t="shared" si="59"/>
        <v>0</v>
      </c>
      <c r="AJ65" s="4">
        <f t="shared" si="59"/>
        <v>0</v>
      </c>
      <c r="AK65" s="4">
        <f t="shared" si="59"/>
        <v>0</v>
      </c>
      <c r="AL65" s="4">
        <f t="shared" si="59"/>
        <v>0</v>
      </c>
      <c r="AM65" s="4">
        <f t="shared" si="59"/>
        <v>0</v>
      </c>
      <c r="AN65" s="70">
        <f t="shared" si="34"/>
        <v>1.23082979586287E-2</v>
      </c>
      <c r="AO65" s="4">
        <f t="shared" si="35"/>
        <v>1</v>
      </c>
      <c r="AP65" s="8">
        <f t="shared" si="36"/>
        <v>0</v>
      </c>
      <c r="AQ65" s="8">
        <f t="shared" si="37"/>
        <v>0</v>
      </c>
      <c r="AR65" s="8">
        <f t="shared" si="38"/>
        <v>0</v>
      </c>
      <c r="AS65" s="8">
        <f t="shared" si="39"/>
        <v>0</v>
      </c>
      <c r="AT65" s="8">
        <f t="shared" si="40"/>
        <v>0</v>
      </c>
      <c r="AU65" s="8">
        <f t="shared" si="41"/>
        <v>0</v>
      </c>
      <c r="AV65" s="8">
        <f t="shared" si="42"/>
        <v>0</v>
      </c>
      <c r="AW65" s="8">
        <f t="shared" si="43"/>
        <v>0</v>
      </c>
      <c r="AX65" s="8">
        <f t="shared" si="44"/>
        <v>0</v>
      </c>
      <c r="AY65" s="8">
        <f t="shared" si="45"/>
        <v>0</v>
      </c>
      <c r="AZ65" s="8">
        <f t="shared" si="46"/>
        <v>1.23082979586287E-2</v>
      </c>
      <c r="BA65" s="8">
        <f t="shared" si="47"/>
        <v>0</v>
      </c>
      <c r="BB65" s="8">
        <f t="shared" si="48"/>
        <v>0</v>
      </c>
      <c r="BC65" s="8">
        <f t="shared" si="49"/>
        <v>0</v>
      </c>
      <c r="BD65" s="8">
        <f t="shared" si="50"/>
        <v>0</v>
      </c>
      <c r="BE65" s="8">
        <f t="shared" si="51"/>
        <v>0</v>
      </c>
      <c r="BF65" s="8">
        <f t="shared" si="52"/>
        <v>0</v>
      </c>
      <c r="BG65" s="8">
        <f t="shared" si="53"/>
        <v>0</v>
      </c>
      <c r="BH65" s="8">
        <f t="shared" si="54"/>
        <v>0</v>
      </c>
      <c r="BI65" s="8">
        <f t="shared" si="55"/>
        <v>0</v>
      </c>
      <c r="BJ65" s="8">
        <f t="shared" si="56"/>
        <v>0</v>
      </c>
      <c r="BK65" s="8">
        <f t="shared" si="57"/>
        <v>0</v>
      </c>
    </row>
    <row r="66" spans="1:63" ht="52.8" x14ac:dyDescent="0.25">
      <c r="A66" s="8"/>
      <c r="B66" s="52">
        <v>736745</v>
      </c>
      <c r="C66" s="38">
        <v>62</v>
      </c>
      <c r="D66" s="38">
        <v>2024</v>
      </c>
      <c r="E66" s="39" t="s">
        <v>606</v>
      </c>
      <c r="F66" s="27">
        <f>SUM(G66:H66)</f>
        <v>2.5901079999999999</v>
      </c>
      <c r="G66" s="27">
        <v>1.60586696</v>
      </c>
      <c r="H66" s="27">
        <v>0.98424104000000001</v>
      </c>
      <c r="I66" s="39" t="s">
        <v>607</v>
      </c>
      <c r="J66" s="15">
        <v>2</v>
      </c>
      <c r="K66" s="39" t="s">
        <v>608</v>
      </c>
      <c r="L66" s="39" t="s">
        <v>609</v>
      </c>
      <c r="M66" s="39" t="s">
        <v>610</v>
      </c>
      <c r="N66" s="16" t="s">
        <v>53</v>
      </c>
      <c r="O66" s="16" t="s">
        <v>53</v>
      </c>
      <c r="P66" s="16" t="s">
        <v>53</v>
      </c>
      <c r="Q66" s="16" t="s">
        <v>53</v>
      </c>
      <c r="R66" s="16" t="s">
        <v>53</v>
      </c>
      <c r="S66" s="48" t="s">
        <v>393</v>
      </c>
      <c r="T66" s="16" t="s">
        <v>65</v>
      </c>
      <c r="U66" s="49" t="s">
        <v>398</v>
      </c>
      <c r="V66" s="49" t="s">
        <v>53</v>
      </c>
      <c r="W66" s="43">
        <f t="shared" si="60"/>
        <v>0.62</v>
      </c>
      <c r="X66" s="43">
        <f t="shared" si="61"/>
        <v>0.38</v>
      </c>
      <c r="Y66" s="8" t="s">
        <v>65</v>
      </c>
      <c r="Z66" s="66">
        <f>IFERROR(VLOOKUP($Y66,'Depr rate'!$A$2:$C$9,2,FALSE),0)</f>
        <v>453</v>
      </c>
      <c r="AA66" s="67">
        <f>IF(Z66=0,0,$F66*(VLOOKUP($Z66,'Depr rate'!$B$2:$C$10,2,FALSE)/100))</f>
        <v>3.9369641599999998E-2</v>
      </c>
      <c r="AB66" s="68">
        <f t="shared" si="33"/>
        <v>1.9684820799999999E-2</v>
      </c>
      <c r="AC66" s="69">
        <f>IF(Z66=0,0,$F66*(VLOOKUP($Z66,'Depr rate'!$B$2:$D$10,3,FALSE)/100))</f>
        <v>0.1043813524</v>
      </c>
      <c r="AD66" s="4">
        <f t="shared" si="59"/>
        <v>0</v>
      </c>
      <c r="AE66" s="4">
        <f t="shared" si="59"/>
        <v>0</v>
      </c>
      <c r="AF66" s="4">
        <f t="shared" si="59"/>
        <v>0</v>
      </c>
      <c r="AG66" s="4">
        <f t="shared" si="59"/>
        <v>0</v>
      </c>
      <c r="AH66" s="4">
        <f t="shared" si="59"/>
        <v>0</v>
      </c>
      <c r="AI66" s="4">
        <f t="shared" si="59"/>
        <v>0</v>
      </c>
      <c r="AJ66" s="4">
        <f t="shared" si="59"/>
        <v>0</v>
      </c>
      <c r="AK66" s="4">
        <f t="shared" si="59"/>
        <v>0</v>
      </c>
      <c r="AL66" s="4">
        <f t="shared" si="59"/>
        <v>0</v>
      </c>
      <c r="AM66" s="4">
        <f t="shared" si="59"/>
        <v>0</v>
      </c>
      <c r="AN66" s="70">
        <f t="shared" si="34"/>
        <v>5.2190676200000001E-2</v>
      </c>
      <c r="AO66" s="4">
        <f t="shared" si="35"/>
        <v>0.62</v>
      </c>
      <c r="AP66" s="8">
        <f t="shared" si="36"/>
        <v>0</v>
      </c>
      <c r="AQ66" s="8">
        <f t="shared" si="37"/>
        <v>0</v>
      </c>
      <c r="AR66" s="8">
        <f t="shared" si="38"/>
        <v>0</v>
      </c>
      <c r="AS66" s="8">
        <f t="shared" si="39"/>
        <v>0</v>
      </c>
      <c r="AT66" s="8">
        <f t="shared" si="40"/>
        <v>0</v>
      </c>
      <c r="AU66" s="8">
        <f t="shared" si="41"/>
        <v>0</v>
      </c>
      <c r="AV66" s="8">
        <f t="shared" si="42"/>
        <v>0</v>
      </c>
      <c r="AW66" s="8">
        <f t="shared" si="43"/>
        <v>0</v>
      </c>
      <c r="AX66" s="8">
        <f t="shared" si="44"/>
        <v>0</v>
      </c>
      <c r="AY66" s="8">
        <f t="shared" si="45"/>
        <v>0</v>
      </c>
      <c r="AZ66" s="8">
        <f t="shared" si="46"/>
        <v>3.2358219244000001E-2</v>
      </c>
      <c r="BA66" s="8">
        <f t="shared" si="47"/>
        <v>0</v>
      </c>
      <c r="BB66" s="8">
        <f t="shared" si="48"/>
        <v>0</v>
      </c>
      <c r="BC66" s="8">
        <f t="shared" si="49"/>
        <v>0</v>
      </c>
      <c r="BD66" s="8">
        <f t="shared" si="50"/>
        <v>0</v>
      </c>
      <c r="BE66" s="8">
        <f t="shared" si="51"/>
        <v>0</v>
      </c>
      <c r="BF66" s="8">
        <f t="shared" si="52"/>
        <v>0</v>
      </c>
      <c r="BG66" s="8">
        <f t="shared" si="53"/>
        <v>0</v>
      </c>
      <c r="BH66" s="8">
        <f t="shared" si="54"/>
        <v>0</v>
      </c>
      <c r="BI66" s="8">
        <f t="shared" si="55"/>
        <v>0</v>
      </c>
      <c r="BJ66" s="8">
        <f t="shared" si="56"/>
        <v>0</v>
      </c>
      <c r="BK66" s="8">
        <f t="shared" si="57"/>
        <v>1.9832456956E-2</v>
      </c>
    </row>
    <row r="67" spans="1:63" ht="26.4" x14ac:dyDescent="0.25">
      <c r="A67" s="8"/>
      <c r="B67" s="39" t="s">
        <v>611</v>
      </c>
      <c r="C67" s="38">
        <v>63</v>
      </c>
      <c r="D67" s="38">
        <v>2016</v>
      </c>
      <c r="E67" s="39" t="s">
        <v>612</v>
      </c>
      <c r="F67" s="27">
        <v>0.66</v>
      </c>
      <c r="G67" s="27">
        <v>0.36</v>
      </c>
      <c r="H67" s="27">
        <v>0.3</v>
      </c>
      <c r="I67" s="39" t="s">
        <v>613</v>
      </c>
      <c r="J67" s="15">
        <v>2</v>
      </c>
      <c r="K67" s="39" t="s">
        <v>392</v>
      </c>
      <c r="L67" s="39"/>
      <c r="M67" s="39"/>
      <c r="N67" s="16"/>
      <c r="O67" s="16"/>
      <c r="P67" s="16"/>
      <c r="Q67" s="16"/>
      <c r="R67" s="16"/>
      <c r="S67" s="48" t="s">
        <v>393</v>
      </c>
      <c r="T67" s="16" t="s">
        <v>65</v>
      </c>
      <c r="U67" s="49" t="s">
        <v>58</v>
      </c>
      <c r="V67" s="49" t="s">
        <v>460</v>
      </c>
      <c r="W67" s="43">
        <f t="shared" si="60"/>
        <v>0.54545454545454541</v>
      </c>
      <c r="X67" s="43">
        <f t="shared" si="61"/>
        <v>0.45454545454545453</v>
      </c>
      <c r="Y67" s="8" t="s">
        <v>65</v>
      </c>
      <c r="Z67" s="66">
        <f>IFERROR(VLOOKUP($Y67,'Depr rate'!$A$2:$C$9,2,FALSE),0)</f>
        <v>453</v>
      </c>
      <c r="AA67" s="67">
        <f>IF(Z67=0,0,$F67*(VLOOKUP($Z67,'Depr rate'!$B$2:$C$10,2,FALSE)/100))</f>
        <v>1.0032000000000001E-2</v>
      </c>
      <c r="AB67" s="68">
        <f t="shared" ref="AB67" si="62">AA67*0.5</f>
        <v>5.0160000000000005E-3</v>
      </c>
      <c r="AC67" s="69">
        <f>IF(Z67=0,0,$F67*(VLOOKUP($Z67,'Depr rate'!$B$2:$D$10,3,FALSE)/100))</f>
        <v>2.6598000000000004E-2</v>
      </c>
      <c r="AD67" s="4">
        <f t="shared" si="59"/>
        <v>0</v>
      </c>
      <c r="AE67" s="4">
        <f t="shared" si="59"/>
        <v>0</v>
      </c>
      <c r="AF67" s="4">
        <f t="shared" si="59"/>
        <v>5.0160000000000005E-3</v>
      </c>
      <c r="AG67" s="4">
        <f t="shared" si="59"/>
        <v>1.5048000000000002E-2</v>
      </c>
      <c r="AH67" s="4">
        <f t="shared" si="59"/>
        <v>2.5080000000000002E-2</v>
      </c>
      <c r="AI67" s="4">
        <f t="shared" si="59"/>
        <v>3.5112000000000004E-2</v>
      </c>
      <c r="AJ67" s="4">
        <f t="shared" si="59"/>
        <v>4.5144000000000004E-2</v>
      </c>
      <c r="AK67" s="4">
        <f t="shared" si="59"/>
        <v>5.5176000000000003E-2</v>
      </c>
      <c r="AL67" s="4">
        <f t="shared" si="59"/>
        <v>6.5208000000000016E-2</v>
      </c>
      <c r="AM67" s="4">
        <f t="shared" si="59"/>
        <v>7.5240000000000015E-2</v>
      </c>
      <c r="AN67" s="70">
        <f t="shared" ref="AN67" si="63">IF(D67=2024,AC67*0.5,AM67+AC67)</f>
        <v>0.10183800000000001</v>
      </c>
      <c r="AO67" s="4">
        <f t="shared" si="35"/>
        <v>0.54545454545454541</v>
      </c>
      <c r="AP67" s="8">
        <f t="shared" si="36"/>
        <v>0</v>
      </c>
      <c r="AQ67" s="8">
        <f t="shared" si="37"/>
        <v>0</v>
      </c>
      <c r="AR67" s="8">
        <f t="shared" si="38"/>
        <v>2.7360000000000002E-3</v>
      </c>
      <c r="AS67" s="8">
        <f t="shared" si="39"/>
        <v>8.208E-3</v>
      </c>
      <c r="AT67" s="8">
        <f t="shared" si="40"/>
        <v>1.3679999999999999E-2</v>
      </c>
      <c r="AU67" s="8">
        <f t="shared" si="41"/>
        <v>1.9152000000000002E-2</v>
      </c>
      <c r="AV67" s="8">
        <f t="shared" si="42"/>
        <v>2.4624E-2</v>
      </c>
      <c r="AW67" s="8">
        <f t="shared" si="43"/>
        <v>3.0095999999999998E-2</v>
      </c>
      <c r="AX67" s="8">
        <f t="shared" si="44"/>
        <v>3.5568000000000009E-2</v>
      </c>
      <c r="AY67" s="8">
        <f t="shared" si="45"/>
        <v>4.1040000000000007E-2</v>
      </c>
      <c r="AZ67" s="8">
        <f t="shared" si="46"/>
        <v>5.5548E-2</v>
      </c>
      <c r="BA67" s="8">
        <f t="shared" si="47"/>
        <v>0</v>
      </c>
      <c r="BB67" s="8">
        <f t="shared" si="48"/>
        <v>0</v>
      </c>
      <c r="BC67" s="8">
        <f t="shared" si="49"/>
        <v>2.2800000000000003E-3</v>
      </c>
      <c r="BD67" s="8">
        <f t="shared" si="50"/>
        <v>6.8400000000000015E-3</v>
      </c>
      <c r="BE67" s="8">
        <f t="shared" si="51"/>
        <v>1.1400000000000002E-2</v>
      </c>
      <c r="BF67" s="8">
        <f t="shared" si="52"/>
        <v>1.5960000000000002E-2</v>
      </c>
      <c r="BG67" s="8">
        <f t="shared" si="53"/>
        <v>2.0520000000000004E-2</v>
      </c>
      <c r="BH67" s="8">
        <f t="shared" si="54"/>
        <v>2.5080000000000005E-2</v>
      </c>
      <c r="BI67" s="8">
        <f t="shared" si="55"/>
        <v>2.964000000000001E-2</v>
      </c>
      <c r="BJ67" s="8">
        <f t="shared" si="56"/>
        <v>3.4200000000000008E-2</v>
      </c>
      <c r="BK67" s="8">
        <f t="shared" si="57"/>
        <v>4.6290000000000012E-2</v>
      </c>
    </row>
    <row r="69" spans="1:63" ht="13.8" thickBot="1" x14ac:dyDescent="0.3">
      <c r="E69" s="30" t="s">
        <v>614</v>
      </c>
      <c r="F69" s="46">
        <f>SUBTOTAL(9,F5:F67)</f>
        <v>157.78498365559696</v>
      </c>
      <c r="G69" s="46">
        <f>SUBTOTAL(9,G5:G67)</f>
        <v>49.607910271853584</v>
      </c>
      <c r="H69" s="46">
        <f>SUBTOTAL(9,H5:H67)</f>
        <v>108.17353321374341</v>
      </c>
    </row>
    <row r="70" spans="1:63" ht="13.8" thickTop="1" x14ac:dyDescent="0.25"/>
  </sheetData>
  <pageMargins left="0.7" right="0.7" top="0.75" bottom="0.75" header="0.3" footer="0.3"/>
  <pageSetup paperSize="5" scale="28"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E7D3EF-CE1E-4BDA-8A37-DBE19535B02F}">
  <sheetPr>
    <pageSetUpPr fitToPage="1"/>
  </sheetPr>
  <dimension ref="A1:P29"/>
  <sheetViews>
    <sheetView topLeftCell="B1" workbookViewId="0">
      <selection activeCell="B28" sqref="B28:P29"/>
    </sheetView>
  </sheetViews>
  <sheetFormatPr defaultRowHeight="14.4" x14ac:dyDescent="0.3"/>
  <cols>
    <col min="2" max="2" width="62" customWidth="1"/>
    <col min="3" max="5" width="6.5546875" hidden="1" customWidth="1"/>
    <col min="6" max="13" width="7.6640625" hidden="1" customWidth="1"/>
    <col min="14" max="14" width="10.5546875" customWidth="1"/>
    <col min="15" max="15" width="12.109375" customWidth="1"/>
    <col min="16" max="16" width="11.88671875" customWidth="1"/>
  </cols>
  <sheetData>
    <row r="1" spans="1:16" x14ac:dyDescent="0.3">
      <c r="B1" s="6" t="s">
        <v>615</v>
      </c>
      <c r="C1" s="6"/>
      <c r="D1" s="6"/>
      <c r="E1" s="6"/>
      <c r="F1" s="6"/>
      <c r="G1" s="6"/>
      <c r="H1" s="6"/>
      <c r="I1" s="6"/>
      <c r="J1" s="6"/>
      <c r="K1" s="6"/>
      <c r="L1" s="6"/>
      <c r="M1" s="6"/>
      <c r="N1" s="6"/>
      <c r="O1" s="6"/>
      <c r="P1" s="6"/>
    </row>
    <row r="2" spans="1:16" ht="33.75" customHeight="1" x14ac:dyDescent="0.3">
      <c r="B2" s="6"/>
      <c r="C2" s="6"/>
      <c r="D2" s="6"/>
      <c r="E2" s="6"/>
      <c r="F2" s="6"/>
      <c r="G2" s="6"/>
      <c r="H2" s="6"/>
      <c r="I2" s="6"/>
      <c r="J2" s="6"/>
      <c r="K2" s="6"/>
      <c r="L2" s="6"/>
      <c r="M2" s="6"/>
      <c r="N2" s="40" t="s">
        <v>616</v>
      </c>
      <c r="O2" s="40" t="s">
        <v>616</v>
      </c>
      <c r="P2" s="40" t="s">
        <v>616</v>
      </c>
    </row>
    <row r="3" spans="1:16" ht="27" x14ac:dyDescent="0.3">
      <c r="B3" s="14" t="s">
        <v>1</v>
      </c>
      <c r="C3" s="10">
        <v>2014</v>
      </c>
      <c r="D3" s="10">
        <v>2015</v>
      </c>
      <c r="E3" s="10">
        <v>2016</v>
      </c>
      <c r="F3" s="10">
        <v>2017</v>
      </c>
      <c r="G3" s="10">
        <v>2018</v>
      </c>
      <c r="H3" s="10">
        <v>2019</v>
      </c>
      <c r="I3" s="10">
        <v>2020</v>
      </c>
      <c r="J3" s="10">
        <v>2021</v>
      </c>
      <c r="K3" s="10">
        <v>2022</v>
      </c>
      <c r="L3" s="10">
        <v>2023</v>
      </c>
      <c r="M3" s="10">
        <v>2024</v>
      </c>
      <c r="N3" s="10" t="s">
        <v>617</v>
      </c>
      <c r="O3" s="10" t="s">
        <v>618</v>
      </c>
      <c r="P3" s="10" t="s">
        <v>619</v>
      </c>
    </row>
    <row r="4" spans="1:16" x14ac:dyDescent="0.3">
      <c r="B4" s="8"/>
      <c r="C4" s="8"/>
      <c r="D4" s="8"/>
      <c r="E4" s="8"/>
      <c r="F4" s="8"/>
      <c r="G4" s="8"/>
      <c r="H4" s="8"/>
      <c r="I4" s="8"/>
      <c r="J4" s="8"/>
      <c r="K4" s="8"/>
      <c r="L4" s="8"/>
      <c r="M4" s="8"/>
      <c r="N4" s="8"/>
      <c r="O4" s="8"/>
      <c r="P4" s="8"/>
    </row>
    <row r="5" spans="1:16" x14ac:dyDescent="0.3">
      <c r="A5" s="20"/>
      <c r="B5" s="11" t="s">
        <v>3</v>
      </c>
      <c r="C5" s="17"/>
      <c r="D5" s="17"/>
      <c r="E5" s="17"/>
      <c r="F5" s="17"/>
      <c r="G5" s="17"/>
      <c r="H5" s="17"/>
      <c r="I5" s="17"/>
      <c r="J5" s="17"/>
      <c r="K5" s="17"/>
      <c r="L5" s="17"/>
      <c r="M5" s="17"/>
      <c r="N5" s="17"/>
      <c r="O5" s="17"/>
      <c r="P5" s="17"/>
    </row>
    <row r="6" spans="1:16" x14ac:dyDescent="0.3">
      <c r="A6" s="21"/>
      <c r="B6" s="11" t="s">
        <v>4</v>
      </c>
      <c r="C6" s="18">
        <f>SUM('Table - 7 EGD NBV'!C6,'Table 8 - UGL NBV'!C6)</f>
        <v>0</v>
      </c>
      <c r="D6" s="18">
        <f>SUM('Table - 7 EGD NBV'!D6,'Table 8 - UGL NBV'!D6)</f>
        <v>13.1493</v>
      </c>
      <c r="E6" s="18">
        <f>SUM('Table - 7 EGD NBV'!E6,'Table 8 - UGL NBV'!E6)</f>
        <v>12.947900000000001</v>
      </c>
      <c r="F6" s="18">
        <f>SUM('Table - 7 EGD NBV'!F6,'Table 8 - UGL NBV'!F6)</f>
        <v>12.746499999999999</v>
      </c>
      <c r="G6" s="18">
        <f>SUM('Table - 7 EGD NBV'!G6,'Table 8 - UGL NBV'!G6)</f>
        <v>42.934045891651998</v>
      </c>
      <c r="H6" s="18">
        <f>SUM('Table - 7 EGD NBV'!H6,'Table 8 - UGL NBV'!H6)</f>
        <v>42.256016294955998</v>
      </c>
      <c r="I6" s="18">
        <f>SUM('Table - 7 EGD NBV'!I6,'Table 8 - UGL NBV'!I6)</f>
        <v>41.577986698259998</v>
      </c>
      <c r="J6" s="18">
        <f>SUM('Table - 7 EGD NBV'!J6,'Table 8 - UGL NBV'!J6)</f>
        <v>48.192130164763995</v>
      </c>
      <c r="K6" s="18">
        <f>SUM('Table - 7 EGD NBV'!K6,'Table 8 - UGL NBV'!K6)</f>
        <v>81.404591496068008</v>
      </c>
      <c r="L6" s="18">
        <f>SUM('Table - 7 EGD NBV'!L6,'Table 8 - UGL NBV'!L6)</f>
        <v>90.244577635072005</v>
      </c>
      <c r="M6" s="18">
        <f>SUM('Table - 7 EGD NBV'!M6,'Table 8 - UGL NBV'!M6)</f>
        <v>89.279431888448997</v>
      </c>
      <c r="N6" s="18">
        <f>SUM('Table - 7 EGD NBV'!N6,'Table 8 - UGL NBV'!N6)</f>
        <v>97.965300690000007</v>
      </c>
      <c r="O6" s="18">
        <f>SUM('Table - 7 EGD NBV'!O6,'Table 8 - UGL NBV'!O6)</f>
        <v>-8.6858688015509991</v>
      </c>
      <c r="P6" s="18">
        <f>SUM('Table - 7 EGD NBV'!P6,'Table 8 - UGL NBV'!P6)</f>
        <v>89.279431888448997</v>
      </c>
    </row>
    <row r="7" spans="1:16" x14ac:dyDescent="0.3">
      <c r="A7" s="21"/>
      <c r="B7" s="11" t="s">
        <v>5</v>
      </c>
      <c r="C7" s="18">
        <f>SUM('Table - 7 EGD NBV'!C7,'Table 8 - UGL NBV'!C7)</f>
        <v>0</v>
      </c>
      <c r="D7" s="18">
        <f>SUM('Table - 7 EGD NBV'!D7,'Table 8 - UGL NBV'!D7)</f>
        <v>0</v>
      </c>
      <c r="E7" s="18">
        <f>SUM('Table - 7 EGD NBV'!E7,'Table 8 - UGL NBV'!E7)</f>
        <v>0</v>
      </c>
      <c r="F7" s="18">
        <f>SUM('Table - 7 EGD NBV'!F7,'Table 8 - UGL NBV'!F7)</f>
        <v>0</v>
      </c>
      <c r="G7" s="18">
        <f>SUM('Table - 7 EGD NBV'!G7,'Table 8 - UGL NBV'!G7)</f>
        <v>1.1367529051119998</v>
      </c>
      <c r="H7" s="18">
        <f>SUM('Table - 7 EGD NBV'!H7,'Table 8 - UGL NBV'!H7)</f>
        <v>1.1156424353359997</v>
      </c>
      <c r="I7" s="18">
        <f>SUM('Table - 7 EGD NBV'!I7,'Table 8 - UGL NBV'!I7)</f>
        <v>1.0945319655599999</v>
      </c>
      <c r="J7" s="18">
        <f>SUM('Table - 7 EGD NBV'!J7,'Table 8 - UGL NBV'!J7)</f>
        <v>1.0734214957839998</v>
      </c>
      <c r="K7" s="18">
        <f>SUM('Table - 7 EGD NBV'!K7,'Table 8 - UGL NBV'!K7)</f>
        <v>1.0523110260079998</v>
      </c>
      <c r="L7" s="18">
        <f>SUM('Table - 7 EGD NBV'!L7,'Table 8 - UGL NBV'!L7)</f>
        <v>1.0312005562319999</v>
      </c>
      <c r="M7" s="18">
        <f>SUM('Table - 7 EGD NBV'!M7,'Table 8 - UGL NBV'!M7)</f>
        <v>1.0005674288939999</v>
      </c>
      <c r="N7" s="18">
        <f>SUM('Table - 7 EGD NBV'!N7,'Table 8 - UGL NBV'!N7)</f>
        <v>1.1473081399999998</v>
      </c>
      <c r="O7" s="18">
        <f>SUM('Table - 7 EGD NBV'!O7,'Table 8 - UGL NBV'!O7)</f>
        <v>-0.14674071110599995</v>
      </c>
      <c r="P7" s="18">
        <f>SUM('Table - 7 EGD NBV'!P7,'Table 8 - UGL NBV'!P7)</f>
        <v>1.0005674288939999</v>
      </c>
    </row>
    <row r="8" spans="1:16" x14ac:dyDescent="0.3">
      <c r="A8" s="21"/>
      <c r="B8" s="11" t="s">
        <v>6</v>
      </c>
      <c r="C8" s="18">
        <f>SUM('Table - 7 EGD NBV'!C8,'Table 8 - UGL NBV'!C8)</f>
        <v>0</v>
      </c>
      <c r="D8" s="18">
        <f>SUM('Table - 7 EGD NBV'!D8,'Table 8 - UGL NBV'!D8)</f>
        <v>13.1493</v>
      </c>
      <c r="E8" s="18">
        <f>SUM('Table - 7 EGD NBV'!E8,'Table 8 - UGL NBV'!E8)</f>
        <v>12.947900000000001</v>
      </c>
      <c r="F8" s="18">
        <f>SUM('Table - 7 EGD NBV'!F8,'Table 8 - UGL NBV'!F8)</f>
        <v>12.746499999999999</v>
      </c>
      <c r="G8" s="18">
        <f>SUM('Table - 7 EGD NBV'!G8,'Table 8 - UGL NBV'!G8)</f>
        <v>41.79729298654</v>
      </c>
      <c r="H8" s="18">
        <f>SUM('Table - 7 EGD NBV'!H8,'Table 8 - UGL NBV'!H8)</f>
        <v>41.140373859619999</v>
      </c>
      <c r="I8" s="18">
        <f>SUM('Table - 7 EGD NBV'!I8,'Table 8 - UGL NBV'!I8)</f>
        <v>40.483454732699997</v>
      </c>
      <c r="J8" s="18">
        <f>SUM('Table - 7 EGD NBV'!J8,'Table 8 - UGL NBV'!J8)</f>
        <v>47.118708668980005</v>
      </c>
      <c r="K8" s="18">
        <f>SUM('Table - 7 EGD NBV'!K8,'Table 8 - UGL NBV'!K8)</f>
        <v>80.352280470060009</v>
      </c>
      <c r="L8" s="18">
        <f>SUM('Table - 7 EGD NBV'!L8,'Table 8 - UGL NBV'!L8)</f>
        <v>89.213377078840011</v>
      </c>
      <c r="M8" s="18">
        <f>SUM('Table - 7 EGD NBV'!M8,'Table 8 - UGL NBV'!M8)</f>
        <v>88.27886445955501</v>
      </c>
      <c r="N8" s="18">
        <f>SUM('Table - 7 EGD NBV'!N8,'Table 8 - UGL NBV'!N8)</f>
        <v>96.817992550000014</v>
      </c>
      <c r="O8" s="18">
        <f>SUM('Table - 7 EGD NBV'!O8,'Table 8 - UGL NBV'!O8)</f>
        <v>-8.5391280904450007</v>
      </c>
      <c r="P8" s="18">
        <f>SUM('Table - 7 EGD NBV'!P8,'Table 8 - UGL NBV'!P8)</f>
        <v>88.27886445955501</v>
      </c>
    </row>
    <row r="9" spans="1:16" x14ac:dyDescent="0.3">
      <c r="A9" s="21"/>
      <c r="B9" s="11"/>
      <c r="C9" s="18"/>
      <c r="D9" s="18"/>
      <c r="E9" s="18"/>
      <c r="F9" s="18"/>
      <c r="G9" s="18"/>
      <c r="H9" s="18"/>
      <c r="I9" s="18"/>
      <c r="J9" s="18"/>
      <c r="K9" s="18"/>
      <c r="L9" s="18"/>
      <c r="M9" s="18"/>
      <c r="N9" s="18"/>
      <c r="O9" s="18"/>
      <c r="P9" s="18"/>
    </row>
    <row r="10" spans="1:16" ht="27" x14ac:dyDescent="0.3">
      <c r="A10" s="20"/>
      <c r="B10" s="11" t="s">
        <v>7</v>
      </c>
      <c r="C10" s="17"/>
      <c r="D10" s="17"/>
      <c r="E10" s="17"/>
      <c r="F10" s="17"/>
      <c r="G10" s="17"/>
      <c r="H10" s="17"/>
      <c r="I10" s="17"/>
      <c r="J10" s="17"/>
      <c r="K10" s="17"/>
      <c r="L10" s="17"/>
      <c r="M10" s="17"/>
      <c r="N10" s="17"/>
      <c r="O10" s="17"/>
      <c r="P10" s="17"/>
    </row>
    <row r="11" spans="1:16" x14ac:dyDescent="0.3">
      <c r="A11" s="21"/>
      <c r="B11" s="11" t="s">
        <v>4</v>
      </c>
      <c r="C11" s="18">
        <f>SUM('Table - 7 EGD NBV'!C11,'Table 8 - UGL NBV'!C11)</f>
        <v>8.8541090533060007</v>
      </c>
      <c r="D11" s="18">
        <f>SUM('Table - 7 EGD NBV'!D11,'Table 8 - UGL NBV'!D11)</f>
        <v>23.531151555956001</v>
      </c>
      <c r="E11" s="18">
        <f>SUM('Table - 7 EGD NBV'!E11,'Table 8 - UGL NBV'!E11)</f>
        <v>33.257774425986995</v>
      </c>
      <c r="F11" s="18">
        <f>SUM('Table - 7 EGD NBV'!F11,'Table 8 - UGL NBV'!F11)</f>
        <v>58.132820565733994</v>
      </c>
      <c r="G11" s="18">
        <f>SUM('Table - 7 EGD NBV'!G11,'Table 8 - UGL NBV'!G11)</f>
        <v>77.982363508043889</v>
      </c>
      <c r="H11" s="18">
        <f>SUM('Table - 7 EGD NBV'!H11,'Table 8 - UGL NBV'!H11)</f>
        <v>93.236814497821413</v>
      </c>
      <c r="I11" s="18">
        <f>SUM('Table - 7 EGD NBV'!I11,'Table 8 - UGL NBV'!I11)</f>
        <v>112.86308520966742</v>
      </c>
      <c r="J11" s="18">
        <f>SUM('Table - 7 EGD NBV'!J11,'Table 8 - UGL NBV'!J11)</f>
        <v>171.36637420447647</v>
      </c>
      <c r="K11" s="18">
        <f>SUM('Table - 7 EGD NBV'!K11,'Table 8 - UGL NBV'!K11)</f>
        <v>228.64101805055003</v>
      </c>
      <c r="L11" s="18">
        <f>SUM('Table - 7 EGD NBV'!L11,'Table 8 - UGL NBV'!L11)</f>
        <v>594.83135937270151</v>
      </c>
      <c r="M11" s="18">
        <f>SUM('Table - 7 EGD NBV'!M11,'Table 8 - UGL NBV'!M11)</f>
        <v>628.33720637840042</v>
      </c>
      <c r="N11" s="18">
        <f>SUM('Table - 7 EGD NBV'!N11,'Table 8 - UGL NBV'!N11)</f>
        <v>666.92123989871311</v>
      </c>
      <c r="O11" s="18">
        <f>SUM('Table - 7 EGD NBV'!O11,'Table 8 - UGL NBV'!O11)</f>
        <v>-38.584033520312673</v>
      </c>
      <c r="P11" s="18">
        <f>SUM('Table - 7 EGD NBV'!P11,'Table 8 - UGL NBV'!P11)</f>
        <v>628.33720637840042</v>
      </c>
    </row>
    <row r="12" spans="1:16" x14ac:dyDescent="0.3">
      <c r="A12" s="21"/>
      <c r="B12" s="11" t="s">
        <v>8</v>
      </c>
      <c r="C12" s="18">
        <f>SUM('Table - 7 EGD NBV'!C12,'Table 8 - UGL NBV'!C12)</f>
        <v>8.3141578898340001</v>
      </c>
      <c r="D12" s="18">
        <f>SUM('Table - 7 EGD NBV'!D12,'Table 8 - UGL NBV'!D12)</f>
        <v>21.897771407719997</v>
      </c>
      <c r="E12" s="18">
        <f>SUM('Table - 7 EGD NBV'!E12,'Table 8 - UGL NBV'!E12)</f>
        <v>31.364571559166997</v>
      </c>
      <c r="F12" s="18">
        <f>SUM('Table - 7 EGD NBV'!F12,'Table 8 - UGL NBV'!F12)</f>
        <v>51.142811234236923</v>
      </c>
      <c r="G12" s="18">
        <f>SUM('Table - 7 EGD NBV'!G12,'Table 8 - UGL NBV'!G12)</f>
        <v>67.956626668165171</v>
      </c>
      <c r="H12" s="18">
        <f>SUM('Table - 7 EGD NBV'!H12,'Table 8 - UGL NBV'!H12)</f>
        <v>81.859127075785537</v>
      </c>
      <c r="I12" s="18">
        <f>SUM('Table - 7 EGD NBV'!I12,'Table 8 - UGL NBV'!I12)</f>
        <v>97.585251541138859</v>
      </c>
      <c r="J12" s="18">
        <f>SUM('Table - 7 EGD NBV'!J12,'Table 8 - UGL NBV'!J12)</f>
        <v>147.19956479914501</v>
      </c>
      <c r="K12" s="18">
        <f>SUM('Table - 7 EGD NBV'!K12,'Table 8 - UGL NBV'!K12)</f>
        <v>200.16406418538588</v>
      </c>
      <c r="L12" s="18">
        <f>SUM('Table - 7 EGD NBV'!L12,'Table 8 - UGL NBV'!L12)</f>
        <v>559.32732823997856</v>
      </c>
      <c r="M12" s="18">
        <f>SUM('Table - 7 EGD NBV'!M12,'Table 8 - UGL NBV'!M12)</f>
        <v>584.23559810234019</v>
      </c>
      <c r="N12" s="18">
        <f>SUM('Table - 7 EGD NBV'!N12,'Table 8 - UGL NBV'!N12)</f>
        <v>619.38440456496937</v>
      </c>
      <c r="O12" s="18">
        <f>SUM('Table - 7 EGD NBV'!O12,'Table 8 - UGL NBV'!O12)</f>
        <v>-35.148806462629253</v>
      </c>
      <c r="P12" s="18">
        <f>SUM('Table - 7 EGD NBV'!P12,'Table 8 - UGL NBV'!P12)</f>
        <v>584.23559810234019</v>
      </c>
    </row>
    <row r="13" spans="1:16" x14ac:dyDescent="0.3">
      <c r="A13" s="21"/>
      <c r="B13" s="11" t="s">
        <v>6</v>
      </c>
      <c r="C13" s="18">
        <f>SUM('Table - 7 EGD NBV'!C13,'Table 8 - UGL NBV'!C13)</f>
        <v>0.53995116347200001</v>
      </c>
      <c r="D13" s="18">
        <f>SUM('Table - 7 EGD NBV'!D13,'Table 8 - UGL NBV'!D13)</f>
        <v>1.6333801482360002</v>
      </c>
      <c r="E13" s="18">
        <f>SUM('Table - 7 EGD NBV'!E13,'Table 8 - UGL NBV'!E13)</f>
        <v>1.8932028668200003</v>
      </c>
      <c r="F13" s="18">
        <f>SUM('Table - 7 EGD NBV'!F13,'Table 8 - UGL NBV'!F13)</f>
        <v>6.9900093314970757</v>
      </c>
      <c r="G13" s="18">
        <f>SUM('Table - 7 EGD NBV'!G13,'Table 8 - UGL NBV'!G13)</f>
        <v>10.025552259878726</v>
      </c>
      <c r="H13" s="18">
        <f>SUM('Table - 7 EGD NBV'!H13,'Table 8 - UGL NBV'!H13)</f>
        <v>11.374147562035876</v>
      </c>
      <c r="I13" s="18">
        <f>SUM('Table - 7 EGD NBV'!I13,'Table 8 - UGL NBV'!I13)</f>
        <v>15.274293808528554</v>
      </c>
      <c r="J13" s="18">
        <f>SUM('Table - 7 EGD NBV'!J13,'Table 8 - UGL NBV'!J13)</f>
        <v>24.16326954533146</v>
      </c>
      <c r="K13" s="18">
        <f>SUM('Table - 7 EGD NBV'!K13,'Table 8 - UGL NBV'!K13)</f>
        <v>28.473413695164137</v>
      </c>
      <c r="L13" s="18">
        <f>SUM('Table - 7 EGD NBV'!L13,'Table 8 - UGL NBV'!L13)</f>
        <v>35.500490962723063</v>
      </c>
      <c r="M13" s="18">
        <f>SUM('Table - 7 EGD NBV'!M13,'Table 8 - UGL NBV'!M13)</f>
        <v>44.098068106059969</v>
      </c>
      <c r="N13" s="18">
        <f>SUM('Table - 7 EGD NBV'!N13,'Table 8 - UGL NBV'!N13)</f>
        <v>47.533295163743389</v>
      </c>
      <c r="O13" s="18">
        <f>SUM('Table - 7 EGD NBV'!O13,'Table 8 - UGL NBV'!O13)</f>
        <v>-3.4352270576834218</v>
      </c>
      <c r="P13" s="18">
        <f>SUM('Table - 7 EGD NBV'!P13,'Table 8 - UGL NBV'!P13)</f>
        <v>44.098068106059969</v>
      </c>
    </row>
    <row r="14" spans="1:16" x14ac:dyDescent="0.3">
      <c r="A14" s="21"/>
      <c r="B14" s="11"/>
      <c r="C14" s="18"/>
      <c r="D14" s="18"/>
      <c r="E14" s="18"/>
      <c r="F14" s="18"/>
      <c r="G14" s="18"/>
      <c r="H14" s="18"/>
      <c r="I14" s="18"/>
      <c r="J14" s="18"/>
      <c r="K14" s="18"/>
      <c r="L14" s="18"/>
      <c r="M14" s="18"/>
      <c r="N14" s="18"/>
      <c r="O14" s="18"/>
      <c r="P14" s="18"/>
    </row>
    <row r="15" spans="1:16" ht="27" x14ac:dyDescent="0.3">
      <c r="A15" s="21"/>
      <c r="B15" s="11" t="s">
        <v>10</v>
      </c>
      <c r="C15" s="18"/>
      <c r="D15" s="18"/>
      <c r="E15" s="18"/>
      <c r="F15" s="18"/>
      <c r="G15" s="18"/>
      <c r="H15" s="18"/>
      <c r="I15" s="18"/>
      <c r="J15" s="18"/>
      <c r="K15" s="18"/>
      <c r="L15" s="18"/>
      <c r="M15" s="18"/>
      <c r="N15" s="18"/>
      <c r="O15" s="18"/>
      <c r="P15" s="18"/>
    </row>
    <row r="16" spans="1:16" x14ac:dyDescent="0.3">
      <c r="A16" s="21"/>
      <c r="B16" s="11" t="s">
        <v>4</v>
      </c>
      <c r="C16" s="18">
        <f>SUM('Table - 7 EGD NBV'!C16,'Table 8 - UGL NBV'!C16)</f>
        <v>0</v>
      </c>
      <c r="D16" s="18">
        <f>SUM('Table - 7 EGD NBV'!D16,'Table 8 - UGL NBV'!D16)</f>
        <v>0</v>
      </c>
      <c r="E16" s="18">
        <f>SUM('Table - 7 EGD NBV'!E16,'Table 8 - UGL NBV'!E16)</f>
        <v>0</v>
      </c>
      <c r="F16" s="18">
        <f>SUM('Table - 7 EGD NBV'!F16,'Table 8 - UGL NBV'!F16)</f>
        <v>0</v>
      </c>
      <c r="G16" s="18">
        <f>SUM('Table - 7 EGD NBV'!G16,'Table 8 - UGL NBV'!G16)</f>
        <v>0</v>
      </c>
      <c r="H16" s="18">
        <f>SUM('Table - 7 EGD NBV'!H16,'Table 8 - UGL NBV'!H16)</f>
        <v>0</v>
      </c>
      <c r="I16" s="18">
        <f>SUM('Table - 7 EGD NBV'!I16,'Table 8 - UGL NBV'!I16)</f>
        <v>0</v>
      </c>
      <c r="J16" s="18">
        <f>SUM('Table - 7 EGD NBV'!J16,'Table 8 - UGL NBV'!J16)</f>
        <v>0</v>
      </c>
      <c r="K16" s="18">
        <f>SUM('Table - 7 EGD NBV'!K16,'Table 8 - UGL NBV'!K16)</f>
        <v>0</v>
      </c>
      <c r="L16" s="18">
        <f>SUM('Table - 7 EGD NBV'!L16,'Table 8 - UGL NBV'!L16)</f>
        <v>0</v>
      </c>
      <c r="M16" s="18">
        <f>SUM('Table - 7 EGD NBV'!M16,'Table 8 - UGL NBV'!M16)</f>
        <v>0</v>
      </c>
      <c r="N16" s="18">
        <f>SUM('Table - 7 EGD NBV'!N16,'Table 8 - UGL NBV'!N16)</f>
        <v>0</v>
      </c>
      <c r="O16" s="18">
        <f>SUM('Table - 7 EGD NBV'!O16,'Table 8 - UGL NBV'!O16)</f>
        <v>0</v>
      </c>
      <c r="P16" s="18">
        <f>SUM('Table - 7 EGD NBV'!P16,'Table 8 - UGL NBV'!P16)</f>
        <v>0</v>
      </c>
    </row>
    <row r="17" spans="1:16" x14ac:dyDescent="0.3">
      <c r="A17" s="21"/>
      <c r="B17" s="11" t="s">
        <v>8</v>
      </c>
      <c r="C17" s="18">
        <f>SUM('Table - 7 EGD NBV'!C17,'Table 8 - UGL NBV'!C17)</f>
        <v>0</v>
      </c>
      <c r="D17" s="18">
        <f>SUM('Table - 7 EGD NBV'!D17,'Table 8 - UGL NBV'!D17)</f>
        <v>0</v>
      </c>
      <c r="E17" s="18">
        <f>SUM('Table - 7 EGD NBV'!E17,'Table 8 - UGL NBV'!E17)</f>
        <v>0</v>
      </c>
      <c r="F17" s="18">
        <f>SUM('Table - 7 EGD NBV'!F17,'Table 8 - UGL NBV'!F17)</f>
        <v>0</v>
      </c>
      <c r="G17" s="18">
        <f>SUM('Table - 7 EGD NBV'!G17,'Table 8 - UGL NBV'!G17)</f>
        <v>0</v>
      </c>
      <c r="H17" s="18">
        <f>SUM('Table - 7 EGD NBV'!H17,'Table 8 - UGL NBV'!H17)</f>
        <v>0</v>
      </c>
      <c r="I17" s="18">
        <f>SUM('Table - 7 EGD NBV'!I17,'Table 8 - UGL NBV'!I17)</f>
        <v>0</v>
      </c>
      <c r="J17" s="18">
        <f>SUM('Table - 7 EGD NBV'!J17,'Table 8 - UGL NBV'!J17)</f>
        <v>0</v>
      </c>
      <c r="K17" s="18">
        <f>SUM('Table - 7 EGD NBV'!K17,'Table 8 - UGL NBV'!K17)</f>
        <v>0</v>
      </c>
      <c r="L17" s="18">
        <f>SUM('Table - 7 EGD NBV'!L17,'Table 8 - UGL NBV'!L17)</f>
        <v>0</v>
      </c>
      <c r="M17" s="18">
        <f>SUM('Table - 7 EGD NBV'!M17,'Table 8 - UGL NBV'!M17)</f>
        <v>0</v>
      </c>
      <c r="N17" s="18">
        <f>SUM('Table - 7 EGD NBV'!N17,'Table 8 - UGL NBV'!N17)</f>
        <v>0</v>
      </c>
      <c r="O17" s="18">
        <f>SUM('Table - 7 EGD NBV'!O17,'Table 8 - UGL NBV'!O17)</f>
        <v>0</v>
      </c>
      <c r="P17" s="18">
        <f>SUM('Table - 7 EGD NBV'!P17,'Table 8 - UGL NBV'!P17)</f>
        <v>0</v>
      </c>
    </row>
    <row r="18" spans="1:16" x14ac:dyDescent="0.3">
      <c r="A18" s="21"/>
      <c r="B18" s="11" t="s">
        <v>6</v>
      </c>
      <c r="C18" s="18">
        <f>SUM('Table - 7 EGD NBV'!C18,'Table 8 - UGL NBV'!C18)</f>
        <v>0</v>
      </c>
      <c r="D18" s="18">
        <f>SUM('Table - 7 EGD NBV'!D18,'Table 8 - UGL NBV'!D18)</f>
        <v>0</v>
      </c>
      <c r="E18" s="18">
        <f>SUM('Table - 7 EGD NBV'!E18,'Table 8 - UGL NBV'!E18)</f>
        <v>0</v>
      </c>
      <c r="F18" s="18">
        <f>SUM('Table - 7 EGD NBV'!F18,'Table 8 - UGL NBV'!F18)</f>
        <v>0</v>
      </c>
      <c r="G18" s="18">
        <f>SUM('Table - 7 EGD NBV'!G18,'Table 8 - UGL NBV'!G18)</f>
        <v>0</v>
      </c>
      <c r="H18" s="18">
        <f>SUM('Table - 7 EGD NBV'!H18,'Table 8 - UGL NBV'!H18)</f>
        <v>0</v>
      </c>
      <c r="I18" s="18">
        <f>SUM('Table - 7 EGD NBV'!I18,'Table 8 - UGL NBV'!I18)</f>
        <v>0</v>
      </c>
      <c r="J18" s="18">
        <f>SUM('Table - 7 EGD NBV'!J18,'Table 8 - UGL NBV'!J18)</f>
        <v>0</v>
      </c>
      <c r="K18" s="18">
        <f>SUM('Table - 7 EGD NBV'!K18,'Table 8 - UGL NBV'!K18)</f>
        <v>0</v>
      </c>
      <c r="L18" s="18">
        <f>SUM('Table - 7 EGD NBV'!L18,'Table 8 - UGL NBV'!L18)</f>
        <v>0</v>
      </c>
      <c r="M18" s="18">
        <f>SUM('Table - 7 EGD NBV'!M18,'Table 8 - UGL NBV'!M18)</f>
        <v>0</v>
      </c>
      <c r="N18" s="18">
        <f>SUM('Table - 7 EGD NBV'!N18,'Table 8 - UGL NBV'!N18)</f>
        <v>0</v>
      </c>
      <c r="O18" s="18">
        <f>SUM('Table - 7 EGD NBV'!O18,'Table 8 - UGL NBV'!O18)</f>
        <v>0</v>
      </c>
      <c r="P18" s="18">
        <f>SUM('Table - 7 EGD NBV'!P18,'Table 8 - UGL NBV'!P18)</f>
        <v>0</v>
      </c>
    </row>
    <row r="19" spans="1:16" x14ac:dyDescent="0.3">
      <c r="A19" s="21"/>
      <c r="B19" s="11"/>
      <c r="C19" s="18"/>
      <c r="D19" s="18"/>
      <c r="E19" s="18"/>
      <c r="F19" s="18"/>
      <c r="G19" s="18"/>
      <c r="H19" s="18"/>
      <c r="I19" s="18"/>
      <c r="J19" s="18"/>
      <c r="K19" s="18"/>
      <c r="L19" s="18"/>
      <c r="M19" s="18"/>
      <c r="N19" s="18"/>
      <c r="O19" s="18"/>
      <c r="P19" s="18"/>
    </row>
    <row r="20" spans="1:16" ht="27" x14ac:dyDescent="0.3">
      <c r="A20" s="21"/>
      <c r="B20" s="11" t="s">
        <v>12</v>
      </c>
      <c r="C20" s="18"/>
      <c r="D20" s="18"/>
      <c r="E20" s="18"/>
      <c r="F20" s="18"/>
      <c r="G20" s="18"/>
      <c r="H20" s="18"/>
      <c r="I20" s="18"/>
      <c r="J20" s="18"/>
      <c r="K20" s="18"/>
      <c r="L20" s="18"/>
      <c r="M20" s="18"/>
      <c r="N20" s="18"/>
      <c r="O20" s="18"/>
      <c r="P20" s="18"/>
    </row>
    <row r="21" spans="1:16" x14ac:dyDescent="0.3">
      <c r="B21" s="11" t="s">
        <v>4</v>
      </c>
      <c r="C21" s="18">
        <f>SUM('Table - 7 EGD NBV'!C21,'Table 8 - UGL NBV'!C21)</f>
        <v>0</v>
      </c>
      <c r="D21" s="18">
        <f>SUM('Table - 7 EGD NBV'!D21,'Table 8 - UGL NBV'!D21)</f>
        <v>0</v>
      </c>
      <c r="E21" s="18">
        <f>SUM('Table - 7 EGD NBV'!E21,'Table 8 - UGL NBV'!E21)</f>
        <v>0</v>
      </c>
      <c r="F21" s="18">
        <f>SUM('Table - 7 EGD NBV'!F21,'Table 8 - UGL NBV'!F21)</f>
        <v>0</v>
      </c>
      <c r="G21" s="18">
        <f>SUM('Table - 7 EGD NBV'!G21,'Table 8 - UGL NBV'!G21)</f>
        <v>0</v>
      </c>
      <c r="H21" s="18">
        <f>SUM('Table - 7 EGD NBV'!H21,'Table 8 - UGL NBV'!H21)</f>
        <v>0</v>
      </c>
      <c r="I21" s="18">
        <f>SUM('Table - 7 EGD NBV'!I21,'Table 8 - UGL NBV'!I21)</f>
        <v>0</v>
      </c>
      <c r="J21" s="18">
        <f>SUM('Table - 7 EGD NBV'!J21,'Table 8 - UGL NBV'!J21)</f>
        <v>0</v>
      </c>
      <c r="K21" s="18">
        <f>SUM('Table - 7 EGD NBV'!K21,'Table 8 - UGL NBV'!K21)</f>
        <v>0</v>
      </c>
      <c r="L21" s="18">
        <f>SUM('Table - 7 EGD NBV'!L21,'Table 8 - UGL NBV'!L21)</f>
        <v>0</v>
      </c>
      <c r="M21" s="18">
        <f>SUM('Table - 7 EGD NBV'!M21,'Table 8 - UGL NBV'!M21)</f>
        <v>0.49332500000000001</v>
      </c>
      <c r="N21" s="18">
        <f>SUM('Table - 7 EGD NBV'!N21,'Table 8 - UGL NBV'!N21)</f>
        <v>0.5</v>
      </c>
      <c r="O21" s="18">
        <f>SUM('Table - 7 EGD NBV'!O21,'Table 8 - UGL NBV'!O21)</f>
        <v>-6.6749999999999995E-3</v>
      </c>
      <c r="P21" s="18">
        <f>SUM('Table - 7 EGD NBV'!P21,'Table 8 - UGL NBV'!P21)</f>
        <v>0.49332500000000001</v>
      </c>
    </row>
    <row r="22" spans="1:16" x14ac:dyDescent="0.3">
      <c r="B22" s="11" t="s">
        <v>8</v>
      </c>
      <c r="C22" s="18">
        <f>SUM('Table - 7 EGD NBV'!C22,'Table 8 - UGL NBV'!C22)</f>
        <v>0</v>
      </c>
      <c r="D22" s="18">
        <f>SUM('Table - 7 EGD NBV'!D22,'Table 8 - UGL NBV'!D22)</f>
        <v>0</v>
      </c>
      <c r="E22" s="18">
        <f>SUM('Table - 7 EGD NBV'!E22,'Table 8 - UGL NBV'!E22)</f>
        <v>0</v>
      </c>
      <c r="F22" s="18">
        <f>SUM('Table - 7 EGD NBV'!F22,'Table 8 - UGL NBV'!F22)</f>
        <v>0</v>
      </c>
      <c r="G22" s="18">
        <f>SUM('Table - 7 EGD NBV'!G22,'Table 8 - UGL NBV'!G22)</f>
        <v>0</v>
      </c>
      <c r="H22" s="18">
        <f>SUM('Table - 7 EGD NBV'!H22,'Table 8 - UGL NBV'!H22)</f>
        <v>0</v>
      </c>
      <c r="I22" s="18">
        <f>SUM('Table - 7 EGD NBV'!I22,'Table 8 - UGL NBV'!I22)</f>
        <v>0</v>
      </c>
      <c r="J22" s="18">
        <f>SUM('Table - 7 EGD NBV'!J22,'Table 8 - UGL NBV'!J22)</f>
        <v>0</v>
      </c>
      <c r="K22" s="18">
        <f>SUM('Table - 7 EGD NBV'!K22,'Table 8 - UGL NBV'!K22)</f>
        <v>0</v>
      </c>
      <c r="L22" s="18">
        <f>SUM('Table - 7 EGD NBV'!L22,'Table 8 - UGL NBV'!L22)</f>
        <v>0</v>
      </c>
      <c r="M22" s="18">
        <f>SUM('Table - 7 EGD NBV'!M22,'Table 8 - UGL NBV'!M22)</f>
        <v>0</v>
      </c>
      <c r="N22" s="18">
        <f>SUM('Table - 7 EGD NBV'!N22,'Table 8 - UGL NBV'!N22)</f>
        <v>0</v>
      </c>
      <c r="O22" s="18">
        <f>SUM('Table - 7 EGD NBV'!O22,'Table 8 - UGL NBV'!O22)</f>
        <v>0</v>
      </c>
      <c r="P22" s="18">
        <f>SUM('Table - 7 EGD NBV'!P22,'Table 8 - UGL NBV'!P22)</f>
        <v>0</v>
      </c>
    </row>
    <row r="23" spans="1:16" x14ac:dyDescent="0.3">
      <c r="B23" s="11" t="s">
        <v>6</v>
      </c>
      <c r="C23" s="18">
        <f>SUM('Table - 7 EGD NBV'!C23,'Table 8 - UGL NBV'!C23)</f>
        <v>0</v>
      </c>
      <c r="D23" s="18">
        <f>SUM('Table - 7 EGD NBV'!D23,'Table 8 - UGL NBV'!D23)</f>
        <v>0</v>
      </c>
      <c r="E23" s="18">
        <f>SUM('Table - 7 EGD NBV'!E23,'Table 8 - UGL NBV'!E23)</f>
        <v>0</v>
      </c>
      <c r="F23" s="18">
        <f>SUM('Table - 7 EGD NBV'!F23,'Table 8 - UGL NBV'!F23)</f>
        <v>0</v>
      </c>
      <c r="G23" s="18">
        <f>SUM('Table - 7 EGD NBV'!G23,'Table 8 - UGL NBV'!G23)</f>
        <v>0</v>
      </c>
      <c r="H23" s="18">
        <f>SUM('Table - 7 EGD NBV'!H23,'Table 8 - UGL NBV'!H23)</f>
        <v>0</v>
      </c>
      <c r="I23" s="18">
        <f>SUM('Table - 7 EGD NBV'!I23,'Table 8 - UGL NBV'!I23)</f>
        <v>0</v>
      </c>
      <c r="J23" s="18">
        <f>SUM('Table - 7 EGD NBV'!J23,'Table 8 - UGL NBV'!J23)</f>
        <v>0</v>
      </c>
      <c r="K23" s="18">
        <f>SUM('Table - 7 EGD NBV'!K23,'Table 8 - UGL NBV'!K23)</f>
        <v>0</v>
      </c>
      <c r="L23" s="18">
        <f>SUM('Table - 7 EGD NBV'!L23,'Table 8 - UGL NBV'!L23)</f>
        <v>0</v>
      </c>
      <c r="M23" s="18">
        <f>SUM('Table - 7 EGD NBV'!M23,'Table 8 - UGL NBV'!M23)</f>
        <v>0.49332500000000001</v>
      </c>
      <c r="N23" s="18">
        <f>SUM('Table - 7 EGD NBV'!N23,'Table 8 - UGL NBV'!N23)</f>
        <v>0.5</v>
      </c>
      <c r="O23" s="18">
        <f>SUM('Table - 7 EGD NBV'!O23,'Table 8 - UGL NBV'!O23)</f>
        <v>-6.6749999999999995E-3</v>
      </c>
      <c r="P23" s="18">
        <f>SUM('Table - 7 EGD NBV'!P23,'Table 8 - UGL NBV'!P23)</f>
        <v>0.49332500000000001</v>
      </c>
    </row>
    <row r="24" spans="1:16" x14ac:dyDescent="0.3">
      <c r="B24" s="11"/>
      <c r="C24" s="18"/>
      <c r="D24" s="18"/>
      <c r="E24" s="18"/>
      <c r="F24" s="18"/>
      <c r="G24" s="18"/>
      <c r="H24" s="18"/>
      <c r="I24" s="18"/>
      <c r="J24" s="18"/>
      <c r="K24" s="18"/>
      <c r="L24" s="18"/>
      <c r="M24" s="18"/>
      <c r="N24" s="18"/>
      <c r="O24" s="18"/>
      <c r="P24" s="18"/>
    </row>
    <row r="25" spans="1:16" ht="15" thickBot="1" x14ac:dyDescent="0.35">
      <c r="B25" s="11" t="s">
        <v>2</v>
      </c>
      <c r="C25" s="19">
        <f t="shared" ref="C25:M25" si="0">C6+C11+C16+C21</f>
        <v>8.8541090533060007</v>
      </c>
      <c r="D25" s="19">
        <f t="shared" si="0"/>
        <v>36.680451555955997</v>
      </c>
      <c r="E25" s="19">
        <f t="shared" si="0"/>
        <v>46.205674425986999</v>
      </c>
      <c r="F25" s="19">
        <f t="shared" si="0"/>
        <v>70.879320565733991</v>
      </c>
      <c r="G25" s="19">
        <f t="shared" si="0"/>
        <v>120.91640939969588</v>
      </c>
      <c r="H25" s="19">
        <f t="shared" si="0"/>
        <v>135.4928307927774</v>
      </c>
      <c r="I25" s="19">
        <f t="shared" si="0"/>
        <v>154.44107190792741</v>
      </c>
      <c r="J25" s="19">
        <f t="shared" si="0"/>
        <v>219.55850436924047</v>
      </c>
      <c r="K25" s="19">
        <f t="shared" si="0"/>
        <v>310.04560954661804</v>
      </c>
      <c r="L25" s="19">
        <f t="shared" si="0"/>
        <v>685.07593700777352</v>
      </c>
      <c r="M25" s="19">
        <f t="shared" si="0"/>
        <v>718.10996326684949</v>
      </c>
      <c r="N25" s="19">
        <f>N6+N11+N16+N21</f>
        <v>765.38654058871316</v>
      </c>
      <c r="O25" s="19">
        <f t="shared" ref="O25:P25" si="1">O6+O11+O16+O21</f>
        <v>-47.27657732186367</v>
      </c>
      <c r="P25" s="19">
        <f t="shared" si="1"/>
        <v>718.10996326684949</v>
      </c>
    </row>
    <row r="26" spans="1:16" ht="15" thickTop="1" x14ac:dyDescent="0.3"/>
    <row r="27" spans="1:16" x14ac:dyDescent="0.3">
      <c r="M27" s="32">
        <f>'Table - 7 EGD NBV'!M27+'Table 8 - UGL NBV'!M27</f>
        <v>718.10996326684926</v>
      </c>
    </row>
    <row r="28" spans="1:16" x14ac:dyDescent="0.3">
      <c r="B28" s="73" t="s">
        <v>13</v>
      </c>
    </row>
    <row r="29" spans="1:16" ht="41.25" customHeight="1" x14ac:dyDescent="0.3">
      <c r="B29" s="74" t="s">
        <v>14</v>
      </c>
      <c r="C29" s="74"/>
      <c r="D29" s="74"/>
      <c r="E29" s="74"/>
      <c r="F29" s="74"/>
      <c r="G29" s="74"/>
      <c r="H29" s="74"/>
      <c r="I29" s="74"/>
      <c r="J29" s="74"/>
      <c r="K29" s="74"/>
      <c r="L29" s="74"/>
      <c r="M29" s="74"/>
      <c r="N29" s="74"/>
      <c r="O29" s="74"/>
      <c r="P29" s="74"/>
    </row>
  </sheetData>
  <mergeCells count="1">
    <mergeCell ref="B29:P29"/>
  </mergeCells>
  <pageMargins left="0.7" right="0.7" top="0.75" bottom="0.75" header="0.3" footer="0.3"/>
  <pageSetup scale="96"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215472-94CF-4D7E-83DD-1FCF3B02DB89}">
  <sheetPr>
    <pageSetUpPr fitToPage="1"/>
  </sheetPr>
  <dimension ref="A1:P27"/>
  <sheetViews>
    <sheetView workbookViewId="0">
      <selection activeCell="Y12" sqref="Y12"/>
    </sheetView>
  </sheetViews>
  <sheetFormatPr defaultRowHeight="14.4" x14ac:dyDescent="0.3"/>
  <cols>
    <col min="2" max="2" width="62" customWidth="1"/>
    <col min="3" max="9" width="6.5546875" hidden="1" customWidth="1"/>
    <col min="10" max="13" width="7.6640625" hidden="1" customWidth="1"/>
    <col min="14" max="14" width="10" bestFit="1" customWidth="1"/>
    <col min="15" max="15" width="11.33203125" bestFit="1" customWidth="1"/>
    <col min="16" max="16" width="11.109375" customWidth="1"/>
  </cols>
  <sheetData>
    <row r="1" spans="1:16" x14ac:dyDescent="0.3">
      <c r="B1" s="6" t="s">
        <v>620</v>
      </c>
      <c r="C1" s="6"/>
      <c r="D1" s="6"/>
      <c r="E1" s="6"/>
      <c r="F1" s="6"/>
      <c r="G1" s="6"/>
      <c r="H1" s="6"/>
      <c r="I1" s="6"/>
      <c r="J1" s="6"/>
      <c r="K1" s="6"/>
      <c r="L1" s="6"/>
      <c r="M1" s="6"/>
      <c r="N1" s="6"/>
      <c r="O1" s="6"/>
      <c r="P1" s="6"/>
    </row>
    <row r="2" spans="1:16" ht="30.75" customHeight="1" x14ac:dyDescent="0.3">
      <c r="B2" s="6"/>
      <c r="C2" s="6"/>
      <c r="D2" s="6"/>
      <c r="E2" s="6"/>
      <c r="F2" s="6"/>
      <c r="G2" s="6"/>
      <c r="H2" s="6"/>
      <c r="I2" s="6"/>
      <c r="J2" s="6"/>
      <c r="K2" s="6"/>
      <c r="L2" s="6"/>
      <c r="M2" s="6"/>
      <c r="N2" s="40" t="s">
        <v>616</v>
      </c>
      <c r="O2" s="40" t="s">
        <v>616</v>
      </c>
      <c r="P2" s="40" t="s">
        <v>616</v>
      </c>
    </row>
    <row r="3" spans="1:16" ht="27" x14ac:dyDescent="0.3">
      <c r="B3" s="14" t="s">
        <v>1</v>
      </c>
      <c r="C3" s="10">
        <v>2014</v>
      </c>
      <c r="D3" s="10">
        <v>2015</v>
      </c>
      <c r="E3" s="10">
        <v>2016</v>
      </c>
      <c r="F3" s="10">
        <v>2017</v>
      </c>
      <c r="G3" s="10">
        <v>2018</v>
      </c>
      <c r="H3" s="10">
        <v>2019</v>
      </c>
      <c r="I3" s="10">
        <v>2020</v>
      </c>
      <c r="J3" s="10">
        <v>2021</v>
      </c>
      <c r="K3" s="10">
        <v>2022</v>
      </c>
      <c r="L3" s="10">
        <v>2023</v>
      </c>
      <c r="M3" s="10">
        <v>2024</v>
      </c>
      <c r="N3" s="10" t="s">
        <v>617</v>
      </c>
      <c r="O3" s="10" t="s">
        <v>618</v>
      </c>
      <c r="P3" s="10" t="s">
        <v>619</v>
      </c>
    </row>
    <row r="4" spans="1:16" x14ac:dyDescent="0.3">
      <c r="B4" s="8"/>
      <c r="C4" s="8"/>
      <c r="D4" s="8"/>
      <c r="E4" s="8"/>
      <c r="F4" s="8"/>
      <c r="G4" s="8"/>
      <c r="H4" s="8"/>
      <c r="I4" s="8"/>
      <c r="J4" s="8"/>
      <c r="K4" s="8"/>
      <c r="L4" s="8"/>
      <c r="M4" s="8"/>
      <c r="N4" s="8"/>
      <c r="O4" s="8"/>
      <c r="P4" s="8"/>
    </row>
    <row r="5" spans="1:16" x14ac:dyDescent="0.3">
      <c r="A5" s="20">
        <v>1</v>
      </c>
      <c r="B5" s="11" t="s">
        <v>3</v>
      </c>
      <c r="C5" s="17"/>
      <c r="D5" s="17"/>
      <c r="E5" s="17"/>
      <c r="F5" s="17"/>
      <c r="G5" s="17"/>
      <c r="H5" s="17"/>
      <c r="I5" s="17"/>
      <c r="J5" s="17"/>
      <c r="K5" s="17"/>
      <c r="L5" s="17"/>
      <c r="M5" s="17"/>
      <c r="N5" s="17"/>
      <c r="O5" s="17"/>
      <c r="P5" s="17"/>
    </row>
    <row r="6" spans="1:16" x14ac:dyDescent="0.3">
      <c r="A6" s="21"/>
      <c r="B6" s="11" t="s">
        <v>4</v>
      </c>
      <c r="C6" s="18" cm="1">
        <f t="array" ref="C6">SUMPRODUCT((C$3&gt;='Table 4 - EGD Details'!$E$5:$E$120)*($A$5='Table 4 - EGD Details'!$K$5:$K$120)*'Table 4 - EGD Details'!$G$5:$G$120)-SUMPRODUCT((C$3&gt;='Table 4 - EGD Details'!$E$5:$E$120)*($A$5='Table 4 - EGD Details'!$K$5:$K$120)*'Table 4 - EGD Details'!AC$5:AC$120)</f>
        <v>0</v>
      </c>
      <c r="D6" s="18" cm="1">
        <f t="array" ref="D6">SUMPRODUCT((D$3&gt;='Table 4 - EGD Details'!$E$5:$E$120)*($A$5='Table 4 - EGD Details'!$K$5:$K$120)*'Table 4 - EGD Details'!$G$5:$G$120)-SUMPRODUCT((D$3&gt;='Table 4 - EGD Details'!$E$5:$E$120)*($A$5='Table 4 - EGD Details'!$K$5:$K$120)*'Table 4 - EGD Details'!AD$5:AD$120)</f>
        <v>0</v>
      </c>
      <c r="E6" s="18" cm="1">
        <f t="array" ref="E6">SUMPRODUCT((E$3&gt;='Table 4 - EGD Details'!$E$5:$E$120)*($A$5='Table 4 - EGD Details'!$K$5:$K$120)*'Table 4 - EGD Details'!$G$5:$G$120)-SUMPRODUCT((E$3&gt;='Table 4 - EGD Details'!$E$5:$E$120)*($A$5='Table 4 - EGD Details'!$K$5:$K$120)*'Table 4 - EGD Details'!AE$5:AE$120)</f>
        <v>0</v>
      </c>
      <c r="F6" s="18" cm="1">
        <f t="array" ref="F6">SUMPRODUCT((F$3&gt;='Table 4 - EGD Details'!$E$5:$E$120)*($A$5='Table 4 - EGD Details'!$K$5:$K$120)*'Table 4 - EGD Details'!$G$5:$G$120)-SUMPRODUCT((F$3&gt;='Table 4 - EGD Details'!$E$5:$E$120)*($A$5='Table 4 - EGD Details'!$K$5:$K$120)*'Table 4 - EGD Details'!AF$5:AF$120)</f>
        <v>0</v>
      </c>
      <c r="G6" s="18" cm="1">
        <f t="array" ref="G6">SUMPRODUCT((G$3&gt;='Table 4 - EGD Details'!$E$5:$E$120)*($A$5='Table 4 - EGD Details'!$K$5:$K$120)*'Table 4 - EGD Details'!$G$5:$G$120)-SUMPRODUCT((G$3&gt;='Table 4 - EGD Details'!$E$5:$E$120)*($A$5='Table 4 - EGD Details'!$K$5:$K$120)*'Table 4 - EGD Details'!AG$5:AG$120)</f>
        <v>0</v>
      </c>
      <c r="H6" s="18" cm="1">
        <f t="array" ref="H6">SUMPRODUCT((H$3&gt;='Table 4 - EGD Details'!$E$5:$E$120)*($A$5='Table 4 - EGD Details'!$K$5:$K$120)*'Table 4 - EGD Details'!$G$5:$G$120)-SUMPRODUCT((H$3&gt;='Table 4 - EGD Details'!$E$5:$E$120)*($A$5='Table 4 - EGD Details'!$K$5:$K$120)*'Table 4 - EGD Details'!AH$5:AH$120)</f>
        <v>0</v>
      </c>
      <c r="I6" s="18" cm="1">
        <f t="array" ref="I6">SUMPRODUCT((I$3&gt;='Table 4 - EGD Details'!$E$5:$E$120)*($A$5='Table 4 - EGD Details'!$K$5:$K$120)*'Table 4 - EGD Details'!$G$5:$G$120)-SUMPRODUCT((I$3&gt;='Table 4 - EGD Details'!$E$5:$E$120)*($A$5='Table 4 - EGD Details'!$K$5:$K$120)*'Table 4 - EGD Details'!AI$5:AI$120)</f>
        <v>0</v>
      </c>
      <c r="J6" s="18" cm="1">
        <f t="array" ref="J6">SUMPRODUCT((J$3&gt;='Table 4 - EGD Details'!$E$5:$E$120)*($A$5='Table 4 - EGD Details'!$K$5:$K$120)*'Table 4 - EGD Details'!$G$5:$G$120)-SUMPRODUCT((J$3&gt;='Table 4 - EGD Details'!$E$5:$E$120)*($A$5='Table 4 - EGD Details'!$K$5:$K$120)*'Table 4 - EGD Details'!AJ$5:AJ$120)</f>
        <v>7.2921730631999999</v>
      </c>
      <c r="K6" s="18" cm="1">
        <f t="array" ref="K6">SUMPRODUCT((K$3&gt;='Table 4 - EGD Details'!$E$5:$E$120)*($A$5='Table 4 - EGD Details'!$K$5:$K$120)*'Table 4 - EGD Details'!$G$5:$G$120)-SUMPRODUCT((K$3&gt;='Table 4 - EGD Details'!$E$5:$E$120)*($A$5='Table 4 - EGD Details'!$K$5:$K$120)*'Table 4 - EGD Details'!AK$5:AK$120)</f>
        <v>9.6894529911999996</v>
      </c>
      <c r="L6" s="18" cm="1">
        <f t="array" ref="L6">SUMPRODUCT((L$3&gt;='Table 4 - EGD Details'!$E$5:$E$120)*($A$5='Table 4 - EGD Details'!$K$5:$K$120)*'Table 4 - EGD Details'!$G$5:$G$120)-SUMPRODUCT((L$3&gt;='Table 4 - EGD Details'!$E$5:$E$120)*($A$5='Table 4 - EGD Details'!$K$5:$K$120)*'Table 4 - EGD Details'!AL$5:AL$120)</f>
        <v>19.6810467269</v>
      </c>
      <c r="M6" s="18" cm="1">
        <f t="array" ref="M6">SUMPRODUCT((M$3&gt;='Table 4 - EGD Details'!$E$5:$E$120)*($A$5='Table 4 - EGD Details'!$K$5:$K$120)*'Table 4 - EGD Details'!$G$5:$G$120)-SUMPRODUCT((M$3&gt;='Table 4 - EGD Details'!$E$5:$E$120)*($A$5='Table 4 - EGD Details'!$K$5:$K$120)*'Table 4 - EGD Details'!AM$5:AM$120)</f>
        <v>21.253664840699997</v>
      </c>
      <c r="N6" s="18" cm="1">
        <f t="array" ref="N6">SUMPRODUCT((M$3&gt;='Table 4 - EGD Details'!$E$5:$E$120)*($A$5='Table 4 - EGD Details'!$K$5:$K$120)*'Table 4 - EGD Details'!$G$5:$G$120)</f>
        <v>22.358039999999999</v>
      </c>
      <c r="O6" s="18" cm="1">
        <f t="array" ref="O6">-SUMPRODUCT((M$3&gt;='Table 4 - EGD Details'!$E$5:$E$120)*($A$5='Table 4 - EGD Details'!$K$5:$K$120)*'Table 4 - EGD Details'!AM$5:AM$120)</f>
        <v>-1.1043751593000002</v>
      </c>
      <c r="P6" s="18" cm="1">
        <f t="array" ref="P6">SUMPRODUCT((M$3&gt;='Table 4 - EGD Details'!$E$5:$E$120)*($A$5='Table 4 - EGD Details'!$K$5:$K$120)*'Table 4 - EGD Details'!$G$5:$G$120)-SUMPRODUCT((M$3&gt;='Table 4 - EGD Details'!$E$5:$E$120)*($A$5='Table 4 - EGD Details'!$K$5:$K$120)*'Table 4 - EGD Details'!AM$5:AM$120)</f>
        <v>21.253664840699997</v>
      </c>
    </row>
    <row r="7" spans="1:16" x14ac:dyDescent="0.3">
      <c r="A7" s="21"/>
      <c r="B7" s="11" t="s">
        <v>8</v>
      </c>
      <c r="C7" s="18" cm="1">
        <f t="array" ref="C7">SUMPRODUCT((C$3&gt;='Table 4 - EGD Details'!$E$5:$E$120)*($A$5='Table 4 - EGD Details'!$K$5:$K$120)*'Table 4 - EGD Details'!$H$5:$H$120)-SUMPRODUCT((C$3&gt;='Table 4 - EGD Details'!$E$5:$E$120)*($A$5='Table 4 - EGD Details'!$K$5:$K$120)*'Table 4 - EGD Details'!AO$5:AO$120)</f>
        <v>0</v>
      </c>
      <c r="D7" s="18" cm="1">
        <f t="array" ref="D7">SUMPRODUCT((D$3&gt;='Table 4 - EGD Details'!$E$5:$E$120)*($A$5='Table 4 - EGD Details'!$K$5:$K$120)*'Table 4 - EGD Details'!$H$5:$H$120)-SUMPRODUCT((D$3&gt;='Table 4 - EGD Details'!$E$5:$E$120)*($A$5='Table 4 - EGD Details'!$K$5:$K$120)*'Table 4 - EGD Details'!AP$5:AP$120)</f>
        <v>0</v>
      </c>
      <c r="E7" s="18" cm="1">
        <f t="array" ref="E7">SUMPRODUCT((E$3&gt;='Table 4 - EGD Details'!$E$5:$E$120)*($A$5='Table 4 - EGD Details'!$K$5:$K$120)*'Table 4 - EGD Details'!$H$5:$H$120)-SUMPRODUCT((E$3&gt;='Table 4 - EGD Details'!$E$5:$E$120)*($A$5='Table 4 - EGD Details'!$K$5:$K$120)*'Table 4 - EGD Details'!AQ$5:AQ$120)</f>
        <v>0</v>
      </c>
      <c r="F7" s="18" cm="1">
        <f t="array" ref="F7">SUMPRODUCT((F$3&gt;='Table 4 - EGD Details'!$E$5:$E$120)*($A$5='Table 4 - EGD Details'!$K$5:$K$120)*'Table 4 - EGD Details'!$H$5:$H$120)-SUMPRODUCT((F$3&gt;='Table 4 - EGD Details'!$E$5:$E$120)*($A$5='Table 4 - EGD Details'!$K$5:$K$120)*'Table 4 - EGD Details'!AR$5:AR$120)</f>
        <v>0</v>
      </c>
      <c r="G7" s="18" cm="1">
        <f t="array" ref="G7">SUMPRODUCT((G$3&gt;='Table 4 - EGD Details'!$E$5:$E$120)*($A$5='Table 4 - EGD Details'!$K$5:$K$120)*'Table 4 - EGD Details'!$H$5:$H$120)-SUMPRODUCT((G$3&gt;='Table 4 - EGD Details'!$E$5:$E$120)*($A$5='Table 4 - EGD Details'!$K$5:$K$120)*'Table 4 - EGD Details'!AS$5:AS$120)</f>
        <v>0</v>
      </c>
      <c r="H7" s="18" cm="1">
        <f t="array" ref="H7">SUMPRODUCT((H$3&gt;='Table 4 - EGD Details'!$E$5:$E$120)*($A$5='Table 4 - EGD Details'!$K$5:$K$120)*'Table 4 - EGD Details'!$H$5:$H$120)-SUMPRODUCT((H$3&gt;='Table 4 - EGD Details'!$E$5:$E$120)*($A$5='Table 4 - EGD Details'!$K$5:$K$120)*'Table 4 - EGD Details'!AT$5:AT$120)</f>
        <v>0</v>
      </c>
      <c r="I7" s="18" cm="1">
        <f t="array" ref="I7">SUMPRODUCT((I$3&gt;='Table 4 - EGD Details'!$E$5:$E$120)*($A$5='Table 4 - EGD Details'!$K$5:$K$120)*'Table 4 - EGD Details'!$H$5:$H$120)-SUMPRODUCT((I$3&gt;='Table 4 - EGD Details'!$E$5:$E$120)*($A$5='Table 4 - EGD Details'!$K$5:$K$120)*'Table 4 - EGD Details'!AU$5:AU$120)</f>
        <v>0</v>
      </c>
      <c r="J7" s="18" cm="1">
        <f t="array" ref="J7">SUMPRODUCT((J$3&gt;='Table 4 - EGD Details'!$E$5:$E$120)*($A$5='Table 4 - EGD Details'!$K$5:$K$120)*'Table 4 - EGD Details'!$H$5:$H$120)-SUMPRODUCT((J$3&gt;='Table 4 - EGD Details'!$E$5:$E$120)*($A$5='Table 4 - EGD Details'!$K$5:$K$120)*'Table 4 - EGD Details'!AV$5:AV$120)</f>
        <v>0</v>
      </c>
      <c r="K7" s="18" cm="1">
        <f t="array" ref="K7">SUMPRODUCT((K$3&gt;='Table 4 - EGD Details'!$E$5:$E$120)*($A$5='Table 4 - EGD Details'!$K$5:$K$120)*'Table 4 - EGD Details'!$H$5:$H$120)-SUMPRODUCT((K$3&gt;='Table 4 - EGD Details'!$E$5:$E$120)*($A$5='Table 4 - EGD Details'!$K$5:$K$120)*'Table 4 - EGD Details'!AW$5:AW$120)</f>
        <v>0</v>
      </c>
      <c r="L7" s="18" cm="1">
        <f t="array" ref="L7">SUMPRODUCT((L$3&gt;='Table 4 - EGD Details'!$E$5:$E$120)*($A$5='Table 4 - EGD Details'!$K$5:$K$120)*'Table 4 - EGD Details'!$H$5:$H$120)-SUMPRODUCT((L$3&gt;='Table 4 - EGD Details'!$E$5:$E$120)*($A$5='Table 4 - EGD Details'!$K$5:$K$120)*'Table 4 - EGD Details'!AX$5:AX$120)</f>
        <v>0</v>
      </c>
      <c r="M7" s="18" cm="1">
        <f t="array" ref="M7">SUMPRODUCT((M$3&gt;='Table 4 - EGD Details'!$E$5:$E$120)*($A$5='Table 4 - EGD Details'!$K$5:$K$120)*'Table 4 - EGD Details'!$H$5:$H$120)-SUMPRODUCT((M$3&gt;='Table 4 - EGD Details'!$E$5:$E$120)*($A$5='Table 4 - EGD Details'!$K$5:$K$120)*'Table 4 - EGD Details'!AY$5:AY$120)</f>
        <v>0</v>
      </c>
      <c r="N7" s="18" cm="1">
        <f t="array" ref="N7">SUMPRODUCT((M$3&gt;='Table 4 - EGD Details'!$E$5:$E$120)*($A$5='Table 4 - EGD Details'!$K$5:$K$120)*'Table 4 - EGD Details'!$H$5:$H$120)</f>
        <v>0</v>
      </c>
      <c r="O7" s="18" cm="1">
        <f t="array" ref="O7">-SUMPRODUCT((M$3&gt;='Table 4 - EGD Details'!$E$5:$E$120)*($A$5='Table 4 - EGD Details'!$K$5:$K$120)*'Table 4 - EGD Details'!AY$5:AY$120)</f>
        <v>0</v>
      </c>
      <c r="P7" s="18" cm="1">
        <f t="array" ref="P7">SUMPRODUCT((M$3&gt;='Table 4 - EGD Details'!$E$5:$E$120)*($A$5='Table 4 - EGD Details'!$K$5:$K$120)*'Table 4 - EGD Details'!$H$5:$H$120)-SUMPRODUCT(($A7='Table 4 - EGD Details'!$AN$5:$AN$120)*(M$3&gt;='Table 4 - EGD Details'!$E$5:$E$120)*($A$5='Table 4 - EGD Details'!$K$5:$K$120)*'Table 4 - EGD Details'!AY$5:AY$120)</f>
        <v>0</v>
      </c>
    </row>
    <row r="8" spans="1:16" x14ac:dyDescent="0.3">
      <c r="A8" s="21"/>
      <c r="B8" s="11" t="s">
        <v>6</v>
      </c>
      <c r="C8" s="18" cm="1">
        <f t="array" ref="C8">SUMPRODUCT((C$3&gt;='Table 4 - EGD Details'!$E$5:$E$120)*($A$5='Table 4 - EGD Details'!$K$5:$K$120)*'Table 4 - EGD Details'!$I$5:$I$120)-SUMPRODUCT((C$3&gt;='Table 4 - EGD Details'!$E$5:$E$120)*($A$5='Table 4 - EGD Details'!$K$5:$K$120)*'Table 4 - EGD Details'!AZ$5:AZ$120)</f>
        <v>0</v>
      </c>
      <c r="D8" s="18" cm="1">
        <f t="array" ref="D8">SUMPRODUCT((D$3&gt;='Table 4 - EGD Details'!$E$5:$E$120)*($A$5='Table 4 - EGD Details'!$K$5:$K$120)*'Table 4 - EGD Details'!$I$5:$I$120)-SUMPRODUCT((D$3&gt;='Table 4 - EGD Details'!$E$5:$E$120)*($A$5='Table 4 - EGD Details'!$K$5:$K$120)*'Table 4 - EGD Details'!BA$5:BA$120)</f>
        <v>0</v>
      </c>
      <c r="E8" s="18" cm="1">
        <f t="array" ref="E8">SUMPRODUCT((E$3&gt;='Table 4 - EGD Details'!$E$5:$E$120)*($A$5='Table 4 - EGD Details'!$K$5:$K$120)*'Table 4 - EGD Details'!$I$5:$I$120)-SUMPRODUCT((E$3&gt;='Table 4 - EGD Details'!$E$5:$E$120)*($A$5='Table 4 - EGD Details'!$K$5:$K$120)*'Table 4 - EGD Details'!BB$5:BB$120)</f>
        <v>0</v>
      </c>
      <c r="F8" s="18" cm="1">
        <f t="array" ref="F8">SUMPRODUCT((F$3&gt;='Table 4 - EGD Details'!$E$5:$E$120)*($A$5='Table 4 - EGD Details'!$K$5:$K$120)*'Table 4 - EGD Details'!$I$5:$I$120)-SUMPRODUCT((F$3&gt;='Table 4 - EGD Details'!$E$5:$E$120)*($A$5='Table 4 - EGD Details'!$K$5:$K$120)*'Table 4 - EGD Details'!BC$5:BC$120)</f>
        <v>0</v>
      </c>
      <c r="G8" s="18" cm="1">
        <f t="array" ref="G8">SUMPRODUCT((G$3&gt;='Table 4 - EGD Details'!$E$5:$E$120)*($A$5='Table 4 - EGD Details'!$K$5:$K$120)*'Table 4 - EGD Details'!$I$5:$I$120)-SUMPRODUCT((G$3&gt;='Table 4 - EGD Details'!$E$5:$E$120)*($A$5='Table 4 - EGD Details'!$K$5:$K$120)*'Table 4 - EGD Details'!BD$5:BD$120)</f>
        <v>0</v>
      </c>
      <c r="H8" s="18" cm="1">
        <f t="array" ref="H8">SUMPRODUCT((H$3&gt;='Table 4 - EGD Details'!$E$5:$E$120)*($A$5='Table 4 - EGD Details'!$K$5:$K$120)*'Table 4 - EGD Details'!$I$5:$I$120)-SUMPRODUCT((H$3&gt;='Table 4 - EGD Details'!$E$5:$E$120)*($A$5='Table 4 - EGD Details'!$K$5:$K$120)*'Table 4 - EGD Details'!BE$5:BE$120)</f>
        <v>0</v>
      </c>
      <c r="I8" s="18" cm="1">
        <f t="array" ref="I8">SUMPRODUCT((I$3&gt;='Table 4 - EGD Details'!$E$5:$E$120)*($A$5='Table 4 - EGD Details'!$K$5:$K$120)*'Table 4 - EGD Details'!$I$5:$I$120)-SUMPRODUCT((I$3&gt;='Table 4 - EGD Details'!$E$5:$E$120)*($A$5='Table 4 - EGD Details'!$K$5:$K$120)*'Table 4 - EGD Details'!BF$5:BF$120)</f>
        <v>0</v>
      </c>
      <c r="J8" s="18" cm="1">
        <f t="array" ref="J8">SUMPRODUCT((J$3&gt;='Table 4 - EGD Details'!$E$5:$E$120)*($A$5='Table 4 - EGD Details'!$K$5:$K$120)*'Table 4 - EGD Details'!$I$5:$I$120)-SUMPRODUCT((J$3&gt;='Table 4 - EGD Details'!$E$5:$E$120)*($A$5='Table 4 - EGD Details'!$K$5:$K$120)*'Table 4 - EGD Details'!BG$5:BG$120)</f>
        <v>7.2921730631999999</v>
      </c>
      <c r="K8" s="18" cm="1">
        <f t="array" ref="K8">SUMPRODUCT((K$3&gt;='Table 4 - EGD Details'!$E$5:$E$120)*($A$5='Table 4 - EGD Details'!$K$5:$K$120)*'Table 4 - EGD Details'!$I$5:$I$120)-SUMPRODUCT((K$3&gt;='Table 4 - EGD Details'!$E$5:$E$120)*($A$5='Table 4 - EGD Details'!$K$5:$K$120)*'Table 4 - EGD Details'!BH$5:BH$120)</f>
        <v>9.6894529911999996</v>
      </c>
      <c r="L8" s="18" cm="1">
        <f t="array" ref="L8">SUMPRODUCT((L$3&gt;='Table 4 - EGD Details'!$E$5:$E$120)*($A$5='Table 4 - EGD Details'!$K$5:$K$120)*'Table 4 - EGD Details'!$I$5:$I$120)-SUMPRODUCT((L$3&gt;='Table 4 - EGD Details'!$E$5:$E$120)*($A$5='Table 4 - EGD Details'!$K$5:$K$120)*'Table 4 - EGD Details'!BI$5:BI$120)</f>
        <v>19.6810467269</v>
      </c>
      <c r="M8" s="18" cm="1">
        <f t="array" ref="M8">SUMPRODUCT((M$3&gt;='Table 4 - EGD Details'!$E$5:$E$120)*($A$5='Table 4 - EGD Details'!$K$5:$K$120)*'Table 4 - EGD Details'!$I$5:$I$120)-SUMPRODUCT((M$3&gt;='Table 4 - EGD Details'!$E$5:$E$120)*($A$5='Table 4 - EGD Details'!$K$5:$K$120)*'Table 4 - EGD Details'!BJ$5:BJ$120)</f>
        <v>21.253664840699997</v>
      </c>
      <c r="N8" s="18" cm="1">
        <f t="array" ref="N8">SUMPRODUCT((M$3&gt;='Table 4 - EGD Details'!$E$5:$E$120)*($A$5='Table 4 - EGD Details'!$K$5:$K$120)*'Table 4 - EGD Details'!$I$5:$I$120)</f>
        <v>22.358039999999999</v>
      </c>
      <c r="O8" s="18" cm="1">
        <f t="array" ref="O8">-SUMPRODUCT((M$3&gt;='Table 4 - EGD Details'!$E$5:$E$120)*($A$5='Table 4 - EGD Details'!$K$5:$K$120)*'Table 4 - EGD Details'!BJ$5:BJ$120)</f>
        <v>-1.1043751593000002</v>
      </c>
      <c r="P8" s="18" cm="1">
        <f t="array" ref="P8">SUMPRODUCT((M$3&gt;='Table 4 - EGD Details'!$E$5:$E$120)*($A$5='Table 4 - EGD Details'!$K$5:$K$120)*'Table 4 - EGD Details'!$I$5:$I$120)-SUMPRODUCT(($A8='Table 4 - EGD Details'!$AN$5:$AN$120)*(M$3&gt;='Table 4 - EGD Details'!$E$5:$E$120)*($A$5='Table 4 - EGD Details'!$K$5:$K$120)*'Table 4 - EGD Details'!BJ$5:BJ$120)</f>
        <v>21.253664840699997</v>
      </c>
    </row>
    <row r="9" spans="1:16" x14ac:dyDescent="0.3">
      <c r="A9" s="21"/>
      <c r="B9" s="11"/>
      <c r="C9" s="18"/>
      <c r="D9" s="18"/>
      <c r="E9" s="18"/>
      <c r="F9" s="18"/>
      <c r="G9" s="18"/>
      <c r="H9" s="18"/>
      <c r="I9" s="18"/>
      <c r="J9" s="18"/>
      <c r="K9" s="18"/>
      <c r="L9" s="18"/>
      <c r="M9" s="18"/>
      <c r="N9" s="18"/>
      <c r="O9" s="18"/>
      <c r="P9" s="18"/>
    </row>
    <row r="10" spans="1:16" ht="27" x14ac:dyDescent="0.3">
      <c r="A10" s="20">
        <v>2</v>
      </c>
      <c r="B10" s="11" t="s">
        <v>7</v>
      </c>
      <c r="C10" s="17"/>
      <c r="D10" s="17"/>
      <c r="E10" s="17"/>
      <c r="F10" s="17"/>
      <c r="G10" s="17"/>
      <c r="H10" s="17"/>
      <c r="I10" s="17"/>
      <c r="J10" s="17"/>
      <c r="K10" s="17"/>
      <c r="L10" s="17"/>
      <c r="M10" s="17"/>
      <c r="N10" s="17"/>
      <c r="O10" s="17"/>
      <c r="P10" s="17"/>
    </row>
    <row r="11" spans="1:16" x14ac:dyDescent="0.3">
      <c r="A11" s="21"/>
      <c r="B11" s="11" t="s">
        <v>4</v>
      </c>
      <c r="C11" s="18" cm="1">
        <f t="array" ref="C11">SUMPRODUCT((C$3&gt;='Table 4 - EGD Details'!$E$5:$E$120)*($A$10='Table 4 - EGD Details'!$K$5:$K$120)*'Table 4 - EGD Details'!$G$5:$G$120)-SUMPRODUCT((C$3&gt;='Table 4 - EGD Details'!$E$5:$E$120)*($A$10='Table 4 - EGD Details'!$K$5:$K$120)*'Table 4 - EGD Details'!AC$5:AC$120)</f>
        <v>6.3040503049019998</v>
      </c>
      <c r="D11" s="18" cm="1">
        <f t="array" ref="D11">SUMPRODUCT((D$3&gt;='Table 4 - EGD Details'!$E$5:$E$120)*($A$10='Table 4 - EGD Details'!$K$5:$K$120)*'Table 4 - EGD Details'!$G$5:$G$120)-SUMPRODUCT((D$3&gt;='Table 4 - EGD Details'!$E$5:$E$120)*($A$10='Table 4 - EGD Details'!$K$5:$K$120)*'Table 4 - EGD Details'!AD$5:AD$120)</f>
        <v>14.172837833181998</v>
      </c>
      <c r="E11" s="18" cm="1">
        <f t="array" ref="E11">SUMPRODUCT((E$3&gt;='Table 4 - EGD Details'!$E$5:$E$120)*($A$10='Table 4 - EGD Details'!$K$5:$K$120)*'Table 4 - EGD Details'!$G$5:$G$120)-SUMPRODUCT((E$3&gt;='Table 4 - EGD Details'!$E$5:$E$120)*($A$10='Table 4 - EGD Details'!$K$5:$K$120)*'Table 4 - EGD Details'!AE$5:AE$120)</f>
        <v>22.215402691280996</v>
      </c>
      <c r="F11" s="18" cm="1">
        <f t="array" ref="F11">SUMPRODUCT((F$3&gt;='Table 4 - EGD Details'!$E$5:$E$120)*($A$10='Table 4 - EGD Details'!$K$5:$K$120)*'Table 4 - EGD Details'!$G$5:$G$120)-SUMPRODUCT((F$3&gt;='Table 4 - EGD Details'!$E$5:$E$120)*($A$10='Table 4 - EGD Details'!$K$5:$K$120)*'Table 4 - EGD Details'!AF$5:AF$120)</f>
        <v>35.725052669693994</v>
      </c>
      <c r="G11" s="18" cm="1">
        <f t="array" ref="G11">SUMPRODUCT((G$3&gt;='Table 4 - EGD Details'!$E$5:$E$120)*($A$10='Table 4 - EGD Details'!$K$5:$K$120)*'Table 4 - EGD Details'!$G$5:$G$120)-SUMPRODUCT((G$3&gt;='Table 4 - EGD Details'!$E$5:$E$120)*($A$10='Table 4 - EGD Details'!$K$5:$K$120)*'Table 4 - EGD Details'!AG$5:AG$120)</f>
        <v>52.66217377638889</v>
      </c>
      <c r="H11" s="18" cm="1">
        <f t="array" ref="H11">SUMPRODUCT((H$3&gt;='Table 4 - EGD Details'!$E$5:$E$120)*($A$10='Table 4 - EGD Details'!$K$5:$K$120)*'Table 4 - EGD Details'!$G$5:$G$120)-SUMPRODUCT((H$3&gt;='Table 4 - EGD Details'!$E$5:$E$120)*($A$10='Table 4 - EGD Details'!$K$5:$K$120)*'Table 4 - EGD Details'!AH$5:AH$120)</f>
        <v>64.275111402508415</v>
      </c>
      <c r="I11" s="18" cm="1">
        <f t="array" ref="I11">SUMPRODUCT((I$3&gt;='Table 4 - EGD Details'!$E$5:$E$120)*($A$10='Table 4 - EGD Details'!$K$5:$K$120)*'Table 4 - EGD Details'!$G$5:$G$120)-SUMPRODUCT((I$3&gt;='Table 4 - EGD Details'!$E$5:$E$120)*($A$10='Table 4 - EGD Details'!$K$5:$K$120)*'Table 4 - EGD Details'!AI$5:AI$120)</f>
        <v>73.788710892432917</v>
      </c>
      <c r="J11" s="18" cm="1">
        <f t="array" ref="J11">SUMPRODUCT((J$3&gt;='Table 4 - EGD Details'!$E$5:$E$120)*($A$10='Table 4 - EGD Details'!$K$5:$K$120)*'Table 4 - EGD Details'!$G$5:$G$120)-SUMPRODUCT((J$3&gt;='Table 4 - EGD Details'!$E$5:$E$120)*($A$10='Table 4 - EGD Details'!$K$5:$K$120)*'Table 4 - EGD Details'!AJ$5:AJ$120)</f>
        <v>123.79171598631547</v>
      </c>
      <c r="K11" s="18" cm="1">
        <f t="array" ref="K11">SUMPRODUCT((K$3&gt;='Table 4 - EGD Details'!$E$5:$E$120)*($A$10='Table 4 - EGD Details'!$K$5:$K$120)*'Table 4 - EGD Details'!$G$5:$G$120)-SUMPRODUCT((K$3&gt;='Table 4 - EGD Details'!$E$5:$E$120)*($A$10='Table 4 - EGD Details'!$K$5:$K$120)*'Table 4 - EGD Details'!AK$5:AK$120)</f>
        <v>174.42594816552054</v>
      </c>
      <c r="L11" s="18" cm="1">
        <f t="array" ref="L11">SUMPRODUCT((L$3&gt;='Table 4 - EGD Details'!$E$5:$E$120)*($A$10='Table 4 - EGD Details'!$K$5:$K$120)*'Table 4 - EGD Details'!$G$5:$G$120)-SUMPRODUCT((L$3&gt;='Table 4 - EGD Details'!$E$5:$E$120)*($A$10='Table 4 - EGD Details'!$K$5:$K$120)*'Table 4 - EGD Details'!AL$5:AL$120)</f>
        <v>528.08999330629899</v>
      </c>
      <c r="M11" s="18" cm="1">
        <f t="array" ref="M11">SUMPRODUCT((M$3&gt;='Table 4 - EGD Details'!$E$5:$E$120)*($A$10='Table 4 - EGD Details'!$K$5:$K$120)*'Table 4 - EGD Details'!$G$5:$G$120)-SUMPRODUCT((M$3&gt;='Table 4 - EGD Details'!$E$5:$E$120)*($A$10='Table 4 - EGD Details'!$K$5:$K$120)*'Table 4 - EGD Details'!AM$5:AM$120)</f>
        <v>553.97048229744803</v>
      </c>
      <c r="N11" s="18" cm="1">
        <f t="array" ref="N11">SUMPRODUCT((M$3&gt;='Table 4 - EGD Details'!$E$5:$E$120)*($A$10='Table 4 - EGD Details'!$K$5:$K$120)*'Table 4 - EGD Details'!$G$5:$G$120)</f>
        <v>585.2435169331161</v>
      </c>
      <c r="O11" s="18" cm="1">
        <f t="array" ref="O11">-SUMPRODUCT((M$3&gt;='Table 4 - EGD Details'!$E$5:$E$120)*($A$10='Table 4 - EGD Details'!$K$5:$K$120)*'Table 4 - EGD Details'!AM$5:AM$120)</f>
        <v>-31.273034635668079</v>
      </c>
      <c r="P11" s="18" cm="1">
        <f t="array" ref="P11">SUMPRODUCT((M$3&gt;='Table 4 - EGD Details'!$E$5:$E$120)*($A$10='Table 4 - EGD Details'!$K$5:$K$120)*'Table 4 - EGD Details'!$G$5:$G$120)-SUMPRODUCT((M$3&gt;='Table 4 - EGD Details'!$E$5:$E$120)*($A$10='Table 4 - EGD Details'!$K$5:$K$120)*'Table 4 - EGD Details'!AM$5:AM$120)</f>
        <v>553.97048229744803</v>
      </c>
    </row>
    <row r="12" spans="1:16" x14ac:dyDescent="0.3">
      <c r="A12" s="21"/>
      <c r="B12" s="11" t="s">
        <v>8</v>
      </c>
      <c r="C12" s="18" cm="1">
        <f t="array" ref="C12">SUMPRODUCT((C$3&gt;='Table 4 - EGD Details'!$E$5:$E$120)*($A$10='Table 4 - EGD Details'!$K$5:$K$120)*'Table 4 - EGD Details'!$H$5:$H$120)-SUMPRODUCT((C$3&gt;='Table 4 - EGD Details'!$E$5:$E$120)*($A$10='Table 4 - EGD Details'!$K$5:$K$120)*'Table 4 - EGD Details'!AO$5:AO$120)</f>
        <v>6.3040503049019998</v>
      </c>
      <c r="D12" s="18" cm="1">
        <f t="array" ref="D12">SUMPRODUCT((D$3&gt;='Table 4 - EGD Details'!$E$5:$E$120)*($A$10='Table 4 - EGD Details'!$K$5:$K$120)*'Table 4 - EGD Details'!$H$5:$H$120)-SUMPRODUCT((D$3&gt;='Table 4 - EGD Details'!$E$5:$E$120)*($A$10='Table 4 - EGD Details'!$K$5:$K$120)*'Table 4 - EGD Details'!AP$5:AP$120)</f>
        <v>14.172837833181998</v>
      </c>
      <c r="E12" s="18" cm="1">
        <f t="array" ref="E12">SUMPRODUCT((E$3&gt;='Table 4 - EGD Details'!$E$5:$E$120)*($A$10='Table 4 - EGD Details'!$K$5:$K$120)*'Table 4 - EGD Details'!$H$5:$H$120)-SUMPRODUCT((E$3&gt;='Table 4 - EGD Details'!$E$5:$E$120)*($A$10='Table 4 - EGD Details'!$K$5:$K$120)*'Table 4 - EGD Details'!AQ$5:AQ$120)</f>
        <v>22.215402691280996</v>
      </c>
      <c r="F12" s="18" cm="1">
        <f t="array" ref="F12">SUMPRODUCT((F$3&gt;='Table 4 - EGD Details'!$E$5:$E$120)*($A$10='Table 4 - EGD Details'!$K$5:$K$120)*'Table 4 - EGD Details'!$H$5:$H$120)-SUMPRODUCT((F$3&gt;='Table 4 - EGD Details'!$E$5:$E$120)*($A$10='Table 4 - EGD Details'!$K$5:$K$120)*'Table 4 - EGD Details'!AR$5:AR$120)</f>
        <v>35.725052669693994</v>
      </c>
      <c r="G12" s="18" cm="1">
        <f t="array" ref="G12">SUMPRODUCT((G$3&gt;='Table 4 - EGD Details'!$E$5:$E$120)*($A$10='Table 4 - EGD Details'!$K$5:$K$120)*'Table 4 - EGD Details'!$H$5:$H$120)-SUMPRODUCT((G$3&gt;='Table 4 - EGD Details'!$E$5:$E$120)*($A$10='Table 4 - EGD Details'!$K$5:$K$120)*'Table 4 - EGD Details'!AS$5:AS$120)</f>
        <v>50.601205068656391</v>
      </c>
      <c r="H12" s="18" cm="1">
        <f t="array" ref="H12">SUMPRODUCT((H$3&gt;='Table 4 - EGD Details'!$E$5:$E$120)*($A$10='Table 4 - EGD Details'!$K$5:$K$120)*'Table 4 - EGD Details'!$H$5:$H$120)-SUMPRODUCT((H$3&gt;='Table 4 - EGD Details'!$E$5:$E$120)*($A$10='Table 4 - EGD Details'!$K$5:$K$120)*'Table 4 - EGD Details'!AT$5:AT$120)</f>
        <v>62.283804279310914</v>
      </c>
      <c r="I12" s="18" cm="1">
        <f t="array" ref="I12">SUMPRODUCT((I$3&gt;='Table 4 - EGD Details'!$E$5:$E$120)*($A$10='Table 4 - EGD Details'!$K$5:$K$120)*'Table 4 - EGD Details'!$H$5:$H$120)-SUMPRODUCT((I$3&gt;='Table 4 - EGD Details'!$E$5:$E$120)*($A$10='Table 4 - EGD Details'!$K$5:$K$120)*'Table 4 - EGD Details'!AU$5:AU$120)</f>
        <v>71.867065353770414</v>
      </c>
      <c r="J12" s="18" cm="1">
        <f t="array" ref="J12">SUMPRODUCT((J$3&gt;='Table 4 - EGD Details'!$E$5:$E$120)*($A$10='Table 4 - EGD Details'!$K$5:$K$120)*'Table 4 - EGD Details'!$H$5:$H$120)-SUMPRODUCT((J$3&gt;='Table 4 - EGD Details'!$E$5:$E$120)*($A$10='Table 4 - EGD Details'!$K$5:$K$120)*'Table 4 - EGD Details'!AV$5:AV$120)</f>
        <v>118.24328122618797</v>
      </c>
      <c r="K12" s="18" cm="1">
        <f t="array" ref="K12">SUMPRODUCT((K$3&gt;='Table 4 - EGD Details'!$E$5:$E$120)*($A$10='Table 4 - EGD Details'!$K$5:$K$120)*'Table 4 - EGD Details'!$H$5:$H$120)-SUMPRODUCT((K$3&gt;='Table 4 - EGD Details'!$E$5:$E$120)*($A$10='Table 4 - EGD Details'!$K$5:$K$120)*'Table 4 - EGD Details'!AW$5:AW$120)</f>
        <v>166.63127237792804</v>
      </c>
      <c r="L12" s="18" cm="1">
        <f t="array" ref="L12">SUMPRODUCT((L$3&gt;='Table 4 - EGD Details'!$E$5:$E$120)*($A$10='Table 4 - EGD Details'!$K$5:$K$120)*'Table 4 - EGD Details'!$H$5:$H$120)-SUMPRODUCT((L$3&gt;='Table 4 - EGD Details'!$E$5:$E$120)*($A$10='Table 4 - EGD Details'!$K$5:$K$120)*'Table 4 - EGD Details'!AX$5:AX$120)</f>
        <v>520.4579534912416</v>
      </c>
      <c r="M12" s="18" cm="1">
        <f t="array" ref="M12">SUMPRODUCT((M$3&gt;='Table 4 - EGD Details'!$E$5:$E$120)*($A$10='Table 4 - EGD Details'!$K$5:$K$120)*'Table 4 - EGD Details'!$H$5:$H$120)-SUMPRODUCT((M$3&gt;='Table 4 - EGD Details'!$E$5:$E$120)*($A$10='Table 4 - EGD Details'!$K$5:$K$120)*'Table 4 - EGD Details'!AY$5:AY$120)</f>
        <v>540.4435861389253</v>
      </c>
      <c r="N12" s="18" cm="1">
        <f t="array" ref="N12">SUMPRODUCT((M$3&gt;='Table 4 - EGD Details'!$E$5:$E$120)*($A$10='Table 4 - EGD Details'!$K$5:$K$120)*'Table 4 - EGD Details'!$H$5:$H$120)</f>
        <v>570.92380243311584</v>
      </c>
      <c r="O12" s="18" cm="1">
        <f t="array" ref="O12">-SUMPRODUCT((M$3&gt;='Table 4 - EGD Details'!$E$5:$E$120)*($A$10='Table 4 - EGD Details'!$K$5:$K$120)*'Table 4 - EGD Details'!AY$5:AY$120)</f>
        <v>-30.48021629419058</v>
      </c>
      <c r="P12" s="18" cm="1">
        <f t="array" ref="P12">SUMPRODUCT((M$3&gt;='Table 4 - EGD Details'!$E$5:$E$120)*($A$10='Table 4 - EGD Details'!$K$5:$K$120)*'Table 4 - EGD Details'!$H$5:$H$120)-SUMPRODUCT((M$3&gt;='Table 4 - EGD Details'!$E$5:$E$120)*($A$10='Table 4 - EGD Details'!$K$5:$K$120)*'Table 4 - EGD Details'!AY$5:AY$120)</f>
        <v>540.4435861389253</v>
      </c>
    </row>
    <row r="13" spans="1:16" x14ac:dyDescent="0.3">
      <c r="A13" s="21"/>
      <c r="B13" s="11" t="s">
        <v>6</v>
      </c>
      <c r="C13" s="18" cm="1">
        <f t="array" ref="C13">SUMPRODUCT((C$3&gt;='Table 4 - EGD Details'!$E$5:$E$120)*($A$10='Table 4 - EGD Details'!$K$5:$K$120)*'Table 4 - EGD Details'!$I$5:$I$120)-SUMPRODUCT((C$3&gt;='Table 4 - EGD Details'!$E$5:$E$120)*($A$10='Table 4 - EGD Details'!$K$5:$K$120)*'Table 4 - EGD Details'!AZ$5:AZ$120)</f>
        <v>0</v>
      </c>
      <c r="D13" s="18" cm="1">
        <f t="array" ref="D13">SUMPRODUCT((D$3&gt;='Table 4 - EGD Details'!$E$5:$E$120)*($A$10='Table 4 - EGD Details'!$K$5:$K$120)*'Table 4 - EGD Details'!$I$5:$I$120)-SUMPRODUCT((D$3&gt;='Table 4 - EGD Details'!$E$5:$E$120)*($A$10='Table 4 - EGD Details'!$K$5:$K$120)*'Table 4 - EGD Details'!BA$5:BA$120)</f>
        <v>0</v>
      </c>
      <c r="E13" s="18" cm="1">
        <f t="array" ref="E13">SUMPRODUCT((E$3&gt;='Table 4 - EGD Details'!$E$5:$E$120)*($A$10='Table 4 - EGD Details'!$K$5:$K$120)*'Table 4 - EGD Details'!$I$5:$I$120)-SUMPRODUCT((E$3&gt;='Table 4 - EGD Details'!$E$5:$E$120)*($A$10='Table 4 - EGD Details'!$K$5:$K$120)*'Table 4 - EGD Details'!BB$5:BB$120)</f>
        <v>0</v>
      </c>
      <c r="F13" s="18" cm="1">
        <f t="array" ref="F13">SUMPRODUCT((F$3&gt;='Table 4 - EGD Details'!$E$5:$E$120)*($A$10='Table 4 - EGD Details'!$K$5:$K$120)*'Table 4 - EGD Details'!$I$5:$I$120)-SUMPRODUCT((F$3&gt;='Table 4 - EGD Details'!$E$5:$E$120)*($A$10='Table 4 - EGD Details'!$K$5:$K$120)*'Table 4 - EGD Details'!BC$5:BC$120)</f>
        <v>0</v>
      </c>
      <c r="G13" s="18" cm="1">
        <f t="array" ref="G13">SUMPRODUCT((G$3&gt;='Table 4 - EGD Details'!$E$5:$E$120)*($A$10='Table 4 - EGD Details'!$K$5:$K$120)*'Table 4 - EGD Details'!$I$5:$I$120)-SUMPRODUCT((G$3&gt;='Table 4 - EGD Details'!$E$5:$E$120)*($A$10='Table 4 - EGD Details'!$K$5:$K$120)*'Table 4 - EGD Details'!BD$5:BD$120)</f>
        <v>2.0609687077325001</v>
      </c>
      <c r="H13" s="18" cm="1">
        <f t="array" ref="H13">SUMPRODUCT((H$3&gt;='Table 4 - EGD Details'!$E$5:$E$120)*($A$10='Table 4 - EGD Details'!$K$5:$K$120)*'Table 4 - EGD Details'!$I$5:$I$120)-SUMPRODUCT((H$3&gt;='Table 4 - EGD Details'!$E$5:$E$120)*($A$10='Table 4 - EGD Details'!$K$5:$K$120)*'Table 4 - EGD Details'!BE$5:BE$120)</f>
        <v>1.9913071231975001</v>
      </c>
      <c r="I13" s="18" cm="1">
        <f t="array" ref="I13">SUMPRODUCT((I$3&gt;='Table 4 - EGD Details'!$E$5:$E$120)*($A$10='Table 4 - EGD Details'!$K$5:$K$120)*'Table 4 - EGD Details'!$I$5:$I$120)-SUMPRODUCT((I$3&gt;='Table 4 - EGD Details'!$E$5:$E$120)*($A$10='Table 4 - EGD Details'!$K$5:$K$120)*'Table 4 - EGD Details'!BF$5:BF$120)</f>
        <v>1.9216455386625</v>
      </c>
      <c r="J13" s="18" cm="1">
        <f t="array" ref="J13">SUMPRODUCT((J$3&gt;='Table 4 - EGD Details'!$E$5:$E$120)*($A$10='Table 4 - EGD Details'!$K$5:$K$120)*'Table 4 - EGD Details'!$I$5:$I$120)-SUMPRODUCT((J$3&gt;='Table 4 - EGD Details'!$E$5:$E$120)*($A$10='Table 4 - EGD Details'!$K$5:$K$120)*'Table 4 - EGD Details'!BG$5:BG$120)</f>
        <v>5.5484347601274999</v>
      </c>
      <c r="K13" s="18" cm="1">
        <f t="array" ref="K13">SUMPRODUCT((K$3&gt;='Table 4 - EGD Details'!$E$5:$E$120)*($A$10='Table 4 - EGD Details'!$K$5:$K$120)*'Table 4 - EGD Details'!$I$5:$I$120)-SUMPRODUCT((K$3&gt;='Table 4 - EGD Details'!$E$5:$E$120)*($A$10='Table 4 - EGD Details'!$K$5:$K$120)*'Table 4 - EGD Details'!BH$5:BH$120)</f>
        <v>7.7946757875924995</v>
      </c>
      <c r="L13" s="18" cm="1">
        <f t="array" ref="L13">SUMPRODUCT((L$3&gt;='Table 4 - EGD Details'!$E$5:$E$120)*($A$10='Table 4 - EGD Details'!$K$5:$K$120)*'Table 4 - EGD Details'!$I$5:$I$120)-SUMPRODUCT((L$3&gt;='Table 4 - EGD Details'!$E$5:$E$120)*($A$10='Table 4 - EGD Details'!$K$5:$K$120)*'Table 4 - EGD Details'!BI$5:BI$120)</f>
        <v>7.6320398150574995</v>
      </c>
      <c r="M13" s="18" cm="1">
        <f t="array" ref="M13">SUMPRODUCT((M$3&gt;='Table 4 - EGD Details'!$E$5:$E$120)*($A$10='Table 4 - EGD Details'!$K$5:$K$120)*'Table 4 - EGD Details'!$I$5:$I$120)-SUMPRODUCT((M$3&gt;='Table 4 - EGD Details'!$E$5:$E$120)*($A$10='Table 4 - EGD Details'!$K$5:$K$120)*'Table 4 - EGD Details'!BJ$5:BJ$120)</f>
        <v>13.526896158522501</v>
      </c>
      <c r="N13" s="18" cm="1">
        <f t="array" ref="N13">SUMPRODUCT((M$3&gt;='Table 4 - EGD Details'!$E$5:$E$120)*($A$10='Table 4 - EGD Details'!$K$5:$K$120)*'Table 4 - EGD Details'!$I$5:$I$120)</f>
        <v>14.3197145</v>
      </c>
      <c r="O13" s="18" cm="1">
        <f t="array" ref="O13">-SUMPRODUCT((M$3&gt;='Table 4 - EGD Details'!$E$5:$E$120)*($A$10='Table 4 - EGD Details'!$K$5:$K$120)*'Table 4 - EGD Details'!BJ$5:BJ$120)</f>
        <v>-0.79281834147749997</v>
      </c>
      <c r="P13" s="18" cm="1">
        <f t="array" ref="P13">SUMPRODUCT((M$3&gt;='Table 4 - EGD Details'!$E$5:$E$120)*($A$10='Table 4 - EGD Details'!$K$5:$K$120)*'Table 4 - EGD Details'!$I$5:$I$120)-SUMPRODUCT((M$3&gt;='Table 4 - EGD Details'!$E$5:$E$120)*($A$10='Table 4 - EGD Details'!$K$5:$K$120)*'Table 4 - EGD Details'!BJ$5:BJ$120)</f>
        <v>13.526896158522501</v>
      </c>
    </row>
    <row r="14" spans="1:16" x14ac:dyDescent="0.3">
      <c r="A14" s="21"/>
      <c r="B14" s="11"/>
      <c r="C14" s="18"/>
      <c r="D14" s="18"/>
      <c r="E14" s="18"/>
      <c r="F14" s="18"/>
      <c r="G14" s="18"/>
      <c r="H14" s="18"/>
      <c r="I14" s="18"/>
      <c r="J14" s="18"/>
      <c r="K14" s="18"/>
      <c r="L14" s="18"/>
      <c r="M14" s="18"/>
      <c r="N14" s="18"/>
      <c r="O14" s="18"/>
      <c r="P14" s="18"/>
    </row>
    <row r="15" spans="1:16" ht="27" x14ac:dyDescent="0.3">
      <c r="A15" s="21" t="s">
        <v>9</v>
      </c>
      <c r="B15" s="11" t="s">
        <v>10</v>
      </c>
      <c r="C15" s="18"/>
      <c r="D15" s="18"/>
      <c r="E15" s="18"/>
      <c r="F15" s="18"/>
      <c r="G15" s="18"/>
      <c r="H15" s="18"/>
      <c r="I15" s="18"/>
      <c r="J15" s="18"/>
      <c r="K15" s="18"/>
      <c r="L15" s="18"/>
      <c r="M15" s="18"/>
      <c r="N15" s="18"/>
      <c r="O15" s="18"/>
      <c r="P15" s="18"/>
    </row>
    <row r="16" spans="1:16" x14ac:dyDescent="0.3">
      <c r="A16" s="21"/>
      <c r="B16" s="11" t="s">
        <v>4</v>
      </c>
      <c r="C16" s="18" cm="1">
        <f t="array" ref="C16">SUMPRODUCT((C$3&gt;='Table 4 - EGD Details'!$E$5:$E$120)*($A$15='Table 4 - EGD Details'!$K$5:$K$120)*'Table 4 - EGD Details'!$G$5:$G$120)-SUMPRODUCT((C$3&gt;='Table 4 - EGD Details'!$E$5:$E$120)*($A$15='Table 4 - EGD Details'!$K$5:$K$120)*'Table 4 - EGD Details'!AC$5:AC$120)</f>
        <v>0</v>
      </c>
      <c r="D16" s="18" cm="1">
        <f t="array" ref="D16">SUMPRODUCT((D$3&gt;='Table 4 - EGD Details'!$E$5:$E$120)*($A$15='Table 4 - EGD Details'!$K$5:$K$120)*'Table 4 - EGD Details'!$G$5:$G$120)-SUMPRODUCT((D$3&gt;='Table 4 - EGD Details'!$E$5:$E$120)*($A$15='Table 4 - EGD Details'!$K$5:$K$120)*'Table 4 - EGD Details'!AD$5:AD$120)</f>
        <v>0</v>
      </c>
      <c r="E16" s="18" cm="1">
        <f t="array" ref="E16">SUMPRODUCT((E$3&gt;='Table 4 - EGD Details'!$E$5:$E$120)*($A$15='Table 4 - EGD Details'!$K$5:$K$120)*'Table 4 - EGD Details'!$G$5:$G$120)-SUMPRODUCT((E$3&gt;='Table 4 - EGD Details'!$E$5:$E$120)*($A$15='Table 4 - EGD Details'!$K$5:$K$120)*'Table 4 - EGD Details'!AE$5:AE$120)</f>
        <v>0</v>
      </c>
      <c r="F16" s="18" cm="1">
        <f t="array" ref="F16">SUMPRODUCT((F$3&gt;='Table 4 - EGD Details'!$E$5:$E$120)*($A$15='Table 4 - EGD Details'!$K$5:$K$120)*'Table 4 - EGD Details'!$G$5:$G$120)-SUMPRODUCT((F$3&gt;='Table 4 - EGD Details'!$E$5:$E$120)*($A$15='Table 4 - EGD Details'!$K$5:$K$120)*'Table 4 - EGD Details'!AF$5:AF$120)</f>
        <v>0</v>
      </c>
      <c r="G16" s="18" cm="1">
        <f t="array" ref="G16">SUMPRODUCT((G$3&gt;='Table 4 - EGD Details'!$E$5:$E$120)*($A$15='Table 4 - EGD Details'!$K$5:$K$120)*'Table 4 - EGD Details'!$G$5:$G$120)-SUMPRODUCT((G$3&gt;='Table 4 - EGD Details'!$E$5:$E$120)*($A$15='Table 4 - EGD Details'!$K$5:$K$120)*'Table 4 - EGD Details'!AG$5:AG$120)</f>
        <v>0</v>
      </c>
      <c r="H16" s="18" cm="1">
        <f t="array" ref="H16">SUMPRODUCT((H$3&gt;='Table 4 - EGD Details'!$E$5:$E$120)*($A$15='Table 4 - EGD Details'!$K$5:$K$120)*'Table 4 - EGD Details'!$G$5:$G$120)-SUMPRODUCT((H$3&gt;='Table 4 - EGD Details'!$E$5:$E$120)*($A$15='Table 4 - EGD Details'!$K$5:$K$120)*'Table 4 - EGD Details'!AH$5:AH$120)</f>
        <v>0</v>
      </c>
      <c r="I16" s="18" cm="1">
        <f t="array" ref="I16">SUMPRODUCT((I$3&gt;='Table 4 - EGD Details'!$E$5:$E$120)*($A$15='Table 4 - EGD Details'!$K$5:$K$120)*'Table 4 - EGD Details'!$G$5:$G$120)-SUMPRODUCT((I$3&gt;='Table 4 - EGD Details'!$E$5:$E$120)*($A$15='Table 4 - EGD Details'!$K$5:$K$120)*'Table 4 - EGD Details'!AI$5:AI$120)</f>
        <v>0</v>
      </c>
      <c r="J16" s="18" cm="1">
        <f t="array" ref="J16">SUMPRODUCT((J$3&gt;='Table 4 - EGD Details'!$E$5:$E$120)*($A$15='Table 4 - EGD Details'!$K$5:$K$120)*'Table 4 - EGD Details'!$G$5:$G$120)-SUMPRODUCT((J$3&gt;='Table 4 - EGD Details'!$E$5:$E$120)*($A$15='Table 4 - EGD Details'!$K$5:$K$120)*'Table 4 - EGD Details'!AJ$5:AJ$120)</f>
        <v>0</v>
      </c>
      <c r="K16" s="18" cm="1">
        <f t="array" ref="K16">SUMPRODUCT((K$3&gt;='Table 4 - EGD Details'!$E$5:$E$120)*($A$15='Table 4 - EGD Details'!$K$5:$K$120)*'Table 4 - EGD Details'!$G$5:$G$120)-SUMPRODUCT((K$3&gt;='Table 4 - EGD Details'!$E$5:$E$120)*($A$15='Table 4 - EGD Details'!$K$5:$K$120)*'Table 4 - EGD Details'!AK$5:AK$120)</f>
        <v>0</v>
      </c>
      <c r="L16" s="18" cm="1">
        <f t="array" ref="L16">SUMPRODUCT((L$3&gt;='Table 4 - EGD Details'!$E$5:$E$120)*($A$15='Table 4 - EGD Details'!$K$5:$K$120)*'Table 4 - EGD Details'!$G$5:$G$120)-SUMPRODUCT((L$3&gt;='Table 4 - EGD Details'!$E$5:$E$120)*($A$15='Table 4 - EGD Details'!$K$5:$K$120)*'Table 4 - EGD Details'!AL$5:AL$120)</f>
        <v>0</v>
      </c>
      <c r="M16" s="18" cm="1">
        <f t="array" ref="M16">SUMPRODUCT((M$3&gt;='Table 4 - EGD Details'!$E$5:$E$120)*($A$15='Table 4 - EGD Details'!$K$5:$K$120)*'Table 4 - EGD Details'!$G$5:$G$120)-SUMPRODUCT((M$3&gt;='Table 4 - EGD Details'!$E$5:$E$120)*($A$15='Table 4 - EGD Details'!$K$5:$K$120)*'Table 4 - EGD Details'!AM$5:AM$120)</f>
        <v>0</v>
      </c>
      <c r="N16" s="18" cm="1">
        <f t="array" ref="N16">SUMPRODUCT((M$3&gt;='Table 4 - EGD Details'!$E$5:$E$120)*($A$15='Table 4 - EGD Details'!$K$5:$K$120)*'Table 4 - EGD Details'!$G$5:$G$120)</f>
        <v>0</v>
      </c>
      <c r="O16" s="18" cm="1">
        <f t="array" ref="O16">-SUMPRODUCT((M$3&gt;='Table 4 - EGD Details'!$E$5:$E$120)*($A$15='Table 4 - EGD Details'!$K$5:$K$120)*'Table 4 - EGD Details'!AM$5:AM$120)</f>
        <v>0</v>
      </c>
      <c r="P16" s="18" cm="1">
        <f t="array" ref="P16">SUMPRODUCT((M$3&gt;='Table 4 - EGD Details'!$E$5:$E$120)*($A$15='Table 4 - EGD Details'!$K$5:$K$120)*'Table 4 - EGD Details'!$G$5:$G$120)-SUMPRODUCT((M$3&gt;='Table 4 - EGD Details'!$E$5:$E$120)*($A$15='Table 4 - EGD Details'!$K$5:$K$120)*'Table 4 - EGD Details'!AM$5:AM$120)</f>
        <v>0</v>
      </c>
    </row>
    <row r="17" spans="1:16" x14ac:dyDescent="0.3">
      <c r="A17" s="21"/>
      <c r="B17" s="11" t="s">
        <v>8</v>
      </c>
      <c r="C17" s="18" cm="1">
        <f t="array" ref="C17">SUMPRODUCT((C$3&gt;='Table 4 - EGD Details'!$E$5:$E$120)*($A$15='Table 4 - EGD Details'!$K$5:$K$120)*'Table 4 - EGD Details'!$H$5:$H$120)-SUMPRODUCT((C$3&gt;='Table 4 - EGD Details'!$E$5:$E$120)*($A$15='Table 4 - EGD Details'!$K$5:$K$120)*'Table 4 - EGD Details'!AO$5:AO$120)</f>
        <v>0</v>
      </c>
      <c r="D17" s="18" cm="1">
        <f t="array" ref="D17">SUMPRODUCT((D$3&gt;='Table 4 - EGD Details'!$E$5:$E$120)*($A$15='Table 4 - EGD Details'!$K$5:$K$120)*'Table 4 - EGD Details'!$H$5:$H$120)-SUMPRODUCT((D$3&gt;='Table 4 - EGD Details'!$E$5:$E$120)*($A$15='Table 4 - EGD Details'!$K$5:$K$120)*'Table 4 - EGD Details'!AP$5:AP$120)</f>
        <v>0</v>
      </c>
      <c r="E17" s="18" cm="1">
        <f t="array" ref="E17">SUMPRODUCT((E$3&gt;='Table 4 - EGD Details'!$E$5:$E$120)*($A$15='Table 4 - EGD Details'!$K$5:$K$120)*'Table 4 - EGD Details'!$H$5:$H$120)-SUMPRODUCT((E$3&gt;='Table 4 - EGD Details'!$E$5:$E$120)*($A$15='Table 4 - EGD Details'!$K$5:$K$120)*'Table 4 - EGD Details'!AQ$5:AQ$120)</f>
        <v>0</v>
      </c>
      <c r="F17" s="18" cm="1">
        <f t="array" ref="F17">SUMPRODUCT((F$3&gt;='Table 4 - EGD Details'!$E$5:$E$120)*($A$15='Table 4 - EGD Details'!$K$5:$K$120)*'Table 4 - EGD Details'!$H$5:$H$120)-SUMPRODUCT((F$3&gt;='Table 4 - EGD Details'!$E$5:$E$120)*($A$15='Table 4 - EGD Details'!$K$5:$K$120)*'Table 4 - EGD Details'!AR$5:AR$120)</f>
        <v>0</v>
      </c>
      <c r="G17" s="18" cm="1">
        <f t="array" ref="G17">SUMPRODUCT((G$3&gt;='Table 4 - EGD Details'!$E$5:$E$120)*($A$15='Table 4 - EGD Details'!$K$5:$K$120)*'Table 4 - EGD Details'!$H$5:$H$120)-SUMPRODUCT((G$3&gt;='Table 4 - EGD Details'!$E$5:$E$120)*($A$15='Table 4 - EGD Details'!$K$5:$K$120)*'Table 4 - EGD Details'!AS$5:AS$120)</f>
        <v>0</v>
      </c>
      <c r="H17" s="18" cm="1">
        <f t="array" ref="H17">SUMPRODUCT((H$3&gt;='Table 4 - EGD Details'!$E$5:$E$120)*($A$15='Table 4 - EGD Details'!$K$5:$K$120)*'Table 4 - EGD Details'!$H$5:$H$120)-SUMPRODUCT((H$3&gt;='Table 4 - EGD Details'!$E$5:$E$120)*($A$15='Table 4 - EGD Details'!$K$5:$K$120)*'Table 4 - EGD Details'!AT$5:AT$120)</f>
        <v>0</v>
      </c>
      <c r="I17" s="18" cm="1">
        <f t="array" ref="I17">SUMPRODUCT((I$3&gt;='Table 4 - EGD Details'!$E$5:$E$120)*($A$15='Table 4 - EGD Details'!$K$5:$K$120)*'Table 4 - EGD Details'!$H$5:$H$120)-SUMPRODUCT((I$3&gt;='Table 4 - EGD Details'!$E$5:$E$120)*($A$15='Table 4 - EGD Details'!$K$5:$K$120)*'Table 4 - EGD Details'!AU$5:AU$120)</f>
        <v>0</v>
      </c>
      <c r="J17" s="18" cm="1">
        <f t="array" ref="J17">SUMPRODUCT((J$3&gt;='Table 4 - EGD Details'!$E$5:$E$120)*($A$15='Table 4 - EGD Details'!$K$5:$K$120)*'Table 4 - EGD Details'!$H$5:$H$120)-SUMPRODUCT((J$3&gt;='Table 4 - EGD Details'!$E$5:$E$120)*($A$15='Table 4 - EGD Details'!$K$5:$K$120)*'Table 4 - EGD Details'!AV$5:AV$120)</f>
        <v>0</v>
      </c>
      <c r="K17" s="18" cm="1">
        <f t="array" ref="K17">SUMPRODUCT((K$3&gt;='Table 4 - EGD Details'!$E$5:$E$120)*($A$15='Table 4 - EGD Details'!$K$5:$K$120)*'Table 4 - EGD Details'!$H$5:$H$120)-SUMPRODUCT((K$3&gt;='Table 4 - EGD Details'!$E$5:$E$120)*($A$15='Table 4 - EGD Details'!$K$5:$K$120)*'Table 4 - EGD Details'!AW$5:AW$120)</f>
        <v>0</v>
      </c>
      <c r="L17" s="18" cm="1">
        <f t="array" ref="L17">SUMPRODUCT((L$3&gt;='Table 4 - EGD Details'!$E$5:$E$120)*($A$15='Table 4 - EGD Details'!$K$5:$K$120)*'Table 4 - EGD Details'!$H$5:$H$120)-SUMPRODUCT((L$3&gt;='Table 4 - EGD Details'!$E$5:$E$120)*($A$15='Table 4 - EGD Details'!$K$5:$K$120)*'Table 4 - EGD Details'!AX$5:AX$120)</f>
        <v>0</v>
      </c>
      <c r="M17" s="18" cm="1">
        <f t="array" ref="M17">SUMPRODUCT((M$3&gt;='Table 4 - EGD Details'!$E$5:$E$120)*($A$15='Table 4 - EGD Details'!$K$5:$K$120)*'Table 4 - EGD Details'!$H$5:$H$120)-SUMPRODUCT((M$3&gt;='Table 4 - EGD Details'!$E$5:$E$120)*($A$15='Table 4 - EGD Details'!$K$5:$K$120)*'Table 4 - EGD Details'!AY$5:AY$120)</f>
        <v>0</v>
      </c>
      <c r="N17" s="18" cm="1">
        <f t="array" ref="N17">SUMPRODUCT((M$3&gt;='Table 4 - EGD Details'!$E$5:$E$120)*($A$15='Table 4 - EGD Details'!$K$5:$K$120)*'Table 4 - EGD Details'!$H$5:$H$120)</f>
        <v>0</v>
      </c>
      <c r="O17" s="18" cm="1">
        <f t="array" ref="O17">-SUMPRODUCT((M$3&gt;='Table 4 - EGD Details'!$E$5:$E$120)*($A$15='Table 4 - EGD Details'!$K$5:$K$120)*'Table 4 - EGD Details'!AY$5:AY$120)</f>
        <v>0</v>
      </c>
      <c r="P17" s="18" cm="1">
        <f t="array" ref="P17">SUMPRODUCT((M$3&gt;='Table 4 - EGD Details'!$E$5:$E$120)*($A$15='Table 4 - EGD Details'!$K$5:$K$120)*'Table 4 - EGD Details'!$H$5:$H$120)-SUMPRODUCT((M$3&gt;='Table 4 - EGD Details'!$E$5:$E$120)*($A$15='Table 4 - EGD Details'!$K$5:$K$120)*'Table 4 - EGD Details'!AY$5:AY$120)</f>
        <v>0</v>
      </c>
    </row>
    <row r="18" spans="1:16" x14ac:dyDescent="0.3">
      <c r="A18" s="21"/>
      <c r="B18" s="11" t="s">
        <v>6</v>
      </c>
      <c r="C18" s="18" cm="1">
        <f t="array" ref="C18">SUMPRODUCT((C$3&gt;='Table 4 - EGD Details'!$E$5:$E$120)*($A$15='Table 4 - EGD Details'!$K$5:$K$120)*'Table 4 - EGD Details'!$I$5:$I$120)-SUMPRODUCT((C$3&gt;='Table 4 - EGD Details'!$E$5:$E$120)*($A$15='Table 4 - EGD Details'!$K$5:$K$120)*'Table 4 - EGD Details'!AZ$5:AZ$120)</f>
        <v>0</v>
      </c>
      <c r="D18" s="18" cm="1">
        <f t="array" ref="D18">SUMPRODUCT((D$3&gt;='Table 4 - EGD Details'!$E$5:$E$120)*($A$15='Table 4 - EGD Details'!$K$5:$K$120)*'Table 4 - EGD Details'!$I$5:$I$120)-SUMPRODUCT((D$3&gt;='Table 4 - EGD Details'!$E$5:$E$120)*($A$15='Table 4 - EGD Details'!$K$5:$K$120)*'Table 4 - EGD Details'!BA$5:BA$120)</f>
        <v>0</v>
      </c>
      <c r="E18" s="18" cm="1">
        <f t="array" ref="E18">SUMPRODUCT((E$3&gt;='Table 4 - EGD Details'!$E$5:$E$120)*($A$15='Table 4 - EGD Details'!$K$5:$K$120)*'Table 4 - EGD Details'!$I$5:$I$120)-SUMPRODUCT((E$3&gt;='Table 4 - EGD Details'!$E$5:$E$120)*($A$15='Table 4 - EGD Details'!$K$5:$K$120)*'Table 4 - EGD Details'!BB$5:BB$120)</f>
        <v>0</v>
      </c>
      <c r="F18" s="18" cm="1">
        <f t="array" ref="F18">SUMPRODUCT((F$3&gt;='Table 4 - EGD Details'!$E$5:$E$120)*($A$15='Table 4 - EGD Details'!$K$5:$K$120)*'Table 4 - EGD Details'!$I$5:$I$120)-SUMPRODUCT((F$3&gt;='Table 4 - EGD Details'!$E$5:$E$120)*($A$15='Table 4 - EGD Details'!$K$5:$K$120)*'Table 4 - EGD Details'!BC$5:BC$120)</f>
        <v>0</v>
      </c>
      <c r="G18" s="18" cm="1">
        <f t="array" ref="G18">SUMPRODUCT((G$3&gt;='Table 4 - EGD Details'!$E$5:$E$120)*($A$15='Table 4 - EGD Details'!$K$5:$K$120)*'Table 4 - EGD Details'!$I$5:$I$120)-SUMPRODUCT((G$3&gt;='Table 4 - EGD Details'!$E$5:$E$120)*($A$15='Table 4 - EGD Details'!$K$5:$K$120)*'Table 4 - EGD Details'!BD$5:BD$120)</f>
        <v>0</v>
      </c>
      <c r="H18" s="18" cm="1">
        <f t="array" ref="H18">SUMPRODUCT((H$3&gt;='Table 4 - EGD Details'!$E$5:$E$120)*($A$15='Table 4 - EGD Details'!$K$5:$K$120)*'Table 4 - EGD Details'!$I$5:$I$120)-SUMPRODUCT((H$3&gt;='Table 4 - EGD Details'!$E$5:$E$120)*($A$15='Table 4 - EGD Details'!$K$5:$K$120)*'Table 4 - EGD Details'!BE$5:BE$120)</f>
        <v>0</v>
      </c>
      <c r="I18" s="18" cm="1">
        <f t="array" ref="I18">SUMPRODUCT((I$3&gt;='Table 4 - EGD Details'!$E$5:$E$120)*($A$15='Table 4 - EGD Details'!$K$5:$K$120)*'Table 4 - EGD Details'!$I$5:$I$120)-SUMPRODUCT((I$3&gt;='Table 4 - EGD Details'!$E$5:$E$120)*($A$15='Table 4 - EGD Details'!$K$5:$K$120)*'Table 4 - EGD Details'!BF$5:BF$120)</f>
        <v>0</v>
      </c>
      <c r="J18" s="18" cm="1">
        <f t="array" ref="J18">SUMPRODUCT((J$3&gt;='Table 4 - EGD Details'!$E$5:$E$120)*($A$15='Table 4 - EGD Details'!$K$5:$K$120)*'Table 4 - EGD Details'!$I$5:$I$120)-SUMPRODUCT((J$3&gt;='Table 4 - EGD Details'!$E$5:$E$120)*($A$15='Table 4 - EGD Details'!$K$5:$K$120)*'Table 4 - EGD Details'!BG$5:BG$120)</f>
        <v>0</v>
      </c>
      <c r="K18" s="18" cm="1">
        <f t="array" ref="K18">SUMPRODUCT((K$3&gt;='Table 4 - EGD Details'!$E$5:$E$120)*($A$15='Table 4 - EGD Details'!$K$5:$K$120)*'Table 4 - EGD Details'!$I$5:$I$120)-SUMPRODUCT((K$3&gt;='Table 4 - EGD Details'!$E$5:$E$120)*($A$15='Table 4 - EGD Details'!$K$5:$K$120)*'Table 4 - EGD Details'!BH$5:BH$120)</f>
        <v>0</v>
      </c>
      <c r="L18" s="18" cm="1">
        <f t="array" ref="L18">SUMPRODUCT((L$3&gt;='Table 4 - EGD Details'!$E$5:$E$120)*($A$15='Table 4 - EGD Details'!$K$5:$K$120)*'Table 4 - EGD Details'!$I$5:$I$120)-SUMPRODUCT((L$3&gt;='Table 4 - EGD Details'!$E$5:$E$120)*($A$15='Table 4 - EGD Details'!$K$5:$K$120)*'Table 4 - EGD Details'!BI$5:BI$120)</f>
        <v>0</v>
      </c>
      <c r="M18" s="18" cm="1">
        <f t="array" ref="M18">SUMPRODUCT((M$3&gt;='Table 4 - EGD Details'!$E$5:$E$120)*($A$15='Table 4 - EGD Details'!$K$5:$K$120)*'Table 4 - EGD Details'!$I$5:$I$120)-SUMPRODUCT((M$3&gt;='Table 4 - EGD Details'!$E$5:$E$120)*($A$15='Table 4 - EGD Details'!$K$5:$K$120)*'Table 4 - EGD Details'!BJ$5:BJ$120)</f>
        <v>0</v>
      </c>
      <c r="N18" s="18" cm="1">
        <f t="array" ref="N18">SUMPRODUCT((M$3&gt;='Table 4 - EGD Details'!$E$5:$E$120)*($A$15='Table 4 - EGD Details'!$K$5:$K$120)*'Table 4 - EGD Details'!$I$5:$I$120)</f>
        <v>0</v>
      </c>
      <c r="O18" s="18" cm="1">
        <f t="array" ref="O18">-SUMPRODUCT((M$3&gt;='Table 4 - EGD Details'!$E$5:$E$120)*($A$15='Table 4 - EGD Details'!$K$5:$K$120)*'Table 4 - EGD Details'!BJ$5:BJ$120)</f>
        <v>0</v>
      </c>
      <c r="P18" s="18" cm="1">
        <f t="array" ref="P18">SUMPRODUCT((M$3&gt;='Table 4 - EGD Details'!$E$5:$E$120)*($A$15='Table 4 - EGD Details'!$K$5:$K$120)*'Table 4 - EGD Details'!$I$5:$I$120)-SUMPRODUCT((M$3&gt;='Table 4 - EGD Details'!$E$5:$E$120)*($A$15='Table 4 - EGD Details'!$K$5:$K$120)*'Table 4 - EGD Details'!BJ$5:BJ$120)</f>
        <v>0</v>
      </c>
    </row>
    <row r="19" spans="1:16" x14ac:dyDescent="0.3">
      <c r="A19" s="21"/>
      <c r="B19" s="11"/>
      <c r="C19" s="18"/>
      <c r="D19" s="18"/>
      <c r="E19" s="18"/>
      <c r="F19" s="18"/>
      <c r="G19" s="18"/>
      <c r="H19" s="18"/>
      <c r="I19" s="18"/>
      <c r="J19" s="18"/>
      <c r="K19" s="18"/>
      <c r="L19" s="18"/>
      <c r="M19" s="18"/>
      <c r="N19" s="18"/>
      <c r="O19" s="18"/>
      <c r="P19" s="18"/>
    </row>
    <row r="20" spans="1:16" ht="27" x14ac:dyDescent="0.3">
      <c r="A20" s="21" t="s">
        <v>11</v>
      </c>
      <c r="B20" s="11" t="s">
        <v>12</v>
      </c>
      <c r="C20" s="18"/>
      <c r="D20" s="18"/>
      <c r="E20" s="18"/>
      <c r="F20" s="18"/>
      <c r="G20" s="18"/>
      <c r="H20" s="18"/>
      <c r="I20" s="18"/>
      <c r="J20" s="18"/>
      <c r="K20" s="18"/>
      <c r="L20" s="18"/>
      <c r="M20" s="18"/>
      <c r="N20" s="18"/>
      <c r="O20" s="18"/>
      <c r="P20" s="18"/>
    </row>
    <row r="21" spans="1:16" x14ac:dyDescent="0.3">
      <c r="B21" s="11" t="s">
        <v>4</v>
      </c>
      <c r="C21" s="18" cm="1">
        <f t="array" ref="C21">SUMPRODUCT((C$3&gt;='Table 4 - EGD Details'!$E$5:$E$120)*($A$20='Table 4 - EGD Details'!$K$5:$K$120)*'Table 4 - EGD Details'!$G$5:$G$120)-SUMPRODUCT((C$3&gt;='Table 4 - EGD Details'!$E$5:$E$120)*($A$20='Table 4 - EGD Details'!$K$5:$K$120)*'Table 4 - EGD Details'!AC$5:AC$120)</f>
        <v>0</v>
      </c>
      <c r="D21" s="18" cm="1">
        <f t="array" ref="D21">SUMPRODUCT((D$3&gt;='Table 4 - EGD Details'!$E$5:$E$120)*($A$20='Table 4 - EGD Details'!$K$5:$K$120)*'Table 4 - EGD Details'!$G$5:$G$120)-SUMPRODUCT((D$3&gt;='Table 4 - EGD Details'!$E$5:$E$120)*($A$20='Table 4 - EGD Details'!$K$5:$K$120)*'Table 4 - EGD Details'!AD$5:AD$120)</f>
        <v>0</v>
      </c>
      <c r="E21" s="18" cm="1">
        <f t="array" ref="E21">SUMPRODUCT((E$3&gt;='Table 4 - EGD Details'!$E$5:$E$120)*($A$20='Table 4 - EGD Details'!$K$5:$K$120)*'Table 4 - EGD Details'!$G$5:$G$120)-SUMPRODUCT((E$3&gt;='Table 4 - EGD Details'!$E$5:$E$120)*($A$20='Table 4 - EGD Details'!$K$5:$K$120)*'Table 4 - EGD Details'!AE$5:AE$120)</f>
        <v>0</v>
      </c>
      <c r="F21" s="18" cm="1">
        <f t="array" ref="F21">SUMPRODUCT((F$3&gt;='Table 4 - EGD Details'!$E$5:$E$120)*($A$20='Table 4 - EGD Details'!$K$5:$K$120)*'Table 4 - EGD Details'!$G$5:$G$120)-SUMPRODUCT((F$3&gt;='Table 4 - EGD Details'!$E$5:$E$120)*($A$20='Table 4 - EGD Details'!$K$5:$K$120)*'Table 4 - EGD Details'!AF$5:AF$120)</f>
        <v>0</v>
      </c>
      <c r="G21" s="18" cm="1">
        <f t="array" ref="G21">SUMPRODUCT((G$3&gt;='Table 4 - EGD Details'!$E$5:$E$120)*($A$20='Table 4 - EGD Details'!$K$5:$K$120)*'Table 4 - EGD Details'!$G$5:$G$120)-SUMPRODUCT((G$3&gt;='Table 4 - EGD Details'!$E$5:$E$120)*($A$20='Table 4 - EGD Details'!$K$5:$K$120)*'Table 4 - EGD Details'!AG$5:AG$120)</f>
        <v>0</v>
      </c>
      <c r="H21" s="18" cm="1">
        <f t="array" ref="H21">SUMPRODUCT((H$3&gt;='Table 4 - EGD Details'!$E$5:$E$120)*($A$20='Table 4 - EGD Details'!$K$5:$K$120)*'Table 4 - EGD Details'!$G$5:$G$120)-SUMPRODUCT((H$3&gt;='Table 4 - EGD Details'!$E$5:$E$120)*($A$20='Table 4 - EGD Details'!$K$5:$K$120)*'Table 4 - EGD Details'!AH$5:AH$120)</f>
        <v>0</v>
      </c>
      <c r="I21" s="18" cm="1">
        <f t="array" ref="I21">SUMPRODUCT((I$3&gt;='Table 4 - EGD Details'!$E$5:$E$120)*($A$20='Table 4 - EGD Details'!$K$5:$K$120)*'Table 4 - EGD Details'!$G$5:$G$120)-SUMPRODUCT((I$3&gt;='Table 4 - EGD Details'!$E$5:$E$120)*($A$20='Table 4 - EGD Details'!$K$5:$K$120)*'Table 4 - EGD Details'!AI$5:AI$120)</f>
        <v>0</v>
      </c>
      <c r="J21" s="18" cm="1">
        <f t="array" ref="J21">SUMPRODUCT((J$3&gt;='Table 4 - EGD Details'!$E$5:$E$120)*($A$20='Table 4 - EGD Details'!$K$5:$K$120)*'Table 4 - EGD Details'!$G$5:$G$120)-SUMPRODUCT((J$3&gt;='Table 4 - EGD Details'!$E$5:$E$120)*($A$20='Table 4 - EGD Details'!$K$5:$K$120)*'Table 4 - EGD Details'!AJ$5:AJ$120)</f>
        <v>0</v>
      </c>
      <c r="K21" s="18" cm="1">
        <f t="array" ref="K21">SUMPRODUCT((K$3&gt;='Table 4 - EGD Details'!$E$5:$E$120)*($A$20='Table 4 - EGD Details'!$K$5:$K$120)*'Table 4 - EGD Details'!$G$5:$G$120)-SUMPRODUCT((K$3&gt;='Table 4 - EGD Details'!$E$5:$E$120)*($A$20='Table 4 - EGD Details'!$K$5:$K$120)*'Table 4 - EGD Details'!AK$5:AK$120)</f>
        <v>0</v>
      </c>
      <c r="L21" s="18" cm="1">
        <f t="array" ref="L21">SUMPRODUCT((L$3&gt;='Table 4 - EGD Details'!$E$5:$E$120)*($A$20='Table 4 - EGD Details'!$K$5:$K$120)*'Table 4 - EGD Details'!$G$5:$G$120)-SUMPRODUCT((L$3&gt;='Table 4 - EGD Details'!$E$5:$E$120)*($A$20='Table 4 - EGD Details'!$K$5:$K$120)*'Table 4 - EGD Details'!AL$5:AL$120)</f>
        <v>0</v>
      </c>
      <c r="M21" s="18" cm="1">
        <f t="array" ref="M21">SUMPRODUCT((M$3&gt;='Table 4 - EGD Details'!$E$5:$E$120)*($A$20='Table 4 - EGD Details'!$K$5:$K$120)*'Table 4 - EGD Details'!$G$5:$G$120)-SUMPRODUCT((M$3&gt;='Table 4 - EGD Details'!$E$5:$E$120)*($A$20='Table 4 - EGD Details'!$K$5:$K$120)*'Table 4 - EGD Details'!AM$5:AM$120)</f>
        <v>0</v>
      </c>
      <c r="N21" s="18" cm="1">
        <f t="array" ref="N21">SUMPRODUCT((M$3&gt;='Table 4 - EGD Details'!$E$5:$E$120)*($A$20='Table 4 - EGD Details'!$K$5:$K$120)*'Table 4 - EGD Details'!$G$5:$G$120)</f>
        <v>0</v>
      </c>
      <c r="O21" s="18" cm="1">
        <f t="array" ref="O21">-SUMPRODUCT((M$3&gt;='Table 4 - EGD Details'!$E$5:$E$120)*($A$20='Table 4 - EGD Details'!$K$5:$K$120)*'Table 4 - EGD Details'!AM$5:AM$120)</f>
        <v>0</v>
      </c>
      <c r="P21" s="18" cm="1">
        <f t="array" ref="P21">SUMPRODUCT((M$3&gt;='Table 4 - EGD Details'!$E$5:$E$120)*($A$20='Table 4 - EGD Details'!$K$5:$K$120)*'Table 4 - EGD Details'!$G$5:$G$120)-SUMPRODUCT((M$3&gt;='Table 4 - EGD Details'!$E$5:$E$120)*($A$20='Table 4 - EGD Details'!$K$5:$K$120)*'Table 4 - EGD Details'!AM$5:AM$120)</f>
        <v>0</v>
      </c>
    </row>
    <row r="22" spans="1:16" x14ac:dyDescent="0.3">
      <c r="A22" s="21"/>
      <c r="B22" s="11" t="s">
        <v>8</v>
      </c>
      <c r="C22" s="18" cm="1">
        <f t="array" ref="C22">SUMPRODUCT((C$3&gt;='Table 4 - EGD Details'!$E$5:$E$120)*($A$20='Table 4 - EGD Details'!$K$5:$K$120)*'Table 4 - EGD Details'!$H$5:$H$120)-SUMPRODUCT((C$3&gt;='Table 4 - EGD Details'!$E$5:$E$120)*($A$20='Table 4 - EGD Details'!$K$5:$K$120)*'Table 4 - EGD Details'!AO$5:AO$120)</f>
        <v>0</v>
      </c>
      <c r="D22" s="18" cm="1">
        <f t="array" ref="D22">SUMPRODUCT((D$3&gt;='Table 4 - EGD Details'!$E$5:$E$120)*($A$20='Table 4 - EGD Details'!$K$5:$K$120)*'Table 4 - EGD Details'!$H$5:$H$120)-SUMPRODUCT((D$3&gt;='Table 4 - EGD Details'!$E$5:$E$120)*($A$20='Table 4 - EGD Details'!$K$5:$K$120)*'Table 4 - EGD Details'!AP$5:AP$120)</f>
        <v>0</v>
      </c>
      <c r="E22" s="18" cm="1">
        <f t="array" ref="E22">SUMPRODUCT((E$3&gt;='Table 4 - EGD Details'!$E$5:$E$120)*($A$20='Table 4 - EGD Details'!$K$5:$K$120)*'Table 4 - EGD Details'!$H$5:$H$120)-SUMPRODUCT((E$3&gt;='Table 4 - EGD Details'!$E$5:$E$120)*($A$20='Table 4 - EGD Details'!$K$5:$K$120)*'Table 4 - EGD Details'!AQ$5:AQ$120)</f>
        <v>0</v>
      </c>
      <c r="F22" s="18" cm="1">
        <f t="array" ref="F22">SUMPRODUCT((F$3&gt;='Table 4 - EGD Details'!$E$5:$E$120)*($A$20='Table 4 - EGD Details'!$K$5:$K$120)*'Table 4 - EGD Details'!$H$5:$H$120)-SUMPRODUCT((F$3&gt;='Table 4 - EGD Details'!$E$5:$E$120)*($A$20='Table 4 - EGD Details'!$K$5:$K$120)*'Table 4 - EGD Details'!AR$5:AR$120)</f>
        <v>0</v>
      </c>
      <c r="G22" s="18" cm="1">
        <f t="array" ref="G22">SUMPRODUCT((G$3&gt;='Table 4 - EGD Details'!$E$5:$E$120)*($A$20='Table 4 - EGD Details'!$K$5:$K$120)*'Table 4 - EGD Details'!$H$5:$H$120)-SUMPRODUCT((G$3&gt;='Table 4 - EGD Details'!$E$5:$E$120)*($A$20='Table 4 - EGD Details'!$K$5:$K$120)*'Table 4 - EGD Details'!AS$5:AS$120)</f>
        <v>0</v>
      </c>
      <c r="H22" s="18" cm="1">
        <f t="array" ref="H22">SUMPRODUCT((H$3&gt;='Table 4 - EGD Details'!$E$5:$E$120)*($A$20='Table 4 - EGD Details'!$K$5:$K$120)*'Table 4 - EGD Details'!$H$5:$H$120)-SUMPRODUCT((H$3&gt;='Table 4 - EGD Details'!$E$5:$E$120)*($A$20='Table 4 - EGD Details'!$K$5:$K$120)*'Table 4 - EGD Details'!AT$5:AT$120)</f>
        <v>0</v>
      </c>
      <c r="I22" s="18" cm="1">
        <f t="array" ref="I22">SUMPRODUCT((I$3&gt;='Table 4 - EGD Details'!$E$5:$E$120)*($A$20='Table 4 - EGD Details'!$K$5:$K$120)*'Table 4 - EGD Details'!$H$5:$H$120)-SUMPRODUCT((I$3&gt;='Table 4 - EGD Details'!$E$5:$E$120)*($A$20='Table 4 - EGD Details'!$K$5:$K$120)*'Table 4 - EGD Details'!AU$5:AU$120)</f>
        <v>0</v>
      </c>
      <c r="J22" s="18" cm="1">
        <f t="array" ref="J22">SUMPRODUCT((J$3&gt;='Table 4 - EGD Details'!$E$5:$E$120)*($A$20='Table 4 - EGD Details'!$K$5:$K$120)*'Table 4 - EGD Details'!$H$5:$H$120)-SUMPRODUCT((J$3&gt;='Table 4 - EGD Details'!$E$5:$E$120)*($A$20='Table 4 - EGD Details'!$K$5:$K$120)*'Table 4 - EGD Details'!AV$5:AV$120)</f>
        <v>0</v>
      </c>
      <c r="K22" s="18" cm="1">
        <f t="array" ref="K22">SUMPRODUCT((K$3&gt;='Table 4 - EGD Details'!$E$5:$E$120)*($A$20='Table 4 - EGD Details'!$K$5:$K$120)*'Table 4 - EGD Details'!$H$5:$H$120)-SUMPRODUCT((K$3&gt;='Table 4 - EGD Details'!$E$5:$E$120)*($A$20='Table 4 - EGD Details'!$K$5:$K$120)*'Table 4 - EGD Details'!AW$5:AW$120)</f>
        <v>0</v>
      </c>
      <c r="L22" s="18" cm="1">
        <f t="array" ref="L22">SUMPRODUCT((L$3&gt;='Table 4 - EGD Details'!$E$5:$E$120)*($A$20='Table 4 - EGD Details'!$K$5:$K$120)*'Table 4 - EGD Details'!$H$5:$H$120)-SUMPRODUCT((L$3&gt;='Table 4 - EGD Details'!$E$5:$E$120)*($A$20='Table 4 - EGD Details'!$K$5:$K$120)*'Table 4 - EGD Details'!AX$5:AX$120)</f>
        <v>0</v>
      </c>
      <c r="M22" s="18" cm="1">
        <f t="array" ref="M22">SUMPRODUCT((M$3&gt;='Table 4 - EGD Details'!$E$5:$E$120)*($A$20='Table 4 - EGD Details'!$K$5:$K$120)*'Table 4 - EGD Details'!$H$5:$H$120)-SUMPRODUCT((M$3&gt;='Table 4 - EGD Details'!$E$5:$E$120)*($A$20='Table 4 - EGD Details'!$K$5:$K$120)*'Table 4 - EGD Details'!AY$5:AY$120)</f>
        <v>0</v>
      </c>
      <c r="N22" s="18" cm="1">
        <f t="array" ref="N22">SUMPRODUCT((M$3&gt;='Table 4 - EGD Details'!$E$5:$E$120)*($A$20='Table 4 - EGD Details'!$K$5:$K$120)*'Table 4 - EGD Details'!$H$5:$H$120)</f>
        <v>0</v>
      </c>
      <c r="O22" s="18" cm="1">
        <f t="array" ref="O22">-SUMPRODUCT((M$3&gt;='Table 4 - EGD Details'!$E$5:$E$120)*($A$20='Table 4 - EGD Details'!$K$5:$K$120)*'Table 4 - EGD Details'!AY$5:AY$120)</f>
        <v>0</v>
      </c>
      <c r="P22" s="18" cm="1">
        <f t="array" ref="P22">SUMPRODUCT((M$3&gt;='Table 4 - EGD Details'!$E$5:$E$120)*($A$20='Table 4 - EGD Details'!$K$5:$K$120)*'Table 4 - EGD Details'!$H$5:$H$120)-SUMPRODUCT((M$3&gt;='Table 4 - EGD Details'!$E$5:$E$120)*($A$20='Table 4 - EGD Details'!$K$5:$K$120)*'Table 4 - EGD Details'!AY$5:AY$120)</f>
        <v>0</v>
      </c>
    </row>
    <row r="23" spans="1:16" x14ac:dyDescent="0.3">
      <c r="A23" s="21"/>
      <c r="B23" s="11" t="s">
        <v>6</v>
      </c>
      <c r="C23" s="18" cm="1">
        <f t="array" ref="C23">SUMPRODUCT((C$3&gt;='Table 4 - EGD Details'!$E$5:$E$120)*($A$20='Table 4 - EGD Details'!$K$5:$K$120)*'Table 4 - EGD Details'!$I$5:$I$120)-SUMPRODUCT((C$3&gt;='Table 4 - EGD Details'!$E$5:$E$120)*($A$20='Table 4 - EGD Details'!$K$5:$K$120)*'Table 4 - EGD Details'!AZ$5:AZ$120)</f>
        <v>0</v>
      </c>
      <c r="D23" s="18" cm="1">
        <f t="array" ref="D23">SUMPRODUCT((D$3&gt;='Table 4 - EGD Details'!$E$5:$E$120)*($A$20='Table 4 - EGD Details'!$K$5:$K$120)*'Table 4 - EGD Details'!$I$5:$I$120)-SUMPRODUCT((D$3&gt;='Table 4 - EGD Details'!$E$5:$E$120)*($A$20='Table 4 - EGD Details'!$K$5:$K$120)*'Table 4 - EGD Details'!BA$5:BA$120)</f>
        <v>0</v>
      </c>
      <c r="E23" s="18" cm="1">
        <f t="array" ref="E23">SUMPRODUCT((E$3&gt;='Table 4 - EGD Details'!$E$5:$E$120)*($A$20='Table 4 - EGD Details'!$K$5:$K$120)*'Table 4 - EGD Details'!$I$5:$I$120)-SUMPRODUCT((E$3&gt;='Table 4 - EGD Details'!$E$5:$E$120)*($A$20='Table 4 - EGD Details'!$K$5:$K$120)*'Table 4 - EGD Details'!BB$5:BB$120)</f>
        <v>0</v>
      </c>
      <c r="F23" s="18" cm="1">
        <f t="array" ref="F23">SUMPRODUCT((F$3&gt;='Table 4 - EGD Details'!$E$5:$E$120)*($A$20='Table 4 - EGD Details'!$K$5:$K$120)*'Table 4 - EGD Details'!$I$5:$I$120)-SUMPRODUCT((F$3&gt;='Table 4 - EGD Details'!$E$5:$E$120)*($A$20='Table 4 - EGD Details'!$K$5:$K$120)*'Table 4 - EGD Details'!BC$5:BC$120)</f>
        <v>0</v>
      </c>
      <c r="G23" s="18" cm="1">
        <f t="array" ref="G23">SUMPRODUCT((G$3&gt;='Table 4 - EGD Details'!$E$5:$E$120)*($A$20='Table 4 - EGD Details'!$K$5:$K$120)*'Table 4 - EGD Details'!$I$5:$I$120)-SUMPRODUCT((G$3&gt;='Table 4 - EGD Details'!$E$5:$E$120)*($A$20='Table 4 - EGD Details'!$K$5:$K$120)*'Table 4 - EGD Details'!BD$5:BD$120)</f>
        <v>0</v>
      </c>
      <c r="H23" s="18" cm="1">
        <f t="array" ref="H23">SUMPRODUCT((H$3&gt;='Table 4 - EGD Details'!$E$5:$E$120)*($A$20='Table 4 - EGD Details'!$K$5:$K$120)*'Table 4 - EGD Details'!$I$5:$I$120)-SUMPRODUCT((H$3&gt;='Table 4 - EGD Details'!$E$5:$E$120)*($A$20='Table 4 - EGD Details'!$K$5:$K$120)*'Table 4 - EGD Details'!BE$5:BE$120)</f>
        <v>0</v>
      </c>
      <c r="I23" s="18" cm="1">
        <f t="array" ref="I23">SUMPRODUCT((I$3&gt;='Table 4 - EGD Details'!$E$5:$E$120)*($A$20='Table 4 - EGD Details'!$K$5:$K$120)*'Table 4 - EGD Details'!$I$5:$I$120)-SUMPRODUCT((I$3&gt;='Table 4 - EGD Details'!$E$5:$E$120)*($A$20='Table 4 - EGD Details'!$K$5:$K$120)*'Table 4 - EGD Details'!BF$5:BF$120)</f>
        <v>0</v>
      </c>
      <c r="J23" s="18" cm="1">
        <f t="array" ref="J23">SUMPRODUCT((J$3&gt;='Table 4 - EGD Details'!$E$5:$E$120)*($A$20='Table 4 - EGD Details'!$K$5:$K$120)*'Table 4 - EGD Details'!$I$5:$I$120)-SUMPRODUCT((J$3&gt;='Table 4 - EGD Details'!$E$5:$E$120)*($A$20='Table 4 - EGD Details'!$K$5:$K$120)*'Table 4 - EGD Details'!BG$5:BG$120)</f>
        <v>0</v>
      </c>
      <c r="K23" s="18" cm="1">
        <f t="array" ref="K23">SUMPRODUCT((K$3&gt;='Table 4 - EGD Details'!$E$5:$E$120)*($A$20='Table 4 - EGD Details'!$K$5:$K$120)*'Table 4 - EGD Details'!$I$5:$I$120)-SUMPRODUCT((K$3&gt;='Table 4 - EGD Details'!$E$5:$E$120)*($A$20='Table 4 - EGD Details'!$K$5:$K$120)*'Table 4 - EGD Details'!BH$5:BH$120)</f>
        <v>0</v>
      </c>
      <c r="L23" s="18" cm="1">
        <f t="array" ref="L23">SUMPRODUCT((L$3&gt;='Table 4 - EGD Details'!$E$5:$E$120)*($A$20='Table 4 - EGD Details'!$K$5:$K$120)*'Table 4 - EGD Details'!$I$5:$I$120)-SUMPRODUCT((L$3&gt;='Table 4 - EGD Details'!$E$5:$E$120)*($A$20='Table 4 - EGD Details'!$K$5:$K$120)*'Table 4 - EGD Details'!BI$5:BI$120)</f>
        <v>0</v>
      </c>
      <c r="M23" s="18" cm="1">
        <f t="array" ref="M23">SUMPRODUCT((M$3&gt;='Table 4 - EGD Details'!$E$5:$E$120)*($A$20='Table 4 - EGD Details'!$K$5:$K$120)*'Table 4 - EGD Details'!$I$5:$I$120)-SUMPRODUCT((M$3&gt;='Table 4 - EGD Details'!$E$5:$E$120)*($A$20='Table 4 - EGD Details'!$K$5:$K$120)*'Table 4 - EGD Details'!BJ$5:BJ$120)</f>
        <v>0</v>
      </c>
      <c r="N23" s="18" cm="1">
        <f t="array" ref="N23">SUMPRODUCT((M$3&gt;='Table 4 - EGD Details'!$E$5:$E$120)*($A$20='Table 4 - EGD Details'!$K$5:$K$120)*'Table 4 - EGD Details'!$I$5:$I$120)</f>
        <v>0</v>
      </c>
      <c r="O23" s="18" cm="1">
        <f t="array" ref="O23">-SUMPRODUCT((M$3&gt;='Table 4 - EGD Details'!$E$5:$E$120)*($A$20='Table 4 - EGD Details'!$K$5:$K$120)*'Table 4 - EGD Details'!BJ$5:BJ$120)</f>
        <v>0</v>
      </c>
      <c r="P23" s="18" cm="1">
        <f t="array" ref="P23">SUMPRODUCT((M$3&gt;='Table 4 - EGD Details'!$E$5:$E$120)*($A$20='Table 4 - EGD Details'!$K$5:$K$120)*'Table 4 - EGD Details'!$I$5:$I$120)-SUMPRODUCT((M$3&gt;='Table 4 - EGD Details'!$E$5:$E$120)*($A$20='Table 4 - EGD Details'!$K$5:$K$120)*'Table 4 - EGD Details'!BJ$5:BJ$120)</f>
        <v>0</v>
      </c>
    </row>
    <row r="24" spans="1:16" x14ac:dyDescent="0.3">
      <c r="B24" s="11"/>
      <c r="C24" s="18"/>
      <c r="D24" s="18"/>
      <c r="E24" s="18"/>
      <c r="F24" s="18"/>
      <c r="G24" s="18"/>
      <c r="H24" s="18"/>
      <c r="I24" s="18"/>
      <c r="J24" s="18"/>
      <c r="K24" s="18"/>
      <c r="L24" s="18"/>
      <c r="M24" s="18"/>
      <c r="N24" s="18"/>
      <c r="O24" s="18"/>
      <c r="P24" s="18"/>
    </row>
    <row r="25" spans="1:16" ht="15" thickBot="1" x14ac:dyDescent="0.35">
      <c r="B25" s="11" t="s">
        <v>2</v>
      </c>
      <c r="C25" s="19">
        <f t="shared" ref="C25:L25" si="0">C6+C11+C16+C21</f>
        <v>6.3040503049019998</v>
      </c>
      <c r="D25" s="19">
        <f t="shared" si="0"/>
        <v>14.172837833181998</v>
      </c>
      <c r="E25" s="19">
        <f t="shared" si="0"/>
        <v>22.215402691280996</v>
      </c>
      <c r="F25" s="19">
        <f t="shared" si="0"/>
        <v>35.725052669693994</v>
      </c>
      <c r="G25" s="19">
        <f t="shared" si="0"/>
        <v>52.66217377638889</v>
      </c>
      <c r="H25" s="19">
        <f t="shared" si="0"/>
        <v>64.275111402508415</v>
      </c>
      <c r="I25" s="19">
        <f t="shared" si="0"/>
        <v>73.788710892432917</v>
      </c>
      <c r="J25" s="19">
        <f t="shared" si="0"/>
        <v>131.08388904951548</v>
      </c>
      <c r="K25" s="19">
        <f t="shared" si="0"/>
        <v>184.11540115672054</v>
      </c>
      <c r="L25" s="19">
        <f t="shared" si="0"/>
        <v>547.77104003319903</v>
      </c>
      <c r="M25" s="19">
        <f>M6+M11+M16+M21</f>
        <v>575.22414713814806</v>
      </c>
      <c r="N25" s="19">
        <f>N6+N11+N16+N21</f>
        <v>607.60155693311606</v>
      </c>
      <c r="O25" s="19">
        <f t="shared" ref="O25:P25" si="1">O6+O11+O16+O21</f>
        <v>-32.377409794968081</v>
      </c>
      <c r="P25" s="19">
        <f t="shared" si="1"/>
        <v>575.22414713814806</v>
      </c>
    </row>
    <row r="26" spans="1:16" ht="15" thickTop="1" x14ac:dyDescent="0.3"/>
    <row r="27" spans="1:16" x14ac:dyDescent="0.3">
      <c r="M27" s="32">
        <f>SUM('Table 4 - EGD Details'!G5:G120)-SUM('Table 4 - EGD Details'!AM5:AM120)</f>
        <v>575.22414713814794</v>
      </c>
    </row>
  </sheetData>
  <pageMargins left="0.7" right="0.7" top="0.75" bottom="0.75" header="0.3" footer="0.3"/>
  <pageSetup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02C420-6D44-401C-9F8B-CCA7F03AE44E}">
  <sheetPr>
    <pageSetUpPr fitToPage="1"/>
  </sheetPr>
  <dimension ref="A1:P30"/>
  <sheetViews>
    <sheetView workbookViewId="0">
      <selection activeCell="N10" sqref="N10"/>
    </sheetView>
  </sheetViews>
  <sheetFormatPr defaultRowHeight="14.4" x14ac:dyDescent="0.3"/>
  <cols>
    <col min="2" max="2" width="62" customWidth="1"/>
    <col min="3" max="8" width="6.5546875" hidden="1" customWidth="1"/>
    <col min="9" max="13" width="7.6640625" hidden="1" customWidth="1"/>
    <col min="14" max="15" width="12.33203125" customWidth="1"/>
    <col min="16" max="16" width="12.109375" customWidth="1"/>
  </cols>
  <sheetData>
    <row r="1" spans="1:16" x14ac:dyDescent="0.3">
      <c r="B1" s="6" t="s">
        <v>621</v>
      </c>
      <c r="C1" s="6"/>
      <c r="D1" s="6"/>
      <c r="E1" s="6"/>
      <c r="F1" s="6"/>
      <c r="G1" s="6"/>
      <c r="H1" s="6"/>
      <c r="I1" s="6"/>
      <c r="J1" s="6"/>
      <c r="K1" s="6"/>
      <c r="L1" s="6"/>
      <c r="M1" s="6"/>
      <c r="N1" s="6"/>
      <c r="O1" s="6"/>
      <c r="P1" s="6"/>
    </row>
    <row r="2" spans="1:16" ht="27" customHeight="1" x14ac:dyDescent="0.3">
      <c r="B2" s="6"/>
      <c r="C2" s="6"/>
      <c r="D2" s="6"/>
      <c r="E2" s="6"/>
      <c r="F2" s="6"/>
      <c r="G2" s="6"/>
      <c r="H2" s="6"/>
      <c r="I2" s="6"/>
      <c r="J2" s="6"/>
      <c r="K2" s="6"/>
      <c r="L2" s="6"/>
      <c r="M2" s="6"/>
      <c r="N2" s="40" t="s">
        <v>616</v>
      </c>
      <c r="O2" s="40" t="s">
        <v>616</v>
      </c>
      <c r="P2" s="40" t="s">
        <v>616</v>
      </c>
    </row>
    <row r="3" spans="1:16" ht="27" x14ac:dyDescent="0.3">
      <c r="B3" s="14" t="s">
        <v>1</v>
      </c>
      <c r="C3" s="10">
        <v>2014</v>
      </c>
      <c r="D3" s="10">
        <v>2015</v>
      </c>
      <c r="E3" s="10">
        <v>2016</v>
      </c>
      <c r="F3" s="10">
        <v>2017</v>
      </c>
      <c r="G3" s="10">
        <v>2018</v>
      </c>
      <c r="H3" s="10">
        <v>2019</v>
      </c>
      <c r="I3" s="10">
        <v>2020</v>
      </c>
      <c r="J3" s="10">
        <v>2021</v>
      </c>
      <c r="K3" s="10">
        <v>2022</v>
      </c>
      <c r="L3" s="10">
        <v>2023</v>
      </c>
      <c r="M3" s="10">
        <v>2024</v>
      </c>
      <c r="N3" s="10" t="s">
        <v>617</v>
      </c>
      <c r="O3" s="10" t="s">
        <v>618</v>
      </c>
      <c r="P3" s="10" t="s">
        <v>619</v>
      </c>
    </row>
    <row r="4" spans="1:16" x14ac:dyDescent="0.3">
      <c r="B4" s="8"/>
      <c r="C4" s="8"/>
      <c r="D4" s="8"/>
      <c r="E4" s="8"/>
      <c r="F4" s="8"/>
      <c r="G4" s="8"/>
      <c r="H4" s="8"/>
      <c r="I4" s="8"/>
      <c r="J4" s="8"/>
      <c r="K4" s="8"/>
      <c r="L4" s="8"/>
      <c r="M4" s="8"/>
      <c r="N4" s="8"/>
      <c r="O4" s="8"/>
      <c r="P4" s="8"/>
    </row>
    <row r="5" spans="1:16" x14ac:dyDescent="0.3">
      <c r="A5" s="20">
        <v>1</v>
      </c>
      <c r="B5" s="11" t="s">
        <v>3</v>
      </c>
      <c r="C5" s="17"/>
      <c r="D5" s="17"/>
      <c r="E5" s="17"/>
      <c r="F5" s="17"/>
      <c r="G5" s="17"/>
      <c r="H5" s="17"/>
      <c r="I5" s="17"/>
      <c r="J5" s="17"/>
      <c r="K5" s="17"/>
      <c r="L5" s="17"/>
      <c r="M5" s="17"/>
      <c r="N5" s="17"/>
      <c r="O5" s="17"/>
      <c r="P5" s="17"/>
    </row>
    <row r="6" spans="1:16" x14ac:dyDescent="0.3">
      <c r="A6" s="21"/>
      <c r="B6" s="11" t="s">
        <v>4</v>
      </c>
      <c r="C6" s="18" cm="1">
        <f t="array" ref="C6">SUMPRODUCT((C$3&gt;='Table 5 - Union Details'!$D$5:$D$67)*($A$5='Table 5 - Union Details'!$J$5:$J$67)*'Table 5 - Union Details'!$F$5:$F$67)-SUMPRODUCT((C$3&gt;='Table 5 - Union Details'!$D$5:$D$67)*($A$5='Table 5 - Union Details'!$J$5:$J$67)*'Table 5 - Union Details'!AD$5:AD$67)</f>
        <v>0</v>
      </c>
      <c r="D6" s="18" cm="1">
        <f t="array" ref="D6">SUMPRODUCT((D$3&gt;='Table 5 - Union Details'!$D$5:$D$67)*($A$5='Table 5 - Union Details'!$J$5:$J$67)*'Table 5 - Union Details'!$F$5:$F$67)-SUMPRODUCT((D$3&gt;='Table 5 - Union Details'!$D$5:$D$67)*($A$5='Table 5 - Union Details'!$J$5:$J$67)*'Table 5 - Union Details'!AE$5:AE$67)</f>
        <v>13.1493</v>
      </c>
      <c r="E6" s="18" cm="1">
        <f t="array" ref="E6">SUMPRODUCT((E$3&gt;='Table 5 - Union Details'!$D$5:$D$67)*($A$5='Table 5 - Union Details'!$J$5:$J$67)*'Table 5 - Union Details'!$F$5:$F$67)-SUMPRODUCT((E$3&gt;='Table 5 - Union Details'!$D$5:$D$67)*($A$5='Table 5 - Union Details'!$J$5:$J$67)*'Table 5 - Union Details'!AF$5:AF$67)</f>
        <v>12.947900000000001</v>
      </c>
      <c r="F6" s="18" cm="1">
        <f t="array" ref="F6">SUMPRODUCT((F$3&gt;='Table 5 - Union Details'!$D$5:$D$67)*($A$5='Table 5 - Union Details'!$J$5:$J$67)*'Table 5 - Union Details'!$F$5:$F$67)-SUMPRODUCT((F$3&gt;='Table 5 - Union Details'!$D$5:$D$67)*($A$5='Table 5 - Union Details'!$J$5:$J$67)*'Table 5 - Union Details'!AG$5:AG$67)</f>
        <v>12.746499999999999</v>
      </c>
      <c r="G6" s="18" cm="1">
        <f t="array" ref="G6">SUMPRODUCT((G$3&gt;='Table 5 - Union Details'!$D$5:$D$67)*($A$5='Table 5 - Union Details'!$J$5:$J$67)*'Table 5 - Union Details'!$F$5:$F$67)-SUMPRODUCT((G$3&gt;='Table 5 - Union Details'!$D$5:$D$67)*($A$5='Table 5 - Union Details'!$J$5:$J$67)*'Table 5 - Union Details'!AH$5:AH$67)</f>
        <v>42.934045891651998</v>
      </c>
      <c r="H6" s="18" cm="1">
        <f t="array" ref="H6">SUMPRODUCT((H$3&gt;='Table 5 - Union Details'!$D$5:$D$67)*($A$5='Table 5 - Union Details'!$J$5:$J$67)*'Table 5 - Union Details'!$F$5:$F$67)-SUMPRODUCT((H$3&gt;='Table 5 - Union Details'!$D$5:$D$67)*($A$5='Table 5 - Union Details'!$J$5:$J$67)*'Table 5 - Union Details'!AI$5:AI$67)</f>
        <v>42.256016294955998</v>
      </c>
      <c r="I6" s="18" cm="1">
        <f t="array" ref="I6">SUMPRODUCT((I$3&gt;='Table 5 - Union Details'!$D$5:$D$67)*($A$5='Table 5 - Union Details'!$J$5:$J$67)*'Table 5 - Union Details'!$F$5:$F$67)-SUMPRODUCT((I$3&gt;='Table 5 - Union Details'!$D$5:$D$67)*($A$5='Table 5 - Union Details'!$J$5:$J$67)*'Table 5 - Union Details'!AJ$5:AJ$67)</f>
        <v>41.577986698259998</v>
      </c>
      <c r="J6" s="18" cm="1">
        <f t="array" ref="J6">SUMPRODUCT((J$3&gt;='Table 5 - Union Details'!$D$5:$D$67)*($A$5='Table 5 - Union Details'!$J$5:$J$67)*'Table 5 - Union Details'!$F$5:$F$67)-SUMPRODUCT((J$3&gt;='Table 5 - Union Details'!$D$5:$D$67)*($A$5='Table 5 - Union Details'!$J$5:$J$67)*'Table 5 - Union Details'!AK$5:AK$67)</f>
        <v>40.899957101563999</v>
      </c>
      <c r="K6" s="18" cm="1">
        <f t="array" ref="K6">SUMPRODUCT((K$3&gt;='Table 5 - Union Details'!$D$5:$D$67)*($A$5='Table 5 - Union Details'!$J$5:$J$67)*'Table 5 - Union Details'!$F$5:$F$67)-SUMPRODUCT((K$3&gt;='Table 5 - Union Details'!$D$5:$D$67)*($A$5='Table 5 - Union Details'!$J$5:$J$67)*'Table 5 - Union Details'!AL$5:AL$67)</f>
        <v>71.715138504868008</v>
      </c>
      <c r="L6" s="18" cm="1">
        <f t="array" ref="L6">SUMPRODUCT((L$3&gt;='Table 5 - Union Details'!$D$5:$D$67)*($A$5='Table 5 - Union Details'!$J$5:$J$67)*'Table 5 - Union Details'!$F$5:$F$67)-SUMPRODUCT((L$3&gt;='Table 5 - Union Details'!$D$5:$D$67)*($A$5='Table 5 - Union Details'!$J$5:$J$67)*'Table 5 - Union Details'!AM$5:AM$67)</f>
        <v>70.563530908171998</v>
      </c>
      <c r="M6" s="18" cm="1">
        <f t="array" ref="M6">SUMPRODUCT((M$3&gt;='Table 5 - Union Details'!$D$5:$D$67)*($A$5='Table 5 - Union Details'!$J$5:$J$67)*'Table 5 - Union Details'!$F$5:$F$67)-SUMPRODUCT((M$3&gt;='Table 5 - Union Details'!$D$5:$D$67)*($A$5='Table 5 - Union Details'!$J$5:$J$67)*'Table 5 - Union Details'!AN$5:AN$67)</f>
        <v>68.025767047749</v>
      </c>
      <c r="N6" s="18" cm="1">
        <f t="array" ref="N6">SUMPRODUCT((M$3&gt;='Table 5 - Union Details'!$D$5:$D$67)*($A$5='Table 5 - Union Details'!$J$5:$J$67)*'Table 5 - Union Details'!$F$5:$F$67)</f>
        <v>75.607260690000004</v>
      </c>
      <c r="O6" s="18" cm="1">
        <f t="array" ref="O6">-SUMPRODUCT((M$3&gt;='Table 5 - Union Details'!$D$5:$D$67)*($A$5='Table 5 - Union Details'!$J$5:$J$67)*'Table 5 - Union Details'!AN$5:AN$67)</f>
        <v>-7.5814936422509991</v>
      </c>
      <c r="P6" s="18" cm="1">
        <f t="array" ref="P6">SUMPRODUCT((M$3&gt;='Table 5 - Union Details'!$D$5:$D$67)*($A$5='Table 5 - Union Details'!$J$5:$J$67)*'Table 5 - Union Details'!$F$5:$F$67)-SUMPRODUCT((M$3&gt;='Table 5 - Union Details'!$D$5:$D$67)*($A$5='Table 5 - Union Details'!$J$5:$J$67)*'Table 5 - Union Details'!AN$5:AN$67)</f>
        <v>68.025767047749</v>
      </c>
    </row>
    <row r="7" spans="1:16" x14ac:dyDescent="0.3">
      <c r="A7" s="21"/>
      <c r="B7" s="11" t="s">
        <v>5</v>
      </c>
      <c r="C7" s="18" cm="1">
        <f t="array" ref="C7">SUMPRODUCT((C$3&gt;='Table 5 - Union Details'!$D$5:$D$67)*($A$5='Table 5 - Union Details'!$J$5:$J$67)*'Table 5 - Union Details'!$G$5:$G$67)-SUMPRODUCT((C$3&gt;='Table 5 - Union Details'!$D$5:$D$67)*($A$5='Table 5 - Union Details'!$J$5:$J$67)*'Table 5 - Union Details'!AP$5:AP$67)</f>
        <v>0</v>
      </c>
      <c r="D7" s="18" cm="1">
        <f t="array" ref="D7">SUMPRODUCT((D$3&gt;='Table 5 - Union Details'!$D$5:$D$67)*($A$5='Table 5 - Union Details'!$J$5:$J$67)*'Table 5 - Union Details'!$G$5:$G$67)-SUMPRODUCT((D$3&gt;='Table 5 - Union Details'!$D$5:$D$67)*($A$5='Table 5 - Union Details'!$J$5:$J$67)*'Table 5 - Union Details'!AQ$5:AQ$67)</f>
        <v>0</v>
      </c>
      <c r="E7" s="18" cm="1">
        <f t="array" ref="E7">SUMPRODUCT((E$3&gt;='Table 5 - Union Details'!$D$5:$D$67)*($A$5='Table 5 - Union Details'!$J$5:$J$67)*'Table 5 - Union Details'!$G$5:$G$67)-SUMPRODUCT((E$3&gt;='Table 5 - Union Details'!$D$5:$D$67)*($A$5='Table 5 - Union Details'!$J$5:$J$67)*'Table 5 - Union Details'!AR$5:AR$67)</f>
        <v>0</v>
      </c>
      <c r="F7" s="18" cm="1">
        <f t="array" ref="F7">SUMPRODUCT((F$3&gt;='Table 5 - Union Details'!$D$5:$D$67)*($A$5='Table 5 - Union Details'!$J$5:$J$67)*'Table 5 - Union Details'!$G$5:$G$67)-SUMPRODUCT((F$3&gt;='Table 5 - Union Details'!$D$5:$D$67)*($A$5='Table 5 - Union Details'!$J$5:$J$67)*'Table 5 - Union Details'!AS$5:AS$67)</f>
        <v>0</v>
      </c>
      <c r="G7" s="18" cm="1">
        <f t="array" ref="G7">SUMPRODUCT((G$3&gt;='Table 5 - Union Details'!$D$5:$D$67)*($A$5='Table 5 - Union Details'!$J$5:$J$67)*'Table 5 - Union Details'!$G$5:$G$67)-SUMPRODUCT((G$3&gt;='Table 5 - Union Details'!$D$5:$D$67)*($A$5='Table 5 - Union Details'!$J$5:$J$67)*'Table 5 - Union Details'!AT$5:AT$67)</f>
        <v>1.1367529051119998</v>
      </c>
      <c r="H7" s="18" cm="1">
        <f t="array" ref="H7">SUMPRODUCT((H$3&gt;='Table 5 - Union Details'!$D$5:$D$67)*($A$5='Table 5 - Union Details'!$J$5:$J$67)*'Table 5 - Union Details'!$G$5:$G$67)-SUMPRODUCT((H$3&gt;='Table 5 - Union Details'!$D$5:$D$67)*($A$5='Table 5 - Union Details'!$J$5:$J$67)*'Table 5 - Union Details'!AU$5:AU$67)</f>
        <v>1.1156424353359997</v>
      </c>
      <c r="I7" s="18" cm="1">
        <f t="array" ref="I7">SUMPRODUCT((I$3&gt;='Table 5 - Union Details'!$D$5:$D$67)*($A$5='Table 5 - Union Details'!$J$5:$J$67)*'Table 5 - Union Details'!$G$5:$G$67)-SUMPRODUCT((I$3&gt;='Table 5 - Union Details'!$D$5:$D$67)*($A$5='Table 5 - Union Details'!$J$5:$J$67)*'Table 5 - Union Details'!AV$5:AV$67)</f>
        <v>1.0945319655599999</v>
      </c>
      <c r="J7" s="18" cm="1">
        <f t="array" ref="J7">SUMPRODUCT((J$3&gt;='Table 5 - Union Details'!$D$5:$D$67)*($A$5='Table 5 - Union Details'!$J$5:$J$67)*'Table 5 - Union Details'!$G$5:$G$67)-SUMPRODUCT((J$3&gt;='Table 5 - Union Details'!$D$5:$D$67)*($A$5='Table 5 - Union Details'!$J$5:$J$67)*'Table 5 - Union Details'!AW$5:AW$67)</f>
        <v>1.0734214957839998</v>
      </c>
      <c r="K7" s="18" cm="1">
        <f t="array" ref="K7">SUMPRODUCT((K$3&gt;='Table 5 - Union Details'!$D$5:$D$67)*($A$5='Table 5 - Union Details'!$J$5:$J$67)*'Table 5 - Union Details'!$G$5:$G$67)-SUMPRODUCT((K$3&gt;='Table 5 - Union Details'!$D$5:$D$67)*($A$5='Table 5 - Union Details'!$J$5:$J$67)*'Table 5 - Union Details'!AX$5:AX$67)</f>
        <v>1.0523110260079998</v>
      </c>
      <c r="L7" s="18" cm="1">
        <f t="array" ref="L7">SUMPRODUCT((L$3&gt;='Table 5 - Union Details'!$D$5:$D$67)*($A$5='Table 5 - Union Details'!$J$5:$J$67)*'Table 5 - Union Details'!$G$5:$G$67)-SUMPRODUCT((L$3&gt;='Table 5 - Union Details'!$D$5:$D$67)*($A$5='Table 5 - Union Details'!$J$5:$J$67)*'Table 5 - Union Details'!AY$5:AY$67)</f>
        <v>1.0312005562319999</v>
      </c>
      <c r="M7" s="18" cm="1">
        <f t="array" ref="M7">SUMPRODUCT((M$3&gt;='Table 5 - Union Details'!$D$5:$D$67)*($A$5='Table 5 - Union Details'!$J$5:$J$67)*'Table 5 - Union Details'!$G$5:$G$67)-SUMPRODUCT((M$3&gt;='Table 5 - Union Details'!$D$5:$D$67)*($A$5='Table 5 - Union Details'!$J$5:$J$67)*'Table 5 - Union Details'!AZ$5:AZ$67)</f>
        <v>1.0005674288939999</v>
      </c>
      <c r="N7" s="18" cm="1">
        <f t="array" ref="N7">SUMPRODUCT((M$3&gt;='Table 5 - Union Details'!$D$5:$D$67)*($A$5='Table 5 - Union Details'!$J$5:$J$67)*'Table 5 - Union Details'!$G$5:$G$67)</f>
        <v>1.1473081399999998</v>
      </c>
      <c r="O7" s="18" cm="1">
        <f t="array" ref="O7">-SUMPRODUCT((M$3&gt;='Table 5 - Union Details'!$D$5:$D$67)*($A$5='Table 5 - Union Details'!$J$5:$J$67)*'Table 5 - Union Details'!AZ$5:AZ$67)</f>
        <v>-0.14674071110599995</v>
      </c>
      <c r="P7" s="18" cm="1">
        <f t="array" ref="P7">SUMPRODUCT((M$3&gt;='Table 5 - Union Details'!$D$5:$D$67)*($A$5='Table 5 - Union Details'!$J$5:$J$67)*'Table 5 - Union Details'!$G$5:$G$67)-SUMPRODUCT((M$3&gt;='Table 5 - Union Details'!$D$5:$D$67)*($A$5='Table 5 - Union Details'!$J$5:$J$67)*'Table 5 - Union Details'!AZ$5:AZ$67)</f>
        <v>1.0005674288939999</v>
      </c>
    </row>
    <row r="8" spans="1:16" x14ac:dyDescent="0.3">
      <c r="A8" s="21"/>
      <c r="B8" s="11" t="s">
        <v>6</v>
      </c>
      <c r="C8" s="18" cm="1">
        <f t="array" ref="C8">SUMPRODUCT((C$3&gt;='Table 5 - Union Details'!$D$5:$D$67)*($A$5='Table 5 - Union Details'!$J$5:$J$67)*'Table 5 - Union Details'!$H$5:$H$67)-SUMPRODUCT((C$3&gt;='Table 5 - Union Details'!$D$5:$D$67)*($A$5='Table 5 - Union Details'!$J$5:$J$67)*'Table 5 - Union Details'!BA$5:BA$67)</f>
        <v>0</v>
      </c>
      <c r="D8" s="18" cm="1">
        <f t="array" ref="D8">SUMPRODUCT((D$3&gt;='Table 5 - Union Details'!$D$5:$D$67)*($A$5='Table 5 - Union Details'!$J$5:$J$67)*'Table 5 - Union Details'!$H$5:$H$67)-SUMPRODUCT((D$3&gt;='Table 5 - Union Details'!$D$5:$D$67)*($A$5='Table 5 - Union Details'!$J$5:$J$67)*'Table 5 - Union Details'!BB$5:BB$67)</f>
        <v>13.1493</v>
      </c>
      <c r="E8" s="18" cm="1">
        <f t="array" ref="E8">SUMPRODUCT((E$3&gt;='Table 5 - Union Details'!$D$5:$D$67)*($A$5='Table 5 - Union Details'!$J$5:$J$67)*'Table 5 - Union Details'!$H$5:$H$67)-SUMPRODUCT((E$3&gt;='Table 5 - Union Details'!$D$5:$D$67)*($A$5='Table 5 - Union Details'!$J$5:$J$67)*'Table 5 - Union Details'!BC$5:BC$67)</f>
        <v>12.947900000000001</v>
      </c>
      <c r="F8" s="18" cm="1">
        <f t="array" ref="F8">SUMPRODUCT((F$3&gt;='Table 5 - Union Details'!$D$5:$D$67)*($A$5='Table 5 - Union Details'!$J$5:$J$67)*'Table 5 - Union Details'!$H$5:$H$67)-SUMPRODUCT((F$3&gt;='Table 5 - Union Details'!$D$5:$D$67)*($A$5='Table 5 - Union Details'!$J$5:$J$67)*'Table 5 - Union Details'!BD$5:BD$67)</f>
        <v>12.746499999999999</v>
      </c>
      <c r="G8" s="18" cm="1">
        <f t="array" ref="G8">SUMPRODUCT((G$3&gt;='Table 5 - Union Details'!$D$5:$D$67)*($A$5='Table 5 - Union Details'!$J$5:$J$67)*'Table 5 - Union Details'!$H$5:$H$67)-SUMPRODUCT((G$3&gt;='Table 5 - Union Details'!$D$5:$D$67)*($A$5='Table 5 - Union Details'!$J$5:$J$67)*'Table 5 - Union Details'!BE$5:BE$67)</f>
        <v>41.79729298654</v>
      </c>
      <c r="H8" s="18" cm="1">
        <f t="array" ref="H8">SUMPRODUCT((H$3&gt;='Table 5 - Union Details'!$D$5:$D$67)*($A$5='Table 5 - Union Details'!$J$5:$J$67)*'Table 5 - Union Details'!$H$5:$H$67)-SUMPRODUCT((H$3&gt;='Table 5 - Union Details'!$D$5:$D$67)*($A$5='Table 5 - Union Details'!$J$5:$J$67)*'Table 5 - Union Details'!BF$5:BF$67)</f>
        <v>41.140373859619999</v>
      </c>
      <c r="I8" s="18" cm="1">
        <f t="array" ref="I8">SUMPRODUCT((I$3&gt;='Table 5 - Union Details'!$D$5:$D$67)*($A$5='Table 5 - Union Details'!$J$5:$J$67)*'Table 5 - Union Details'!$H$5:$H$67)-SUMPRODUCT((I$3&gt;='Table 5 - Union Details'!$D$5:$D$67)*($A$5='Table 5 - Union Details'!$J$5:$J$67)*'Table 5 - Union Details'!BG$5:BG$67)</f>
        <v>40.483454732699997</v>
      </c>
      <c r="J8" s="18" cm="1">
        <f t="array" ref="J8">SUMPRODUCT((J$3&gt;='Table 5 - Union Details'!$D$5:$D$67)*($A$5='Table 5 - Union Details'!$J$5:$J$67)*'Table 5 - Union Details'!$H$5:$H$67)-SUMPRODUCT((J$3&gt;='Table 5 - Union Details'!$D$5:$D$67)*($A$5='Table 5 - Union Details'!$J$5:$J$67)*'Table 5 - Union Details'!BH$5:BH$67)</f>
        <v>39.826535605780002</v>
      </c>
      <c r="K8" s="18" cm="1">
        <f t="array" ref="K8">SUMPRODUCT((K$3&gt;='Table 5 - Union Details'!$D$5:$D$67)*($A$5='Table 5 - Union Details'!$J$5:$J$67)*'Table 5 - Union Details'!$H$5:$H$67)-SUMPRODUCT((K$3&gt;='Table 5 - Union Details'!$D$5:$D$67)*($A$5='Table 5 - Union Details'!$J$5:$J$67)*'Table 5 - Union Details'!BI$5:BI$67)</f>
        <v>70.662827478860009</v>
      </c>
      <c r="L8" s="18" cm="1">
        <f t="array" ref="L8">SUMPRODUCT((L$3&gt;='Table 5 - Union Details'!$D$5:$D$67)*($A$5='Table 5 - Union Details'!$J$5:$J$67)*'Table 5 - Union Details'!$H$5:$H$67)-SUMPRODUCT((L$3&gt;='Table 5 - Union Details'!$D$5:$D$67)*($A$5='Table 5 - Union Details'!$J$5:$J$67)*'Table 5 - Union Details'!BJ$5:BJ$67)</f>
        <v>69.532330351940004</v>
      </c>
      <c r="M8" s="18" cm="1">
        <f t="array" ref="M8">SUMPRODUCT((M$3&gt;='Table 5 - Union Details'!$D$5:$D$67)*($A$5='Table 5 - Union Details'!$J$5:$J$67)*'Table 5 - Union Details'!$H$5:$H$67)-SUMPRODUCT((M$3&gt;='Table 5 - Union Details'!$D$5:$D$67)*($A$5='Table 5 - Union Details'!$J$5:$J$67)*'Table 5 - Union Details'!BK$5:BK$67)</f>
        <v>67.025199618855012</v>
      </c>
      <c r="N8" s="18" cm="1">
        <f t="array" ref="N8">SUMPRODUCT((M$3&gt;='Table 5 - Union Details'!$D$5:$D$67)*($A$5='Table 5 - Union Details'!$J$5:$J$67)*'Table 5 - Union Details'!$H$5:$H$67)</f>
        <v>74.459952550000011</v>
      </c>
      <c r="O8" s="18" cm="1">
        <f t="array" ref="O8">-SUMPRODUCT((M$3&gt;='Table 5 - Union Details'!$D$5:$D$67)*($A$5='Table 5 - Union Details'!$J$5:$J$67)*'Table 5 - Union Details'!BK$5:BK$67)</f>
        <v>-7.4347529311449998</v>
      </c>
      <c r="P8" s="18" cm="1">
        <f t="array" ref="P8">SUMPRODUCT((M$3&gt;='Table 5 - Union Details'!$D$5:$D$67)*($A$5='Table 5 - Union Details'!$J$5:$J$67)*'Table 5 - Union Details'!$H$5:$H$67)-SUMPRODUCT((M$3&gt;='Table 5 - Union Details'!$D$5:$D$67)*($A$5='Table 5 - Union Details'!$J$5:$J$67)*'Table 5 - Union Details'!BK$5:BK$67)</f>
        <v>67.025199618855012</v>
      </c>
    </row>
    <row r="9" spans="1:16" x14ac:dyDescent="0.3">
      <c r="A9" s="21"/>
      <c r="B9" s="11"/>
      <c r="C9" s="18"/>
      <c r="D9" s="18"/>
      <c r="E9" s="18"/>
      <c r="F9" s="18"/>
      <c r="G9" s="18"/>
      <c r="H9" s="18"/>
      <c r="I9" s="18"/>
      <c r="J9" s="18"/>
      <c r="K9" s="18"/>
      <c r="L9" s="18"/>
      <c r="M9" s="18"/>
      <c r="N9" s="18"/>
      <c r="O9" s="18"/>
      <c r="P9" s="18"/>
    </row>
    <row r="10" spans="1:16" ht="27" x14ac:dyDescent="0.3">
      <c r="A10" s="20">
        <v>2</v>
      </c>
      <c r="B10" s="11" t="s">
        <v>7</v>
      </c>
      <c r="C10" s="17"/>
      <c r="D10" s="17"/>
      <c r="E10" s="17"/>
      <c r="F10" s="17"/>
      <c r="G10" s="17"/>
      <c r="H10" s="17"/>
      <c r="I10" s="17"/>
      <c r="J10" s="17"/>
      <c r="K10" s="17"/>
      <c r="L10" s="17"/>
      <c r="M10" s="17"/>
      <c r="N10" s="17"/>
      <c r="O10" s="17"/>
      <c r="P10" s="17"/>
    </row>
    <row r="11" spans="1:16" x14ac:dyDescent="0.3">
      <c r="A11" s="21"/>
      <c r="B11" s="11" t="s">
        <v>4</v>
      </c>
      <c r="C11" s="18" cm="1">
        <f t="array" ref="C11">SUMPRODUCT((C$3&gt;='Table 5 - Union Details'!$D$5:$D$67)*($A$10='Table 5 - Union Details'!$J$5:$J$67)*'Table 5 - Union Details'!$F$5:$F$67)-SUMPRODUCT((C$3&gt;='Table 5 - Union Details'!$D$5:$D$67)*($A$10='Table 5 - Union Details'!$J$5:$J$67)*'Table 5 - Union Details'!AD$5:AD$67)</f>
        <v>2.550058748404</v>
      </c>
      <c r="D11" s="18" cm="1">
        <f t="array" ref="D11">SUMPRODUCT((D$3&gt;='Table 5 - Union Details'!$D$5:$D$67)*($A$10='Table 5 - Union Details'!$J$5:$J$67)*'Table 5 - Union Details'!$F$5:$F$67)-SUMPRODUCT((D$3&gt;='Table 5 - Union Details'!$D$5:$D$67)*($A$10='Table 5 - Union Details'!$J$5:$J$67)*'Table 5 - Union Details'!AE$5:AE$67)</f>
        <v>9.3583137227740014</v>
      </c>
      <c r="E11" s="18" cm="1">
        <f t="array" ref="E11">SUMPRODUCT((E$3&gt;='Table 5 - Union Details'!$D$5:$D$67)*($A$10='Table 5 - Union Details'!$J$5:$J$67)*'Table 5 - Union Details'!$F$5:$F$67)-SUMPRODUCT((E$3&gt;='Table 5 - Union Details'!$D$5:$D$67)*($A$10='Table 5 - Union Details'!$J$5:$J$67)*'Table 5 - Union Details'!AF$5:AF$67)</f>
        <v>11.042371734706</v>
      </c>
      <c r="F11" s="18" cm="1">
        <f t="array" ref="F11">SUMPRODUCT((F$3&gt;='Table 5 - Union Details'!$D$5:$D$67)*($A$10='Table 5 - Union Details'!$J$5:$J$67)*'Table 5 - Union Details'!$F$5:$F$67)-SUMPRODUCT((F$3&gt;='Table 5 - Union Details'!$D$5:$D$67)*($A$10='Table 5 - Union Details'!$J$5:$J$67)*'Table 5 - Union Details'!AG$5:AG$67)</f>
        <v>22.407767896039999</v>
      </c>
      <c r="G11" s="18" cm="1">
        <f t="array" ref="G11">SUMPRODUCT((G$3&gt;='Table 5 - Union Details'!$D$5:$D$67)*($A$10='Table 5 - Union Details'!$J$5:$J$67)*'Table 5 - Union Details'!$F$5:$F$67)-SUMPRODUCT((G$3&gt;='Table 5 - Union Details'!$D$5:$D$67)*($A$10='Table 5 - Union Details'!$J$5:$J$67)*'Table 5 - Union Details'!AH$5:AH$67)</f>
        <v>25.320189731654999</v>
      </c>
      <c r="H11" s="18" cm="1">
        <f t="array" ref="H11">SUMPRODUCT((H$3&gt;='Table 5 - Union Details'!$D$5:$D$67)*($A$10='Table 5 - Union Details'!$J$5:$J$67)*'Table 5 - Union Details'!$F$5:$F$67)-SUMPRODUCT((H$3&gt;='Table 5 - Union Details'!$D$5:$D$67)*($A$10='Table 5 - Union Details'!$J$5:$J$67)*'Table 5 - Union Details'!AI$5:AI$67)</f>
        <v>28.961703095313002</v>
      </c>
      <c r="I11" s="18" cm="1">
        <f t="array" ref="I11">SUMPRODUCT((I$3&gt;='Table 5 - Union Details'!$D$5:$D$67)*($A$10='Table 5 - Union Details'!$J$5:$J$67)*'Table 5 - Union Details'!$F$5:$F$67)-SUMPRODUCT((I$3&gt;='Table 5 - Union Details'!$D$5:$D$67)*($A$10='Table 5 - Union Details'!$J$5:$J$67)*'Table 5 - Union Details'!AJ$5:AJ$67)</f>
        <v>39.074374317234501</v>
      </c>
      <c r="J11" s="18" cm="1">
        <f t="array" ref="J11">SUMPRODUCT((J$3&gt;='Table 5 - Union Details'!$D$5:$D$67)*($A$10='Table 5 - Union Details'!$J$5:$J$67)*'Table 5 - Union Details'!$F$5:$F$67)-SUMPRODUCT((J$3&gt;='Table 5 - Union Details'!$D$5:$D$67)*($A$10='Table 5 - Union Details'!$J$5:$J$67)*'Table 5 - Union Details'!AK$5:AK$67)</f>
        <v>47.574658218161012</v>
      </c>
      <c r="K11" s="18" cm="1">
        <f t="array" ref="K11">SUMPRODUCT((K$3&gt;='Table 5 - Union Details'!$D$5:$D$67)*($A$10='Table 5 - Union Details'!$J$5:$J$67)*'Table 5 - Union Details'!$F$5:$F$67)-SUMPRODUCT((K$3&gt;='Table 5 - Union Details'!$D$5:$D$67)*($A$10='Table 5 - Union Details'!$J$5:$J$67)*'Table 5 - Union Details'!AL$5:AL$67)</f>
        <v>54.2150698850295</v>
      </c>
      <c r="L11" s="18" cm="1">
        <f t="array" ref="L11">SUMPRODUCT((L$3&gt;='Table 5 - Union Details'!$D$5:$D$67)*($A$10='Table 5 - Union Details'!$J$5:$J$67)*'Table 5 - Union Details'!$F$5:$F$67)-SUMPRODUCT((L$3&gt;='Table 5 - Union Details'!$D$5:$D$67)*($A$10='Table 5 - Union Details'!$J$5:$J$67)*'Table 5 - Union Details'!AM$5:AM$67)</f>
        <v>66.741366066402492</v>
      </c>
      <c r="M11" s="18" cm="1">
        <f t="array" ref="M11">SUMPRODUCT((M$3&gt;='Table 5 - Union Details'!$D$5:$D$67)*($A$10='Table 5 - Union Details'!$J$5:$J$67)*'Table 5 - Union Details'!$F$5:$F$67)-SUMPRODUCT((M$3&gt;='Table 5 - Union Details'!$D$5:$D$67)*($A$10='Table 5 - Union Details'!$J$5:$J$67)*'Table 5 - Union Details'!AN$5:AN$67)</f>
        <v>74.366724080952409</v>
      </c>
      <c r="N11" s="18" cm="1">
        <f t="array" ref="N11">SUMPRODUCT((M$3&gt;='Table 5 - Union Details'!$D$5:$D$67)*($A$10='Table 5 - Union Details'!$J$5:$J$67)*'Table 5 - Union Details'!$F$5:$F$67)</f>
        <v>81.677722965596999</v>
      </c>
      <c r="O11" s="18" cm="1">
        <f t="array" ref="O11">-SUMPRODUCT((M$3&gt;='Table 5 - Union Details'!$D$5:$D$67)*($A$10='Table 5 - Union Details'!$J$5:$J$67)*'Table 5 - Union Details'!AN$5:AN$67)</f>
        <v>-7.3109988846445946</v>
      </c>
      <c r="P11" s="18" cm="1">
        <f t="array" ref="P11">SUMPRODUCT((M$3&gt;='Table 5 - Union Details'!$D$5:$D$67)*($A$10='Table 5 - Union Details'!$J$5:$J$67)*'Table 5 - Union Details'!$F$5:$F$67)-SUMPRODUCT((M$3&gt;='Table 5 - Union Details'!$D$5:$D$67)*($A$10='Table 5 - Union Details'!$J$5:$J$67)*'Table 5 - Union Details'!AN$5:AN$67)</f>
        <v>74.366724080952409</v>
      </c>
    </row>
    <row r="12" spans="1:16" x14ac:dyDescent="0.3">
      <c r="A12" s="21"/>
      <c r="B12" s="11" t="s">
        <v>8</v>
      </c>
      <c r="C12" s="18" cm="1">
        <f t="array" ref="C12">SUMPRODUCT((C$3&gt;='Table 5 - Union Details'!$D$5:$D$67)*($A$10='Table 5 - Union Details'!$J$5:$J$67)*'Table 5 - Union Details'!$G$5:$G$67)-SUMPRODUCT((C$3&gt;='Table 5 - Union Details'!$D$5:$D$67)*($A$10='Table 5 - Union Details'!$J$5:$J$67)*'Table 5 - Union Details'!AP$5:AP$67)</f>
        <v>2.0101075849319998</v>
      </c>
      <c r="D12" s="18" cm="1">
        <f t="array" ref="D12">SUMPRODUCT((D$3&gt;='Table 5 - Union Details'!$D$5:$D$67)*($A$10='Table 5 - Union Details'!$J$5:$J$67)*'Table 5 - Union Details'!$G$5:$G$67)-SUMPRODUCT((D$3&gt;='Table 5 - Union Details'!$D$5:$D$67)*($A$10='Table 5 - Union Details'!$J$5:$J$67)*'Table 5 - Union Details'!AQ$5:AQ$67)</f>
        <v>7.7249335745380003</v>
      </c>
      <c r="E12" s="18" cm="1">
        <f t="array" ref="E12">SUMPRODUCT((E$3&gt;='Table 5 - Union Details'!$D$5:$D$67)*($A$10='Table 5 - Union Details'!$J$5:$J$67)*'Table 5 - Union Details'!$G$5:$G$67)-SUMPRODUCT((E$3&gt;='Table 5 - Union Details'!$D$5:$D$67)*($A$10='Table 5 - Union Details'!$J$5:$J$67)*'Table 5 - Union Details'!AR$5:AR$67)</f>
        <v>9.149168867885999</v>
      </c>
      <c r="F12" s="18" cm="1">
        <f t="array" ref="F12">SUMPRODUCT((F$3&gt;='Table 5 - Union Details'!$D$5:$D$67)*($A$10='Table 5 - Union Details'!$J$5:$J$67)*'Table 5 - Union Details'!$G$5:$G$67)-SUMPRODUCT((F$3&gt;='Table 5 - Union Details'!$D$5:$D$67)*($A$10='Table 5 - Union Details'!$J$5:$J$67)*'Table 5 - Union Details'!AS$5:AS$67)</f>
        <v>15.417758564542927</v>
      </c>
      <c r="G12" s="18" cm="1">
        <f t="array" ref="G12">SUMPRODUCT((G$3&gt;='Table 5 - Union Details'!$D$5:$D$67)*($A$10='Table 5 - Union Details'!$J$5:$J$67)*'Table 5 - Union Details'!$G$5:$G$67)-SUMPRODUCT((G$3&gt;='Table 5 - Union Details'!$D$5:$D$67)*($A$10='Table 5 - Union Details'!$J$5:$J$67)*'Table 5 - Union Details'!AT$5:AT$67)</f>
        <v>17.355421599508773</v>
      </c>
      <c r="H12" s="18" cm="1">
        <f t="array" ref="H12">SUMPRODUCT((H$3&gt;='Table 5 - Union Details'!$D$5:$D$67)*($A$10='Table 5 - Union Details'!$J$5:$J$67)*'Table 5 - Union Details'!$G$5:$G$67)-SUMPRODUCT((H$3&gt;='Table 5 - Union Details'!$D$5:$D$67)*($A$10='Table 5 - Union Details'!$J$5:$J$67)*'Table 5 - Union Details'!AU$5:AU$67)</f>
        <v>19.575322796474619</v>
      </c>
      <c r="I12" s="18" cm="1">
        <f t="array" ref="I12">SUMPRODUCT((I$3&gt;='Table 5 - Union Details'!$D$5:$D$67)*($A$10='Table 5 - Union Details'!$J$5:$J$67)*'Table 5 - Union Details'!$G$5:$G$67)-SUMPRODUCT((I$3&gt;='Table 5 - Union Details'!$D$5:$D$67)*($A$10='Table 5 - Union Details'!$J$5:$J$67)*'Table 5 - Union Details'!AV$5:AV$67)</f>
        <v>25.718186187368445</v>
      </c>
      <c r="J12" s="18" cm="1">
        <f t="array" ref="J12">SUMPRODUCT((J$3&gt;='Table 5 - Union Details'!$D$5:$D$67)*($A$10='Table 5 - Union Details'!$J$5:$J$67)*'Table 5 - Union Details'!$G$5:$G$67)-SUMPRODUCT((J$3&gt;='Table 5 - Union Details'!$D$5:$D$67)*($A$10='Table 5 - Union Details'!$J$5:$J$67)*'Table 5 - Union Details'!AW$5:AW$67)</f>
        <v>28.95628357295703</v>
      </c>
      <c r="K12" s="18" cm="1">
        <f t="array" ref="K12">SUMPRODUCT((K$3&gt;='Table 5 - Union Details'!$D$5:$D$67)*($A$10='Table 5 - Union Details'!$J$5:$J$67)*'Table 5 - Union Details'!$G$5:$G$67)-SUMPRODUCT((K$3&gt;='Table 5 - Union Details'!$D$5:$D$67)*($A$10='Table 5 - Union Details'!$J$5:$J$67)*'Table 5 - Union Details'!AX$5:AX$67)</f>
        <v>33.532791807457855</v>
      </c>
      <c r="L12" s="18" cm="1">
        <f t="array" ref="L12">SUMPRODUCT((L$3&gt;='Table 5 - Union Details'!$D$5:$D$67)*($A$10='Table 5 - Union Details'!$J$5:$J$67)*'Table 5 - Union Details'!$G$5:$G$67)-SUMPRODUCT((L$3&gt;='Table 5 - Union Details'!$D$5:$D$67)*($A$10='Table 5 - Union Details'!$J$5:$J$67)*'Table 5 - Union Details'!AY$5:AY$67)</f>
        <v>38.869374748736931</v>
      </c>
      <c r="M12" s="18" cm="1">
        <f t="array" ref="M12">SUMPRODUCT((M$3&gt;='Table 5 - Union Details'!$D$5:$D$67)*($A$10='Table 5 - Union Details'!$J$5:$J$67)*'Table 5 - Union Details'!$G$5:$G$67)-SUMPRODUCT((M$3&gt;='Table 5 - Union Details'!$D$5:$D$67)*($A$10='Table 5 - Union Details'!$J$5:$J$67)*'Table 5 - Union Details'!AZ$5:AZ$67)</f>
        <v>43.792011963414915</v>
      </c>
      <c r="N12" s="18" cm="1">
        <f t="array" ref="N12">SUMPRODUCT((M$3&gt;='Table 5 - Union Details'!$D$5:$D$67)*($A$10='Table 5 - Union Details'!$J$5:$J$67)*'Table 5 - Union Details'!$G$5:$G$67)</f>
        <v>48.460602131853584</v>
      </c>
      <c r="O12" s="18" cm="1">
        <f t="array" ref="O12">-SUMPRODUCT((M$3&gt;='Table 5 - Union Details'!$D$5:$D$67)*($A$10='Table 5 - Union Details'!$J$5:$J$67)*'Table 5 - Union Details'!AZ$5:AZ$67)</f>
        <v>-4.668590168438671</v>
      </c>
      <c r="P12" s="18" cm="1">
        <f t="array" ref="P12">SUMPRODUCT((M$3&gt;='Table 5 - Union Details'!$D$5:$D$67)*($A$10='Table 5 - Union Details'!$J$5:$J$67)*'Table 5 - Union Details'!$G$5:$G$67)-SUMPRODUCT((M$3&gt;='Table 5 - Union Details'!$D$5:$D$67)*($A$10='Table 5 - Union Details'!$J$5:$J$67)*'Table 5 - Union Details'!AZ$5:AZ$67)</f>
        <v>43.792011963414915</v>
      </c>
    </row>
    <row r="13" spans="1:16" x14ac:dyDescent="0.3">
      <c r="A13" s="21"/>
      <c r="B13" s="11" t="s">
        <v>6</v>
      </c>
      <c r="C13" s="18" cm="1">
        <f t="array" ref="C13">SUMPRODUCT((C$3&gt;='Table 5 - Union Details'!$D$5:$D$67)*($A$10='Table 5 - Union Details'!$J$5:$J$67)*'Table 5 - Union Details'!$H$5:$H$67)-SUMPRODUCT((C$3&gt;='Table 5 - Union Details'!$D$5:$D$67)*($A$10='Table 5 - Union Details'!$J$5:$J$67)*'Table 5 - Union Details'!BA$5:BA$67)</f>
        <v>0.53995116347200001</v>
      </c>
      <c r="D13" s="18" cm="1">
        <f t="array" ref="D13">SUMPRODUCT((D$3&gt;='Table 5 - Union Details'!$D$5:$D$67)*($A$10='Table 5 - Union Details'!$J$5:$J$67)*'Table 5 - Union Details'!$H$5:$H$67)-SUMPRODUCT((D$3&gt;='Table 5 - Union Details'!$D$5:$D$67)*($A$10='Table 5 - Union Details'!$J$5:$J$67)*'Table 5 - Union Details'!BB$5:BB$67)</f>
        <v>1.6333801482360002</v>
      </c>
      <c r="E13" s="18" cm="1">
        <f t="array" ref="E13">SUMPRODUCT((E$3&gt;='Table 5 - Union Details'!$D$5:$D$67)*($A$10='Table 5 - Union Details'!$J$5:$J$67)*'Table 5 - Union Details'!$H$5:$H$67)-SUMPRODUCT((E$3&gt;='Table 5 - Union Details'!$D$5:$D$67)*($A$10='Table 5 - Union Details'!$J$5:$J$67)*'Table 5 - Union Details'!BC$5:BC$67)</f>
        <v>1.8932028668200003</v>
      </c>
      <c r="F13" s="18" cm="1">
        <f t="array" ref="F13">SUMPRODUCT((F$3&gt;='Table 5 - Union Details'!$D$5:$D$67)*($A$10='Table 5 - Union Details'!$J$5:$J$67)*'Table 5 - Union Details'!$H$5:$H$67)-SUMPRODUCT((F$3&gt;='Table 5 - Union Details'!$D$5:$D$67)*($A$10='Table 5 - Union Details'!$J$5:$J$67)*'Table 5 - Union Details'!BD$5:BD$67)</f>
        <v>6.9900093314970757</v>
      </c>
      <c r="G13" s="18" cm="1">
        <f t="array" ref="G13">SUMPRODUCT((G$3&gt;='Table 5 - Union Details'!$D$5:$D$67)*($A$10='Table 5 - Union Details'!$J$5:$J$67)*'Table 5 - Union Details'!$H$5:$H$67)-SUMPRODUCT((G$3&gt;='Table 5 - Union Details'!$D$5:$D$67)*($A$10='Table 5 - Union Details'!$J$5:$J$67)*'Table 5 - Union Details'!BE$5:BE$67)</f>
        <v>7.9645835521462267</v>
      </c>
      <c r="H13" s="18" cm="1">
        <f t="array" ref="H13">SUMPRODUCT((H$3&gt;='Table 5 - Union Details'!$D$5:$D$67)*($A$10='Table 5 - Union Details'!$J$5:$J$67)*'Table 5 - Union Details'!$H$5:$H$67)-SUMPRODUCT((H$3&gt;='Table 5 - Union Details'!$D$5:$D$67)*($A$10='Table 5 - Union Details'!$J$5:$J$67)*'Table 5 - Union Details'!BF$5:BF$67)</f>
        <v>9.3828404388383753</v>
      </c>
      <c r="I13" s="18" cm="1">
        <f t="array" ref="I13">SUMPRODUCT((I$3&gt;='Table 5 - Union Details'!$D$5:$D$67)*($A$10='Table 5 - Union Details'!$J$5:$J$67)*'Table 5 - Union Details'!$H$5:$H$67)-SUMPRODUCT((I$3&gt;='Table 5 - Union Details'!$D$5:$D$67)*($A$10='Table 5 - Union Details'!$J$5:$J$67)*'Table 5 - Union Details'!BG$5:BG$67)</f>
        <v>13.352648269866055</v>
      </c>
      <c r="J13" s="18" cm="1">
        <f t="array" ref="J13">SUMPRODUCT((J$3&gt;='Table 5 - Union Details'!$D$5:$D$67)*($A$10='Table 5 - Union Details'!$J$5:$J$67)*'Table 5 - Union Details'!$H$5:$H$67)-SUMPRODUCT((J$3&gt;='Table 5 - Union Details'!$D$5:$D$67)*($A$10='Table 5 - Union Details'!$J$5:$J$67)*'Table 5 - Union Details'!BH$5:BH$67)</f>
        <v>18.614834785203961</v>
      </c>
      <c r="K13" s="18" cm="1">
        <f t="array" ref="K13">SUMPRODUCT((K$3&gt;='Table 5 - Union Details'!$D$5:$D$67)*($A$10='Table 5 - Union Details'!$J$5:$J$67)*'Table 5 - Union Details'!$H$5:$H$67)-SUMPRODUCT((K$3&gt;='Table 5 - Union Details'!$D$5:$D$67)*($A$10='Table 5 - Union Details'!$J$5:$J$67)*'Table 5 - Union Details'!BI$5:BI$67)</f>
        <v>20.678737907571637</v>
      </c>
      <c r="L13" s="18" cm="1">
        <f t="array" ref="L13">SUMPRODUCT((L$3&gt;='Table 5 - Union Details'!$D$5:$D$67)*($A$10='Table 5 - Union Details'!$J$5:$J$67)*'Table 5 - Union Details'!$H$5:$H$67)-SUMPRODUCT((L$3&gt;='Table 5 - Union Details'!$D$5:$D$67)*($A$10='Table 5 - Union Details'!$J$5:$J$67)*'Table 5 - Union Details'!BJ$5:BJ$67)</f>
        <v>27.86845114766556</v>
      </c>
      <c r="M13" s="18" cm="1">
        <f t="array" ref="M13">SUMPRODUCT((M$3&gt;='Table 5 - Union Details'!$D$5:$D$67)*($A$10='Table 5 - Union Details'!$J$5:$J$67)*'Table 5 - Union Details'!$H$5:$H$67)-SUMPRODUCT((M$3&gt;='Table 5 - Union Details'!$D$5:$D$67)*($A$10='Table 5 - Union Details'!$J$5:$J$67)*'Table 5 - Union Details'!BK$5:BK$67)</f>
        <v>30.571171947537465</v>
      </c>
      <c r="N13" s="18" cm="1">
        <f t="array" ref="N13">SUMPRODUCT((M$3&gt;='Table 5 - Union Details'!$D$5:$D$67)*($A$10='Table 5 - Union Details'!$J$5:$J$67)*'Table 5 - Union Details'!$H$5:$H$67)</f>
        <v>33.213580663743386</v>
      </c>
      <c r="O13" s="18" cm="1">
        <f t="array" ref="O13">-SUMPRODUCT((M$3&gt;='Table 5 - Union Details'!$D$5:$D$67)*($A$10='Table 5 - Union Details'!$J$5:$J$67)*'Table 5 - Union Details'!BK$5:BK$67)</f>
        <v>-2.6424087162059218</v>
      </c>
      <c r="P13" s="18" cm="1">
        <f t="array" ref="P13">SUMPRODUCT((M$3&gt;='Table 5 - Union Details'!$D$5:$D$67)*($A$10='Table 5 - Union Details'!$J$5:$J$67)*'Table 5 - Union Details'!$H$5:$H$67)-SUMPRODUCT((M$3&gt;='Table 5 - Union Details'!$D$5:$D$67)*($A$10='Table 5 - Union Details'!$J$5:$J$67)*'Table 5 - Union Details'!BK$5:BK$67)</f>
        <v>30.571171947537465</v>
      </c>
    </row>
    <row r="14" spans="1:16" x14ac:dyDescent="0.3">
      <c r="A14" s="21"/>
      <c r="B14" s="11"/>
      <c r="C14" s="18"/>
      <c r="D14" s="18"/>
      <c r="E14" s="18"/>
      <c r="F14" s="18"/>
      <c r="G14" s="18"/>
      <c r="H14" s="18"/>
      <c r="I14" s="18"/>
      <c r="J14" s="18"/>
      <c r="K14" s="18"/>
      <c r="L14" s="18"/>
      <c r="M14" s="18"/>
      <c r="N14" s="18"/>
      <c r="O14" s="18"/>
      <c r="P14" s="18"/>
    </row>
    <row r="15" spans="1:16" ht="27" x14ac:dyDescent="0.3">
      <c r="A15" s="21" t="s">
        <v>9</v>
      </c>
      <c r="B15" s="11" t="s">
        <v>10</v>
      </c>
      <c r="C15" s="18"/>
      <c r="D15" s="18"/>
      <c r="E15" s="18"/>
      <c r="F15" s="18"/>
      <c r="G15" s="18"/>
      <c r="H15" s="18"/>
      <c r="I15" s="18"/>
      <c r="J15" s="18"/>
      <c r="K15" s="18"/>
      <c r="L15" s="18"/>
      <c r="M15" s="18"/>
      <c r="N15" s="18"/>
      <c r="O15" s="18"/>
      <c r="P15" s="18"/>
    </row>
    <row r="16" spans="1:16" x14ac:dyDescent="0.3">
      <c r="A16" s="21"/>
      <c r="B16" s="11" t="s">
        <v>4</v>
      </c>
      <c r="C16" s="18" cm="1">
        <f t="array" ref="C16">SUMPRODUCT((C$3&gt;='Table 5 - Union Details'!$D$5:$D$67)*($A$15='Table 5 - Union Details'!$J$5:$J$67)*'Table 5 - Union Details'!$F$5:$F$67)-SUMPRODUCT((C$3&gt;='Table 5 - Union Details'!$D$5:$D$67)*($A$15='Table 5 - Union Details'!$J$5:$J$67)*'Table 5 - Union Details'!AD$5:AD$67)</f>
        <v>0</v>
      </c>
      <c r="D16" s="18" cm="1">
        <f t="array" ref="D16">SUMPRODUCT((D$3&gt;='Table 5 - Union Details'!$D$5:$D$67)*($A$15='Table 5 - Union Details'!$J$5:$J$67)*'Table 5 - Union Details'!$F$5:$F$67)-SUMPRODUCT((D$3&gt;='Table 5 - Union Details'!$D$5:$D$67)*($A$15='Table 5 - Union Details'!$J$5:$J$67)*'Table 5 - Union Details'!AE$5:AE$67)</f>
        <v>0</v>
      </c>
      <c r="E16" s="18" cm="1">
        <f t="array" ref="E16">SUMPRODUCT((E$3&gt;='Table 5 - Union Details'!$D$5:$D$67)*($A$15='Table 5 - Union Details'!$J$5:$J$67)*'Table 5 - Union Details'!$F$5:$F$67)-SUMPRODUCT((E$3&gt;='Table 5 - Union Details'!$D$5:$D$67)*($A$15='Table 5 - Union Details'!$J$5:$J$67)*'Table 5 - Union Details'!AF$5:AF$67)</f>
        <v>0</v>
      </c>
      <c r="F16" s="18" cm="1">
        <f t="array" ref="F16">SUMPRODUCT((F$3&gt;='Table 5 - Union Details'!$D$5:$D$67)*($A$15='Table 5 - Union Details'!$J$5:$J$67)*'Table 5 - Union Details'!$F$5:$F$67)-SUMPRODUCT((F$3&gt;='Table 5 - Union Details'!$D$5:$D$67)*($A$15='Table 5 - Union Details'!$J$5:$J$67)*'Table 5 - Union Details'!AG$5:AG$67)</f>
        <v>0</v>
      </c>
      <c r="G16" s="18" cm="1">
        <f t="array" ref="G16">SUMPRODUCT((G$3&gt;='Table 5 - Union Details'!$D$5:$D$67)*($A$15='Table 5 - Union Details'!$J$5:$J$67)*'Table 5 - Union Details'!$F$5:$F$67)-SUMPRODUCT((G$3&gt;='Table 5 - Union Details'!$D$5:$D$67)*($A$15='Table 5 - Union Details'!$J$5:$J$67)*'Table 5 - Union Details'!AH$5:AH$67)</f>
        <v>0</v>
      </c>
      <c r="H16" s="18" cm="1">
        <f t="array" ref="H16">SUMPRODUCT((H$3&gt;='Table 5 - Union Details'!$D$5:$D$67)*($A$15='Table 5 - Union Details'!$J$5:$J$67)*'Table 5 - Union Details'!$F$5:$F$67)-SUMPRODUCT((H$3&gt;='Table 5 - Union Details'!$D$5:$D$67)*($A$15='Table 5 - Union Details'!$J$5:$J$67)*'Table 5 - Union Details'!AI$5:AI$67)</f>
        <v>0</v>
      </c>
      <c r="I16" s="18" cm="1">
        <f t="array" ref="I16">SUMPRODUCT((I$3&gt;='Table 5 - Union Details'!$D$5:$D$67)*($A$15='Table 5 - Union Details'!$J$5:$J$67)*'Table 5 - Union Details'!$F$5:$F$67)-SUMPRODUCT((I$3&gt;='Table 5 - Union Details'!$D$5:$D$67)*($A$15='Table 5 - Union Details'!$J$5:$J$67)*'Table 5 - Union Details'!AJ$5:AJ$67)</f>
        <v>0</v>
      </c>
      <c r="J16" s="18" cm="1">
        <f t="array" ref="J16">SUMPRODUCT((J$3&gt;='Table 5 - Union Details'!$D$5:$D$67)*($A$15='Table 5 - Union Details'!$J$5:$J$67)*'Table 5 - Union Details'!$F$5:$F$67)-SUMPRODUCT((J$3&gt;='Table 5 - Union Details'!$D$5:$D$67)*($A$15='Table 5 - Union Details'!$J$5:$J$67)*'Table 5 - Union Details'!AK$5:AK$67)</f>
        <v>0</v>
      </c>
      <c r="K16" s="18" cm="1">
        <f t="array" ref="K16">SUMPRODUCT((K$3&gt;='Table 5 - Union Details'!$D$5:$D$67)*($A$15='Table 5 - Union Details'!$J$5:$J$67)*'Table 5 - Union Details'!$F$5:$F$67)-SUMPRODUCT((K$3&gt;='Table 5 - Union Details'!$D$5:$D$67)*($A$15='Table 5 - Union Details'!$J$5:$J$67)*'Table 5 - Union Details'!AL$5:AL$67)</f>
        <v>0</v>
      </c>
      <c r="L16" s="18" cm="1">
        <f t="array" ref="L16">SUMPRODUCT((L$3&gt;='Table 5 - Union Details'!$D$5:$D$67)*($A$15='Table 5 - Union Details'!$J$5:$J$67)*'Table 5 - Union Details'!$F$5:$F$67)-SUMPRODUCT((L$3&gt;='Table 5 - Union Details'!$D$5:$D$67)*($A$15='Table 5 - Union Details'!$J$5:$J$67)*'Table 5 - Union Details'!AM$5:AM$67)</f>
        <v>0</v>
      </c>
      <c r="M16" s="18" cm="1">
        <f t="array" ref="M16">SUMPRODUCT((M$3&gt;='Table 5 - Union Details'!$D$5:$D$67)*($A$15='Table 5 - Union Details'!$J$5:$J$67)*'Table 5 - Union Details'!$F$5:$F$67)-SUMPRODUCT((M$3&gt;='Table 5 - Union Details'!$D$5:$D$67)*($A$15='Table 5 - Union Details'!$J$5:$J$67)*'Table 5 - Union Details'!AN$5:AN$67)</f>
        <v>0</v>
      </c>
      <c r="N16" s="18" cm="1">
        <f t="array" ref="N16">SUMPRODUCT((M$3&gt;='Table 5 - Union Details'!$D$5:$D$67)*($A$15='Table 5 - Union Details'!$J$5:$J$67)*'Table 5 - Union Details'!$F$5:$F$67)</f>
        <v>0</v>
      </c>
      <c r="O16" s="18" cm="1">
        <f t="array" ref="O16">-SUMPRODUCT((M$3&gt;='Table 5 - Union Details'!$D$5:$D$67)*($A$15='Table 5 - Union Details'!$J$5:$J$67)*'Table 5 - Union Details'!AN$5:AN$67)</f>
        <v>0</v>
      </c>
      <c r="P16" s="18" cm="1">
        <f t="array" ref="P16">SUMPRODUCT((M$3&gt;='Table 5 - Union Details'!$D$5:$D$67)*($A$15='Table 5 - Union Details'!$J$5:$J$67)*'Table 5 - Union Details'!$F$5:$F$67)-SUMPRODUCT((M$3&gt;='Table 5 - Union Details'!$D$5:$D$67)*($A$15='Table 5 - Union Details'!$J$5:$J$67)*'Table 5 - Union Details'!AN$5:AN$67)</f>
        <v>0</v>
      </c>
    </row>
    <row r="17" spans="1:16" x14ac:dyDescent="0.3">
      <c r="A17" s="21"/>
      <c r="B17" s="11" t="s">
        <v>8</v>
      </c>
      <c r="C17" s="18" cm="1">
        <f t="array" ref="C17">SUMPRODUCT((C$3&gt;='Table 5 - Union Details'!$D$5:$D$67)*($A$15='Table 5 - Union Details'!$J$5:$J$67)*'Table 5 - Union Details'!$G$5:$G$67)-SUMPRODUCT((C$3&gt;='Table 5 - Union Details'!$D$5:$D$67)*($A$15='Table 5 - Union Details'!$J$5:$J$67)*'Table 5 - Union Details'!AP$5:AP$67)</f>
        <v>0</v>
      </c>
      <c r="D17" s="18" cm="1">
        <f t="array" ref="D17">SUMPRODUCT((D$3&gt;='Table 5 - Union Details'!$D$5:$D$67)*($A$15='Table 5 - Union Details'!$J$5:$J$67)*'Table 5 - Union Details'!$G$5:$G$67)-SUMPRODUCT((D$3&gt;='Table 5 - Union Details'!$D$5:$D$67)*($A$15='Table 5 - Union Details'!$J$5:$J$67)*'Table 5 - Union Details'!AQ$5:AQ$67)</f>
        <v>0</v>
      </c>
      <c r="E17" s="18" cm="1">
        <f t="array" ref="E17">SUMPRODUCT((E$3&gt;='Table 5 - Union Details'!$D$5:$D$67)*($A$15='Table 5 - Union Details'!$J$5:$J$67)*'Table 5 - Union Details'!$G$5:$G$67)-SUMPRODUCT((E$3&gt;='Table 5 - Union Details'!$D$5:$D$67)*($A$15='Table 5 - Union Details'!$J$5:$J$67)*'Table 5 - Union Details'!AR$5:AR$67)</f>
        <v>0</v>
      </c>
      <c r="F17" s="18" cm="1">
        <f t="array" ref="F17">SUMPRODUCT((F$3&gt;='Table 5 - Union Details'!$D$5:$D$67)*($A$15='Table 5 - Union Details'!$J$5:$J$67)*'Table 5 - Union Details'!$G$5:$G$67)-SUMPRODUCT((F$3&gt;='Table 5 - Union Details'!$D$5:$D$67)*($A$15='Table 5 - Union Details'!$J$5:$J$67)*'Table 5 - Union Details'!AS$5:AS$67)</f>
        <v>0</v>
      </c>
      <c r="G17" s="18" cm="1">
        <f t="array" ref="G17">SUMPRODUCT((G$3&gt;='Table 5 - Union Details'!$D$5:$D$67)*($A$15='Table 5 - Union Details'!$J$5:$J$67)*'Table 5 - Union Details'!$G$5:$G$67)-SUMPRODUCT((G$3&gt;='Table 5 - Union Details'!$D$5:$D$67)*($A$15='Table 5 - Union Details'!$J$5:$J$67)*'Table 5 - Union Details'!AT$5:AT$67)</f>
        <v>0</v>
      </c>
      <c r="H17" s="18" cm="1">
        <f t="array" ref="H17">SUMPRODUCT((H$3&gt;='Table 5 - Union Details'!$D$5:$D$67)*($A$15='Table 5 - Union Details'!$J$5:$J$67)*'Table 5 - Union Details'!$G$5:$G$67)-SUMPRODUCT((H$3&gt;='Table 5 - Union Details'!$D$5:$D$67)*($A$15='Table 5 - Union Details'!$J$5:$J$67)*'Table 5 - Union Details'!AU$5:AU$67)</f>
        <v>0</v>
      </c>
      <c r="I17" s="18" cm="1">
        <f t="array" ref="I17">SUMPRODUCT((I$3&gt;='Table 5 - Union Details'!$D$5:$D$67)*($A$15='Table 5 - Union Details'!$J$5:$J$67)*'Table 5 - Union Details'!$G$5:$G$67)-SUMPRODUCT((I$3&gt;='Table 5 - Union Details'!$D$5:$D$67)*($A$15='Table 5 - Union Details'!$J$5:$J$67)*'Table 5 - Union Details'!AV$5:AV$67)</f>
        <v>0</v>
      </c>
      <c r="J17" s="18" cm="1">
        <f t="array" ref="J17">SUMPRODUCT((J$3&gt;='Table 5 - Union Details'!$D$5:$D$67)*($A$15='Table 5 - Union Details'!$J$5:$J$67)*'Table 5 - Union Details'!$G$5:$G$67)-SUMPRODUCT((J$3&gt;='Table 5 - Union Details'!$D$5:$D$67)*($A$15='Table 5 - Union Details'!$J$5:$J$67)*'Table 5 - Union Details'!AW$5:AW$67)</f>
        <v>0</v>
      </c>
      <c r="K17" s="18" cm="1">
        <f t="array" ref="K17">SUMPRODUCT((K$3&gt;='Table 5 - Union Details'!$D$5:$D$67)*($A$15='Table 5 - Union Details'!$J$5:$J$67)*'Table 5 - Union Details'!$G$5:$G$67)-SUMPRODUCT((K$3&gt;='Table 5 - Union Details'!$D$5:$D$67)*($A$15='Table 5 - Union Details'!$J$5:$J$67)*'Table 5 - Union Details'!AX$5:AX$67)</f>
        <v>0</v>
      </c>
      <c r="L17" s="18" cm="1">
        <f t="array" ref="L17">SUMPRODUCT((L$3&gt;='Table 5 - Union Details'!$D$5:$D$67)*($A$15='Table 5 - Union Details'!$J$5:$J$67)*'Table 5 - Union Details'!$G$5:$G$67)-SUMPRODUCT((L$3&gt;='Table 5 - Union Details'!$D$5:$D$67)*($A$15='Table 5 - Union Details'!$J$5:$J$67)*'Table 5 - Union Details'!AY$5:AY$67)</f>
        <v>0</v>
      </c>
      <c r="M17" s="18" cm="1">
        <f t="array" ref="M17">SUMPRODUCT((M$3&gt;='Table 5 - Union Details'!$D$5:$D$67)*($A$15='Table 5 - Union Details'!$J$5:$J$67)*'Table 5 - Union Details'!$G$5:$G$67)-SUMPRODUCT((M$3&gt;='Table 5 - Union Details'!$D$5:$D$67)*($A$15='Table 5 - Union Details'!$J$5:$J$67)*'Table 5 - Union Details'!AZ$5:AZ$67)</f>
        <v>0</v>
      </c>
      <c r="N17" s="18" cm="1">
        <f t="array" ref="N17">SUMPRODUCT((M$3&gt;='Table 5 - Union Details'!$D$5:$D$67)*($A$15='Table 5 - Union Details'!$J$5:$J$67)*'Table 5 - Union Details'!$G$5:$G$67)</f>
        <v>0</v>
      </c>
      <c r="O17" s="18" cm="1">
        <f t="array" ref="O17">-SUMPRODUCT((M$3&gt;='Table 5 - Union Details'!$D$5:$D$67)*($A$15='Table 5 - Union Details'!$J$5:$J$67)*'Table 5 - Union Details'!AZ$5:AZ$67)</f>
        <v>0</v>
      </c>
      <c r="P17" s="18" cm="1">
        <f t="array" ref="P17">SUMPRODUCT((M$3&gt;='Table 5 - Union Details'!$D$5:$D$67)*($A$15='Table 5 - Union Details'!$J$5:$J$67)*'Table 5 - Union Details'!$G$5:$G$67)-SUMPRODUCT((M$3&gt;='Table 5 - Union Details'!$D$5:$D$67)*($A$15='Table 5 - Union Details'!$J$5:$J$67)*'Table 5 - Union Details'!AZ$5:AZ$67)</f>
        <v>0</v>
      </c>
    </row>
    <row r="18" spans="1:16" x14ac:dyDescent="0.3">
      <c r="A18" s="21"/>
      <c r="B18" s="11" t="s">
        <v>6</v>
      </c>
      <c r="C18" s="18" cm="1">
        <f t="array" ref="C18">SUMPRODUCT((C$3&gt;='Table 5 - Union Details'!$D$5:$D$67)*($A$15='Table 5 - Union Details'!$J$5:$J$67)*'Table 5 - Union Details'!$H$5:$H$67)-SUMPRODUCT((C$3&gt;='Table 5 - Union Details'!$D$5:$D$67)*($A$15='Table 5 - Union Details'!$J$5:$J$67)*'Table 5 - Union Details'!BA$5:BA$67)</f>
        <v>0</v>
      </c>
      <c r="D18" s="18" cm="1">
        <f t="array" ref="D18">SUMPRODUCT((D$3&gt;='Table 5 - Union Details'!$D$5:$D$67)*($A$15='Table 5 - Union Details'!$J$5:$J$67)*'Table 5 - Union Details'!$H$5:$H$67)-SUMPRODUCT((D$3&gt;='Table 5 - Union Details'!$D$5:$D$67)*($A$15='Table 5 - Union Details'!$J$5:$J$67)*'Table 5 - Union Details'!BB$5:BB$67)</f>
        <v>0</v>
      </c>
      <c r="E18" s="18" cm="1">
        <f t="array" ref="E18">SUMPRODUCT((E$3&gt;='Table 5 - Union Details'!$D$5:$D$67)*($A$15='Table 5 - Union Details'!$J$5:$J$67)*'Table 5 - Union Details'!$H$5:$H$67)-SUMPRODUCT((E$3&gt;='Table 5 - Union Details'!$D$5:$D$67)*($A$15='Table 5 - Union Details'!$J$5:$J$67)*'Table 5 - Union Details'!BC$5:BC$67)</f>
        <v>0</v>
      </c>
      <c r="F18" s="18" cm="1">
        <f t="array" ref="F18">SUMPRODUCT((F$3&gt;='Table 5 - Union Details'!$D$5:$D$67)*($A$15='Table 5 - Union Details'!$J$5:$J$67)*'Table 5 - Union Details'!$H$5:$H$67)-SUMPRODUCT((F$3&gt;='Table 5 - Union Details'!$D$5:$D$67)*($A$15='Table 5 - Union Details'!$J$5:$J$67)*'Table 5 - Union Details'!BD$5:BD$67)</f>
        <v>0</v>
      </c>
      <c r="G18" s="18" cm="1">
        <f t="array" ref="G18">SUMPRODUCT((G$3&gt;='Table 5 - Union Details'!$D$5:$D$67)*($A$15='Table 5 - Union Details'!$J$5:$J$67)*'Table 5 - Union Details'!$H$5:$H$67)-SUMPRODUCT((G$3&gt;='Table 5 - Union Details'!$D$5:$D$67)*($A$15='Table 5 - Union Details'!$J$5:$J$67)*'Table 5 - Union Details'!BE$5:BE$67)</f>
        <v>0</v>
      </c>
      <c r="H18" s="18" cm="1">
        <f t="array" ref="H18">SUMPRODUCT((H$3&gt;='Table 5 - Union Details'!$D$5:$D$67)*($A$15='Table 5 - Union Details'!$J$5:$J$67)*'Table 5 - Union Details'!$H$5:$H$67)-SUMPRODUCT((H$3&gt;='Table 5 - Union Details'!$D$5:$D$67)*($A$15='Table 5 - Union Details'!$J$5:$J$67)*'Table 5 - Union Details'!BF$5:BF$67)</f>
        <v>0</v>
      </c>
      <c r="I18" s="18" cm="1">
        <f t="array" ref="I18">SUMPRODUCT((I$3&gt;='Table 5 - Union Details'!$D$5:$D$67)*($A$15='Table 5 - Union Details'!$J$5:$J$67)*'Table 5 - Union Details'!$H$5:$H$67)-SUMPRODUCT((I$3&gt;='Table 5 - Union Details'!$D$5:$D$67)*($A$15='Table 5 - Union Details'!$J$5:$J$67)*'Table 5 - Union Details'!BG$5:BG$67)</f>
        <v>0</v>
      </c>
      <c r="J18" s="18" cm="1">
        <f t="array" ref="J18">SUMPRODUCT((J$3&gt;='Table 5 - Union Details'!$D$5:$D$67)*($A$15='Table 5 - Union Details'!$J$5:$J$67)*'Table 5 - Union Details'!$H$5:$H$67)-SUMPRODUCT((J$3&gt;='Table 5 - Union Details'!$D$5:$D$67)*($A$15='Table 5 - Union Details'!$J$5:$J$67)*'Table 5 - Union Details'!BH$5:BH$67)</f>
        <v>0</v>
      </c>
      <c r="K18" s="18" cm="1">
        <f t="array" ref="K18">SUMPRODUCT((K$3&gt;='Table 5 - Union Details'!$D$5:$D$67)*($A$15='Table 5 - Union Details'!$J$5:$J$67)*'Table 5 - Union Details'!$H$5:$H$67)-SUMPRODUCT((K$3&gt;='Table 5 - Union Details'!$D$5:$D$67)*($A$15='Table 5 - Union Details'!$J$5:$J$67)*'Table 5 - Union Details'!BI$5:BI$67)</f>
        <v>0</v>
      </c>
      <c r="L18" s="18" cm="1">
        <f t="array" ref="L18">SUMPRODUCT((L$3&gt;='Table 5 - Union Details'!$D$5:$D$67)*($A$15='Table 5 - Union Details'!$J$5:$J$67)*'Table 5 - Union Details'!$H$5:$H$67)-SUMPRODUCT((L$3&gt;='Table 5 - Union Details'!$D$5:$D$67)*($A$15='Table 5 - Union Details'!$J$5:$J$67)*'Table 5 - Union Details'!BJ$5:BJ$67)</f>
        <v>0</v>
      </c>
      <c r="M18" s="18" cm="1">
        <f t="array" ref="M18">SUMPRODUCT((M$3&gt;='Table 5 - Union Details'!$D$5:$D$67)*($A$15='Table 5 - Union Details'!$J$5:$J$67)*'Table 5 - Union Details'!$H$5:$H$67)-SUMPRODUCT((M$3&gt;='Table 5 - Union Details'!$D$5:$D$67)*($A$15='Table 5 - Union Details'!$J$5:$J$67)*'Table 5 - Union Details'!BK$5:BK$67)</f>
        <v>0</v>
      </c>
      <c r="N18" s="18" cm="1">
        <f t="array" ref="N18">SUMPRODUCT((M$3&gt;='Table 5 - Union Details'!$D$5:$D$67)*($A$15='Table 5 - Union Details'!$J$5:$J$67)*'Table 5 - Union Details'!$H$5:$H$67)</f>
        <v>0</v>
      </c>
      <c r="O18" s="18" cm="1">
        <f t="array" ref="O18">-SUMPRODUCT((M$3&gt;='Table 5 - Union Details'!$D$5:$D$67)*($A$15='Table 5 - Union Details'!$J$5:$J$67)*'Table 5 - Union Details'!BK$5:BK$67)</f>
        <v>0</v>
      </c>
      <c r="P18" s="18" cm="1">
        <f t="array" ref="P18">SUMPRODUCT((M$3&gt;='Table 5 - Union Details'!$D$5:$D$67)*($A$15='Table 5 - Union Details'!$J$5:$J$67)*'Table 5 - Union Details'!$H$5:$H$67)-SUMPRODUCT((M$3&gt;='Table 5 - Union Details'!$D$5:$D$67)*($A$15='Table 5 - Union Details'!$J$5:$J$67)*'Table 5 - Union Details'!BK$5:BK$67)</f>
        <v>0</v>
      </c>
    </row>
    <row r="19" spans="1:16" x14ac:dyDescent="0.3">
      <c r="A19" s="21"/>
      <c r="B19" s="11"/>
      <c r="C19" s="18"/>
      <c r="D19" s="18"/>
      <c r="E19" s="18"/>
      <c r="F19" s="18"/>
      <c r="G19" s="18"/>
      <c r="H19" s="18"/>
      <c r="I19" s="18"/>
      <c r="J19" s="18"/>
      <c r="K19" s="18"/>
      <c r="L19" s="18"/>
      <c r="M19" s="18"/>
      <c r="N19" s="18"/>
      <c r="O19" s="18"/>
      <c r="P19" s="18"/>
    </row>
    <row r="20" spans="1:16" ht="27" x14ac:dyDescent="0.3">
      <c r="A20" s="21" t="s">
        <v>11</v>
      </c>
      <c r="B20" s="11" t="s">
        <v>12</v>
      </c>
      <c r="C20" s="18"/>
      <c r="D20" s="18"/>
      <c r="E20" s="18"/>
      <c r="F20" s="18"/>
      <c r="G20" s="18"/>
      <c r="H20" s="18"/>
      <c r="I20" s="18"/>
      <c r="J20" s="18"/>
      <c r="K20" s="18"/>
      <c r="L20" s="18"/>
      <c r="M20" s="18"/>
      <c r="N20" s="18"/>
      <c r="O20" s="18"/>
      <c r="P20" s="18"/>
    </row>
    <row r="21" spans="1:16" x14ac:dyDescent="0.3">
      <c r="B21" s="11" t="s">
        <v>4</v>
      </c>
      <c r="C21" s="18" cm="1">
        <f t="array" ref="C21">SUMPRODUCT((C$3&gt;='Table 5 - Union Details'!$D$5:$D$67)*($A$20='Table 5 - Union Details'!$J$5:$J$67)*'Table 5 - Union Details'!$F$5:$F$67)-SUMPRODUCT((C$3&gt;='Table 5 - Union Details'!$D$5:$D$67)*($A$20='Table 5 - Union Details'!$J$5:$J$67)*'Table 5 - Union Details'!AD$5:AD$67)</f>
        <v>0</v>
      </c>
      <c r="D21" s="18" cm="1">
        <f t="array" ref="D21">SUMPRODUCT((D$3&gt;='Table 5 - Union Details'!$D$5:$D$67)*($A$20='Table 5 - Union Details'!$J$5:$J$67)*'Table 5 - Union Details'!$F$5:$F$67)-SUMPRODUCT((D$3&gt;='Table 5 - Union Details'!$D$5:$D$67)*($A$20='Table 5 - Union Details'!$J$5:$J$67)*'Table 5 - Union Details'!AE$5:AE$67)</f>
        <v>0</v>
      </c>
      <c r="E21" s="18" cm="1">
        <f t="array" ref="E21">SUMPRODUCT((E$3&gt;='Table 5 - Union Details'!$D$5:$D$67)*($A$20='Table 5 - Union Details'!$J$5:$J$67)*'Table 5 - Union Details'!$F$5:$F$67)-SUMPRODUCT((E$3&gt;='Table 5 - Union Details'!$D$5:$D$67)*($A$20='Table 5 - Union Details'!$J$5:$J$67)*'Table 5 - Union Details'!AF$5:AF$67)</f>
        <v>0</v>
      </c>
      <c r="F21" s="18" cm="1">
        <f t="array" ref="F21">SUMPRODUCT((F$3&gt;='Table 5 - Union Details'!$D$5:$D$67)*($A$20='Table 5 - Union Details'!$J$5:$J$67)*'Table 5 - Union Details'!$F$5:$F$67)-SUMPRODUCT((F$3&gt;='Table 5 - Union Details'!$D$5:$D$67)*($A$20='Table 5 - Union Details'!$J$5:$J$67)*'Table 5 - Union Details'!AG$5:AG$67)</f>
        <v>0</v>
      </c>
      <c r="G21" s="18" cm="1">
        <f t="array" ref="G21">SUMPRODUCT((G$3&gt;='Table 5 - Union Details'!$D$5:$D$67)*($A$20='Table 5 - Union Details'!$J$5:$J$67)*'Table 5 - Union Details'!$F$5:$F$67)-SUMPRODUCT((G$3&gt;='Table 5 - Union Details'!$D$5:$D$67)*($A$20='Table 5 - Union Details'!$J$5:$J$67)*'Table 5 - Union Details'!AH$5:AH$67)</f>
        <v>0</v>
      </c>
      <c r="H21" s="18" cm="1">
        <f t="array" ref="H21">SUMPRODUCT((H$3&gt;='Table 5 - Union Details'!$D$5:$D$67)*($A$20='Table 5 - Union Details'!$J$5:$J$67)*'Table 5 - Union Details'!$F$5:$F$67)-SUMPRODUCT((H$3&gt;='Table 5 - Union Details'!$D$5:$D$67)*($A$20='Table 5 - Union Details'!$J$5:$J$67)*'Table 5 - Union Details'!AI$5:AI$67)</f>
        <v>0</v>
      </c>
      <c r="I21" s="18" cm="1">
        <f t="array" ref="I21">SUMPRODUCT((I$3&gt;='Table 5 - Union Details'!$D$5:$D$67)*($A$20='Table 5 - Union Details'!$J$5:$J$67)*'Table 5 - Union Details'!$F$5:$F$67)-SUMPRODUCT((I$3&gt;='Table 5 - Union Details'!$D$5:$D$67)*($A$20='Table 5 - Union Details'!$J$5:$J$67)*'Table 5 - Union Details'!AJ$5:AJ$67)</f>
        <v>0</v>
      </c>
      <c r="J21" s="18" cm="1">
        <f t="array" ref="J21">SUMPRODUCT((J$3&gt;='Table 5 - Union Details'!$D$5:$D$67)*($A$20='Table 5 - Union Details'!$J$5:$J$67)*'Table 5 - Union Details'!$F$5:$F$67)-SUMPRODUCT((J$3&gt;='Table 5 - Union Details'!$D$5:$D$67)*($A$20='Table 5 - Union Details'!$J$5:$J$67)*'Table 5 - Union Details'!AK$5:AK$67)</f>
        <v>0</v>
      </c>
      <c r="K21" s="18" cm="1">
        <f t="array" ref="K21">SUMPRODUCT((K$3&gt;='Table 5 - Union Details'!$D$5:$D$67)*($A$20='Table 5 - Union Details'!$J$5:$J$67)*'Table 5 - Union Details'!$F$5:$F$67)-SUMPRODUCT((K$3&gt;='Table 5 - Union Details'!$D$5:$D$67)*($A$20='Table 5 - Union Details'!$J$5:$J$67)*'Table 5 - Union Details'!AL$5:AL$67)</f>
        <v>0</v>
      </c>
      <c r="L21" s="18" cm="1">
        <f t="array" ref="L21">SUMPRODUCT((L$3&gt;='Table 5 - Union Details'!$D$5:$D$67)*($A$20='Table 5 - Union Details'!$J$5:$J$67)*'Table 5 - Union Details'!$F$5:$F$67)-SUMPRODUCT((L$3&gt;='Table 5 - Union Details'!$D$5:$D$67)*($A$20='Table 5 - Union Details'!$J$5:$J$67)*'Table 5 - Union Details'!AM$5:AM$67)</f>
        <v>0</v>
      </c>
      <c r="M21" s="18" cm="1">
        <f t="array" ref="M21">SUMPRODUCT((M$3&gt;='Table 5 - Union Details'!$D$5:$D$67)*($A$20='Table 5 - Union Details'!$J$5:$J$67)*'Table 5 - Union Details'!$F$5:$F$67)-SUMPRODUCT((M$3&gt;='Table 5 - Union Details'!$D$5:$D$67)*($A$20='Table 5 - Union Details'!$J$5:$J$67)*'Table 5 - Union Details'!AN$5:AN$67)</f>
        <v>0.49332500000000001</v>
      </c>
      <c r="N21" s="18" cm="1">
        <f t="array" ref="N21">SUMPRODUCT((M$3&gt;='Table 5 - Union Details'!$D$5:$D$67)*($A$20='Table 5 - Union Details'!$J$5:$J$67)*'Table 5 - Union Details'!$F$5:$F$67)</f>
        <v>0.5</v>
      </c>
      <c r="O21" s="18" cm="1">
        <f t="array" ref="O21">-SUMPRODUCT((M$3&gt;='Table 5 - Union Details'!$D$5:$D$67)*($A$20='Table 5 - Union Details'!$J$5:$J$67)*'Table 5 - Union Details'!AN$5:AN$67)</f>
        <v>-6.6749999999999995E-3</v>
      </c>
      <c r="P21" s="18" cm="1">
        <f t="array" ref="P21">SUMPRODUCT((M$3&gt;='Table 5 - Union Details'!$D$5:$D$67)*($A$20='Table 5 - Union Details'!$J$5:$J$67)*'Table 5 - Union Details'!$F$5:$F$67)-SUMPRODUCT((M$3&gt;='Table 5 - Union Details'!$D$5:$D$67)*($A$20='Table 5 - Union Details'!$J$5:$J$67)*'Table 5 - Union Details'!AN$5:AN$67)</f>
        <v>0.49332500000000001</v>
      </c>
    </row>
    <row r="22" spans="1:16" x14ac:dyDescent="0.3">
      <c r="A22" s="21"/>
      <c r="B22" s="11" t="s">
        <v>8</v>
      </c>
      <c r="C22" s="18" cm="1">
        <f t="array" ref="C22">SUMPRODUCT((C$3&gt;='Table 5 - Union Details'!$D$5:$D$67)*($A$20='Table 5 - Union Details'!$J$5:$J$67)*'Table 5 - Union Details'!$G$5:$G$67)-SUMPRODUCT((C$3&gt;='Table 5 - Union Details'!$D$5:$D$67)*($A$20='Table 5 - Union Details'!$J$5:$J$67)*'Table 5 - Union Details'!AP$5:AP$67)</f>
        <v>0</v>
      </c>
      <c r="D22" s="18" cm="1">
        <f t="array" ref="D22">SUMPRODUCT((D$3&gt;='Table 5 - Union Details'!$D$5:$D$67)*($A$20='Table 5 - Union Details'!$J$5:$J$67)*'Table 5 - Union Details'!$G$5:$G$67)-SUMPRODUCT((D$3&gt;='Table 5 - Union Details'!$D$5:$D$67)*($A$20='Table 5 - Union Details'!$J$5:$J$67)*'Table 5 - Union Details'!AQ$5:AQ$67)</f>
        <v>0</v>
      </c>
      <c r="E22" s="18" cm="1">
        <f t="array" ref="E22">SUMPRODUCT((E$3&gt;='Table 5 - Union Details'!$D$5:$D$67)*($A$20='Table 5 - Union Details'!$J$5:$J$67)*'Table 5 - Union Details'!$G$5:$G$67)-SUMPRODUCT((E$3&gt;='Table 5 - Union Details'!$D$5:$D$67)*($A$20='Table 5 - Union Details'!$J$5:$J$67)*'Table 5 - Union Details'!AR$5:AR$67)</f>
        <v>0</v>
      </c>
      <c r="F22" s="18" cm="1">
        <f t="array" ref="F22">SUMPRODUCT((F$3&gt;='Table 5 - Union Details'!$D$5:$D$67)*($A$20='Table 5 - Union Details'!$J$5:$J$67)*'Table 5 - Union Details'!$G$5:$G$67)-SUMPRODUCT((F$3&gt;='Table 5 - Union Details'!$D$5:$D$67)*($A$20='Table 5 - Union Details'!$J$5:$J$67)*'Table 5 - Union Details'!AS$5:AS$67)</f>
        <v>0</v>
      </c>
      <c r="G22" s="18" cm="1">
        <f t="array" ref="G22">SUMPRODUCT((G$3&gt;='Table 5 - Union Details'!$D$5:$D$67)*($A$20='Table 5 - Union Details'!$J$5:$J$67)*'Table 5 - Union Details'!$G$5:$G$67)-SUMPRODUCT((G$3&gt;='Table 5 - Union Details'!$D$5:$D$67)*($A$20='Table 5 - Union Details'!$J$5:$J$67)*'Table 5 - Union Details'!AT$5:AT$67)</f>
        <v>0</v>
      </c>
      <c r="H22" s="18" cm="1">
        <f t="array" ref="H22">SUMPRODUCT((H$3&gt;='Table 5 - Union Details'!$D$5:$D$67)*($A$20='Table 5 - Union Details'!$J$5:$J$67)*'Table 5 - Union Details'!$G$5:$G$67)-SUMPRODUCT((H$3&gt;='Table 5 - Union Details'!$D$5:$D$67)*($A$20='Table 5 - Union Details'!$J$5:$J$67)*'Table 5 - Union Details'!AU$5:AU$67)</f>
        <v>0</v>
      </c>
      <c r="I22" s="18" cm="1">
        <f t="array" ref="I22">SUMPRODUCT((I$3&gt;='Table 5 - Union Details'!$D$5:$D$67)*($A$20='Table 5 - Union Details'!$J$5:$J$67)*'Table 5 - Union Details'!$G$5:$G$67)-SUMPRODUCT((I$3&gt;='Table 5 - Union Details'!$D$5:$D$67)*($A$20='Table 5 - Union Details'!$J$5:$J$67)*'Table 5 - Union Details'!AV$5:AV$67)</f>
        <v>0</v>
      </c>
      <c r="J22" s="18" cm="1">
        <f t="array" ref="J22">SUMPRODUCT((J$3&gt;='Table 5 - Union Details'!$D$5:$D$67)*($A$20='Table 5 - Union Details'!$J$5:$J$67)*'Table 5 - Union Details'!$G$5:$G$67)-SUMPRODUCT((J$3&gt;='Table 5 - Union Details'!$D$5:$D$67)*($A$20='Table 5 - Union Details'!$J$5:$J$67)*'Table 5 - Union Details'!AW$5:AW$67)</f>
        <v>0</v>
      </c>
      <c r="K22" s="18" cm="1">
        <f t="array" ref="K22">SUMPRODUCT((K$3&gt;='Table 5 - Union Details'!$D$5:$D$67)*($A$20='Table 5 - Union Details'!$J$5:$J$67)*'Table 5 - Union Details'!$G$5:$G$67)-SUMPRODUCT((K$3&gt;='Table 5 - Union Details'!$D$5:$D$67)*($A$20='Table 5 - Union Details'!$J$5:$J$67)*'Table 5 - Union Details'!AX$5:AX$67)</f>
        <v>0</v>
      </c>
      <c r="L22" s="18" cm="1">
        <f t="array" ref="L22">SUMPRODUCT((L$3&gt;='Table 5 - Union Details'!$D$5:$D$67)*($A$20='Table 5 - Union Details'!$J$5:$J$67)*'Table 5 - Union Details'!$G$5:$G$67)-SUMPRODUCT((L$3&gt;='Table 5 - Union Details'!$D$5:$D$67)*($A$20='Table 5 - Union Details'!$J$5:$J$67)*'Table 5 - Union Details'!AY$5:AY$67)</f>
        <v>0</v>
      </c>
      <c r="M22" s="18" cm="1">
        <f t="array" ref="M22">SUMPRODUCT((M$3&gt;='Table 5 - Union Details'!$D$5:$D$67)*($A$20='Table 5 - Union Details'!$J$5:$J$67)*'Table 5 - Union Details'!$G$5:$G$67)-SUMPRODUCT((M$3&gt;='Table 5 - Union Details'!$D$5:$D$67)*($A$20='Table 5 - Union Details'!$J$5:$J$67)*'Table 5 - Union Details'!AZ$5:AZ$67)</f>
        <v>0</v>
      </c>
      <c r="N22" s="18" cm="1">
        <f t="array" ref="N22">SUMPRODUCT((M$3&gt;='Table 5 - Union Details'!$D$5:$D$67)*($A$20='Table 5 - Union Details'!$J$5:$J$67)*'Table 5 - Union Details'!$G$5:$G$67)</f>
        <v>0</v>
      </c>
      <c r="O22" s="18" cm="1">
        <f t="array" ref="O22">-SUMPRODUCT((M$3&gt;='Table 5 - Union Details'!$D$5:$D$67)*($A$20='Table 5 - Union Details'!$J$5:$J$67)*'Table 5 - Union Details'!AZ$5:AZ$67)</f>
        <v>0</v>
      </c>
      <c r="P22" s="18" cm="1">
        <f t="array" ref="P22">SUMPRODUCT((M$3&gt;='Table 5 - Union Details'!$D$5:$D$67)*($A$20='Table 5 - Union Details'!$J$5:$J$67)*'Table 5 - Union Details'!$G$5:$G$67)-SUMPRODUCT((M$3&gt;='Table 5 - Union Details'!$D$5:$D$67)*($A$20='Table 5 - Union Details'!$J$5:$J$67)*'Table 5 - Union Details'!AZ$5:AZ$67)</f>
        <v>0</v>
      </c>
    </row>
    <row r="23" spans="1:16" x14ac:dyDescent="0.3">
      <c r="A23" s="21"/>
      <c r="B23" s="11" t="s">
        <v>6</v>
      </c>
      <c r="C23" s="18" cm="1">
        <f t="array" ref="C23">SUMPRODUCT((C$3&gt;='Table 5 - Union Details'!$D$5:$D$67)*($A$20='Table 5 - Union Details'!$J$5:$J$67)*'Table 5 - Union Details'!$H$5:$H$67)-SUMPRODUCT((C$3&gt;='Table 5 - Union Details'!$D$5:$D$67)*($A$20='Table 5 - Union Details'!$J$5:$J$67)*'Table 5 - Union Details'!BA$5:BA$67)</f>
        <v>0</v>
      </c>
      <c r="D23" s="18" cm="1">
        <f t="array" ref="D23">SUMPRODUCT((D$3&gt;='Table 5 - Union Details'!$D$5:$D$67)*($A$20='Table 5 - Union Details'!$J$5:$J$67)*'Table 5 - Union Details'!$H$5:$H$67)-SUMPRODUCT((D$3&gt;='Table 5 - Union Details'!$D$5:$D$67)*($A$20='Table 5 - Union Details'!$J$5:$J$67)*'Table 5 - Union Details'!BB$5:BB$67)</f>
        <v>0</v>
      </c>
      <c r="E23" s="18" cm="1">
        <f t="array" ref="E23">SUMPRODUCT((E$3&gt;='Table 5 - Union Details'!$D$5:$D$67)*($A$20='Table 5 - Union Details'!$J$5:$J$67)*'Table 5 - Union Details'!$H$5:$H$67)-SUMPRODUCT((E$3&gt;='Table 5 - Union Details'!$D$5:$D$67)*($A$20='Table 5 - Union Details'!$J$5:$J$67)*'Table 5 - Union Details'!BC$5:BC$67)</f>
        <v>0</v>
      </c>
      <c r="F23" s="18" cm="1">
        <f t="array" ref="F23">SUMPRODUCT((F$3&gt;='Table 5 - Union Details'!$D$5:$D$67)*($A$20='Table 5 - Union Details'!$J$5:$J$67)*'Table 5 - Union Details'!$H$5:$H$67)-SUMPRODUCT((F$3&gt;='Table 5 - Union Details'!$D$5:$D$67)*($A$20='Table 5 - Union Details'!$J$5:$J$67)*'Table 5 - Union Details'!BD$5:BD$67)</f>
        <v>0</v>
      </c>
      <c r="G23" s="18" cm="1">
        <f t="array" ref="G23">SUMPRODUCT((G$3&gt;='Table 5 - Union Details'!$D$5:$D$67)*($A$20='Table 5 - Union Details'!$J$5:$J$67)*'Table 5 - Union Details'!$H$5:$H$67)-SUMPRODUCT((G$3&gt;='Table 5 - Union Details'!$D$5:$D$67)*($A$20='Table 5 - Union Details'!$J$5:$J$67)*'Table 5 - Union Details'!BE$5:BE$67)</f>
        <v>0</v>
      </c>
      <c r="H23" s="18" cm="1">
        <f t="array" ref="H23">SUMPRODUCT((H$3&gt;='Table 5 - Union Details'!$D$5:$D$67)*($A$20='Table 5 - Union Details'!$J$5:$J$67)*'Table 5 - Union Details'!$H$5:$H$67)-SUMPRODUCT((H$3&gt;='Table 5 - Union Details'!$D$5:$D$67)*($A$20='Table 5 - Union Details'!$J$5:$J$67)*'Table 5 - Union Details'!BF$5:BF$67)</f>
        <v>0</v>
      </c>
      <c r="I23" s="18" cm="1">
        <f t="array" ref="I23">SUMPRODUCT((I$3&gt;='Table 5 - Union Details'!$D$5:$D$67)*($A$20='Table 5 - Union Details'!$J$5:$J$67)*'Table 5 - Union Details'!$H$5:$H$67)-SUMPRODUCT((I$3&gt;='Table 5 - Union Details'!$D$5:$D$67)*($A$20='Table 5 - Union Details'!$J$5:$J$67)*'Table 5 - Union Details'!BG$5:BG$67)</f>
        <v>0</v>
      </c>
      <c r="J23" s="18" cm="1">
        <f t="array" ref="J23">SUMPRODUCT((J$3&gt;='Table 5 - Union Details'!$D$5:$D$67)*($A$20='Table 5 - Union Details'!$J$5:$J$67)*'Table 5 - Union Details'!$H$5:$H$67)-SUMPRODUCT((J$3&gt;='Table 5 - Union Details'!$D$5:$D$67)*($A$20='Table 5 - Union Details'!$J$5:$J$67)*'Table 5 - Union Details'!BH$5:BH$67)</f>
        <v>0</v>
      </c>
      <c r="K23" s="18" cm="1">
        <f t="array" ref="K23">SUMPRODUCT((K$3&gt;='Table 5 - Union Details'!$D$5:$D$67)*($A$20='Table 5 - Union Details'!$J$5:$J$67)*'Table 5 - Union Details'!$H$5:$H$67)-SUMPRODUCT((K$3&gt;='Table 5 - Union Details'!$D$5:$D$67)*($A$20='Table 5 - Union Details'!$J$5:$J$67)*'Table 5 - Union Details'!BI$5:BI$67)</f>
        <v>0</v>
      </c>
      <c r="L23" s="18" cm="1">
        <f t="array" ref="L23">SUMPRODUCT((L$3&gt;='Table 5 - Union Details'!$D$5:$D$67)*($A$20='Table 5 - Union Details'!$J$5:$J$67)*'Table 5 - Union Details'!$H$5:$H$67)-SUMPRODUCT((L$3&gt;='Table 5 - Union Details'!$D$5:$D$67)*($A$20='Table 5 - Union Details'!$J$5:$J$67)*'Table 5 - Union Details'!BJ$5:BJ$67)</f>
        <v>0</v>
      </c>
      <c r="M23" s="18" cm="1">
        <f t="array" ref="M23">SUMPRODUCT((M$3&gt;='Table 5 - Union Details'!$D$5:$D$67)*($A$20='Table 5 - Union Details'!$J$5:$J$67)*'Table 5 - Union Details'!$H$5:$H$67)-SUMPRODUCT((M$3&gt;='Table 5 - Union Details'!$D$5:$D$67)*($A$20='Table 5 - Union Details'!$J$5:$J$67)*'Table 5 - Union Details'!BK$5:BK$67)</f>
        <v>0.49332500000000001</v>
      </c>
      <c r="N23" s="18" cm="1">
        <f t="array" ref="N23">SUMPRODUCT((M$3&gt;='Table 5 - Union Details'!$D$5:$D$67)*($A$20='Table 5 - Union Details'!$J$5:$J$67)*'Table 5 - Union Details'!$H$5:$H$67)</f>
        <v>0.5</v>
      </c>
      <c r="O23" s="18" cm="1">
        <f t="array" ref="O23">-SUMPRODUCT((M$3&gt;='Table 5 - Union Details'!$D$5:$D$67)*($A$20='Table 5 - Union Details'!$J$5:$J$67)*'Table 5 - Union Details'!BK$5:BK$67)</f>
        <v>-6.6749999999999995E-3</v>
      </c>
      <c r="P23" s="18" cm="1">
        <f t="array" ref="P23">SUMPRODUCT((M$3&gt;='Table 5 - Union Details'!$D$5:$D$67)*($A$20='Table 5 - Union Details'!$J$5:$J$67)*'Table 5 - Union Details'!$H$5:$H$67)-SUMPRODUCT((M$3&gt;='Table 5 - Union Details'!$D$5:$D$67)*($A$20='Table 5 - Union Details'!$J$5:$J$67)*'Table 5 - Union Details'!BK$5:BK$67)</f>
        <v>0.49332500000000001</v>
      </c>
    </row>
    <row r="24" spans="1:16" x14ac:dyDescent="0.3">
      <c r="A24" s="21"/>
      <c r="B24" s="11"/>
      <c r="C24" s="18"/>
      <c r="D24" s="18"/>
      <c r="E24" s="18"/>
      <c r="F24" s="18"/>
      <c r="G24" s="18"/>
      <c r="H24" s="18"/>
      <c r="I24" s="18"/>
      <c r="J24" s="18"/>
      <c r="K24" s="18"/>
      <c r="L24" s="18"/>
      <c r="M24" s="18"/>
      <c r="N24" s="18"/>
      <c r="O24" s="18"/>
      <c r="P24" s="18"/>
    </row>
    <row r="25" spans="1:16" ht="15" thickBot="1" x14ac:dyDescent="0.35">
      <c r="B25" s="11" t="s">
        <v>2</v>
      </c>
      <c r="C25" s="19">
        <f t="shared" ref="C25:M25" si="0">C6+C11+C16+C21</f>
        <v>2.550058748404</v>
      </c>
      <c r="D25" s="19">
        <f t="shared" si="0"/>
        <v>22.507613722774003</v>
      </c>
      <c r="E25" s="19">
        <f t="shared" si="0"/>
        <v>23.990271734705999</v>
      </c>
      <c r="F25" s="19">
        <f t="shared" si="0"/>
        <v>35.154267896039997</v>
      </c>
      <c r="G25" s="19">
        <f t="shared" si="0"/>
        <v>68.254235623306997</v>
      </c>
      <c r="H25" s="19">
        <f t="shared" si="0"/>
        <v>71.217719390268996</v>
      </c>
      <c r="I25" s="19">
        <f t="shared" si="0"/>
        <v>80.652361015494506</v>
      </c>
      <c r="J25" s="19">
        <f t="shared" si="0"/>
        <v>88.474615319725018</v>
      </c>
      <c r="K25" s="19">
        <f t="shared" si="0"/>
        <v>125.9302083898975</v>
      </c>
      <c r="L25" s="19">
        <f t="shared" si="0"/>
        <v>137.30489697457449</v>
      </c>
      <c r="M25" s="19">
        <f t="shared" si="0"/>
        <v>142.88581612870141</v>
      </c>
      <c r="N25" s="19">
        <f>N6+N11+N16+N21</f>
        <v>157.78498365559699</v>
      </c>
      <c r="O25" s="19">
        <f t="shared" ref="O25:P25" si="1">O6+O11+O16+O21</f>
        <v>-14.899167526895594</v>
      </c>
      <c r="P25" s="19">
        <f t="shared" si="1"/>
        <v>142.88581612870141</v>
      </c>
    </row>
    <row r="26" spans="1:16" ht="15" thickTop="1" x14ac:dyDescent="0.3"/>
    <row r="27" spans="1:16" x14ac:dyDescent="0.3">
      <c r="M27" s="32">
        <f>SUM('Table 5 - Union Details'!F5:F67)-SUM('Table 5 - Union Details'!AN5:AN67)</f>
        <v>142.88581612870135</v>
      </c>
    </row>
    <row r="28" spans="1:16" x14ac:dyDescent="0.3">
      <c r="B28" s="73" t="s">
        <v>13</v>
      </c>
    </row>
    <row r="29" spans="1:16" ht="15" customHeight="1" x14ac:dyDescent="0.3">
      <c r="B29" s="74" t="s">
        <v>14</v>
      </c>
      <c r="C29" s="74"/>
      <c r="D29" s="74"/>
      <c r="E29" s="74"/>
      <c r="F29" s="74"/>
      <c r="G29" s="74"/>
      <c r="H29" s="74"/>
      <c r="I29" s="74"/>
      <c r="J29" s="74"/>
      <c r="K29" s="74"/>
      <c r="L29" s="74"/>
      <c r="M29" s="74"/>
      <c r="N29" s="74"/>
      <c r="O29" s="74"/>
      <c r="P29" s="74"/>
    </row>
    <row r="30" spans="1:16" x14ac:dyDescent="0.3">
      <c r="B30" s="74"/>
      <c r="C30" s="74"/>
      <c r="D30" s="74"/>
      <c r="E30" s="74"/>
      <c r="F30" s="74"/>
      <c r="G30" s="74"/>
      <c r="H30" s="74"/>
      <c r="I30" s="74"/>
      <c r="J30" s="74"/>
      <c r="K30" s="74"/>
      <c r="L30" s="74"/>
      <c r="M30" s="74"/>
      <c r="N30" s="74"/>
      <c r="O30" s="74"/>
      <c r="P30" s="74"/>
    </row>
  </sheetData>
  <mergeCells count="1">
    <mergeCell ref="B29:P30"/>
  </mergeCells>
  <pageMargins left="0.7" right="0.7" top="0.75" bottom="0.75" header="0.3" footer="0.3"/>
  <pageSetup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6C753A-9B54-4B62-B4B2-62C560E8FB2A}">
  <dimension ref="A1:D10"/>
  <sheetViews>
    <sheetView workbookViewId="0"/>
  </sheetViews>
  <sheetFormatPr defaultRowHeight="14.4" x14ac:dyDescent="0.3"/>
  <cols>
    <col min="1" max="1" width="34.88671875" bestFit="1" customWidth="1"/>
    <col min="2" max="2" width="13.33203125" bestFit="1" customWidth="1"/>
  </cols>
  <sheetData>
    <row r="1" spans="1:4" x14ac:dyDescent="0.3">
      <c r="A1" t="s">
        <v>38</v>
      </c>
      <c r="B1" t="s">
        <v>42</v>
      </c>
      <c r="C1" t="s">
        <v>622</v>
      </c>
      <c r="D1" t="s">
        <v>623</v>
      </c>
    </row>
    <row r="2" spans="1:4" x14ac:dyDescent="0.3">
      <c r="A2" t="s">
        <v>151</v>
      </c>
      <c r="B2">
        <v>450</v>
      </c>
      <c r="C2">
        <v>0</v>
      </c>
      <c r="D2">
        <v>0</v>
      </c>
    </row>
    <row r="3" spans="1:4" x14ac:dyDescent="0.3">
      <c r="A3" t="s">
        <v>624</v>
      </c>
      <c r="B3">
        <v>451</v>
      </c>
      <c r="C3">
        <v>1.1599999999999999</v>
      </c>
      <c r="D3">
        <v>1.43</v>
      </c>
    </row>
    <row r="4" spans="1:4" x14ac:dyDescent="0.3">
      <c r="A4" t="s">
        <v>75</v>
      </c>
      <c r="B4">
        <v>452</v>
      </c>
      <c r="C4">
        <v>1.84</v>
      </c>
      <c r="D4">
        <v>2.67</v>
      </c>
    </row>
    <row r="5" spans="1:4" x14ac:dyDescent="0.3">
      <c r="A5" t="s">
        <v>65</v>
      </c>
      <c r="B5">
        <v>453</v>
      </c>
      <c r="C5">
        <v>1.52</v>
      </c>
      <c r="D5">
        <v>4.03</v>
      </c>
    </row>
    <row r="6" spans="1:4" x14ac:dyDescent="0.3">
      <c r="A6" t="s">
        <v>98</v>
      </c>
      <c r="B6">
        <v>454</v>
      </c>
      <c r="C6">
        <v>5.56</v>
      </c>
      <c r="D6">
        <v>1.01</v>
      </c>
    </row>
    <row r="7" spans="1:4" x14ac:dyDescent="0.3">
      <c r="A7" t="s">
        <v>135</v>
      </c>
      <c r="B7">
        <v>455</v>
      </c>
      <c r="C7">
        <v>1.49</v>
      </c>
      <c r="D7">
        <v>2.44</v>
      </c>
    </row>
    <row r="8" spans="1:4" x14ac:dyDescent="0.3">
      <c r="A8" t="s">
        <v>56</v>
      </c>
      <c r="B8">
        <v>456</v>
      </c>
      <c r="C8">
        <v>2.6</v>
      </c>
      <c r="D8">
        <v>2.4</v>
      </c>
    </row>
    <row r="9" spans="1:4" x14ac:dyDescent="0.3">
      <c r="A9" t="s">
        <v>163</v>
      </c>
      <c r="B9">
        <v>457</v>
      </c>
      <c r="C9">
        <v>2.99</v>
      </c>
      <c r="D9">
        <v>2.02</v>
      </c>
    </row>
    <row r="10" spans="1:4" x14ac:dyDescent="0.3">
      <c r="A10" t="s">
        <v>571</v>
      </c>
      <c r="B10">
        <v>458</v>
      </c>
      <c r="C10">
        <v>0</v>
      </c>
      <c r="D10">
        <v>0</v>
      </c>
    </row>
  </sheetData>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9</vt:i4>
      </vt:variant>
    </vt:vector>
  </HeadingPairs>
  <TitlesOfParts>
    <vt:vector size="9" baseType="lpstr">
      <vt:lpstr>Table 1 - EGI</vt:lpstr>
      <vt:lpstr>Table 2 - EGD</vt:lpstr>
      <vt:lpstr>Table 3 - Union</vt:lpstr>
      <vt:lpstr>Table 4 - EGD Details</vt:lpstr>
      <vt:lpstr>Table 5 - Union Details</vt:lpstr>
      <vt:lpstr>Table 6 - EGI NBV</vt:lpstr>
      <vt:lpstr>Table - 7 EGD NBV</vt:lpstr>
      <vt:lpstr>Table 8 - UGL NBV</vt:lpstr>
      <vt:lpstr>Depr rate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2024-08-19T18:09:59Z</dcterms:created>
  <dcterms:modified xsi:type="dcterms:W3CDTF">2024-08-19T18:10:03Z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b1a6f161-e42b-4c47-8f69-f6a81e023e2d_Enabled">
    <vt:lpwstr>true</vt:lpwstr>
  </property>
  <property fmtid="{D5CDD505-2E9C-101B-9397-08002B2CF9AE}" pid="3" name="MSIP_Label_b1a6f161-e42b-4c47-8f69-f6a81e023e2d_SetDate">
    <vt:lpwstr>2024-08-19T18:10:02Z</vt:lpwstr>
  </property>
  <property fmtid="{D5CDD505-2E9C-101B-9397-08002B2CF9AE}" pid="4" name="MSIP_Label_b1a6f161-e42b-4c47-8f69-f6a81e023e2d_Method">
    <vt:lpwstr>Standard</vt:lpwstr>
  </property>
  <property fmtid="{D5CDD505-2E9C-101B-9397-08002B2CF9AE}" pid="5" name="MSIP_Label_b1a6f161-e42b-4c47-8f69-f6a81e023e2d_Name">
    <vt:lpwstr>b1a6f161-e42b-4c47-8f69-f6a81e023e2d</vt:lpwstr>
  </property>
  <property fmtid="{D5CDD505-2E9C-101B-9397-08002B2CF9AE}" pid="6" name="MSIP_Label_b1a6f161-e42b-4c47-8f69-f6a81e023e2d_SiteId">
    <vt:lpwstr>271df5c2-953a-497b-93ad-7adf7a4b3cd7</vt:lpwstr>
  </property>
  <property fmtid="{D5CDD505-2E9C-101B-9397-08002B2CF9AE}" pid="7" name="MSIP_Label_b1a6f161-e42b-4c47-8f69-f6a81e023e2d_ActionId">
    <vt:lpwstr>c7881793-2dc9-4875-990a-3bc25bb60eb3</vt:lpwstr>
  </property>
  <property fmtid="{D5CDD505-2E9C-101B-9397-08002B2CF9AE}" pid="8" name="MSIP_Label_b1a6f161-e42b-4c47-8f69-f6a81e023e2d_ContentBits">
    <vt:lpwstr>0</vt:lpwstr>
  </property>
</Properties>
</file>