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ink/ink1.xml" ContentType="application/inkml+xml"/>
  <Override PartName="/xl/ink/ink2.xml" ContentType="application/inkml+xml"/>
  <Override PartName="/xl/ink/ink3.xml" ContentType="application/inkml+xml"/>
  <Override PartName="/xl/ink/ink4.xml" ContentType="application/inkml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https://d.docs.live.net/3931f3ef3817604b/Ontario Energy Board/Work Product/Final/"/>
    </mc:Choice>
  </mc:AlternateContent>
  <xr:revisionPtr revIDLastSave="111" documentId="8_{24E17299-96C5-4D83-B183-55008460763F}" xr6:coauthVersionLast="47" xr6:coauthVersionMax="47" xr10:uidLastSave="{9106BAA9-B7E0-4DBA-99F3-1012AE1BDDB2}"/>
  <bookViews>
    <workbookView xWindow="-120" yWindow="-120" windowWidth="29040" windowHeight="15840" xr2:uid="{C67CA2B3-96D8-47E3-B465-277CDDDCD10F}"/>
  </bookViews>
  <sheets>
    <sheet name="avgROEAdj Fig 5" sheetId="1" r:id="rId1"/>
    <sheet name="avgROE unadj" sheetId="3" r:id="rId2"/>
    <sheet name="snl_comps" sheetId="2" r:id="rId3"/>
    <sheet name="Comps ROE Relevered" sheetId="4" r:id="rId4"/>
  </sheets>
  <definedNames>
    <definedName name="Actual_Price">#REF!</definedName>
    <definedName name="Computed_Price">#REF!</definedName>
    <definedName name="Discount_Rate">#REF!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8"/>
  <pivotCaches>
    <pivotCache cacheId="5" r:id="rId5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1" i="4" l="1"/>
  <c r="D27" i="4"/>
  <c r="D10" i="4"/>
  <c r="D19" i="4" s="1"/>
  <c r="D20" i="4" s="1"/>
  <c r="D21" i="4" s="1"/>
  <c r="X19" i="1" s="1"/>
  <c r="I21" i="4"/>
  <c r="H12" i="4"/>
  <c r="H27" i="4" l="1"/>
  <c r="G27" i="4"/>
  <c r="F27" i="4"/>
  <c r="E27" i="4"/>
  <c r="C27" i="4"/>
  <c r="H10" i="4"/>
  <c r="G10" i="4"/>
  <c r="G19" i="4" s="1"/>
  <c r="G20" i="4" s="1"/>
  <c r="G21" i="4" s="1"/>
  <c r="F10" i="4"/>
  <c r="F19" i="4" s="1"/>
  <c r="F20" i="4" s="1"/>
  <c r="E10" i="4"/>
  <c r="E19" i="4" s="1"/>
  <c r="E20" i="4" s="1"/>
  <c r="C10" i="4"/>
  <c r="C19" i="4" s="1"/>
  <c r="C20" i="4" s="1"/>
  <c r="U12" i="3"/>
  <c r="U11" i="3"/>
  <c r="U10" i="3"/>
  <c r="U9" i="3"/>
  <c r="Z8" i="3" s="1"/>
  <c r="U8" i="3"/>
  <c r="U7" i="3"/>
  <c r="U6" i="3"/>
  <c r="Z6" i="3" s="1"/>
  <c r="Z12" i="3"/>
  <c r="W11" i="3"/>
  <c r="Y7" i="3"/>
  <c r="Y6" i="3"/>
  <c r="W10" i="3"/>
  <c r="W9" i="3"/>
  <c r="W8" i="3"/>
  <c r="W7" i="3"/>
  <c r="W6" i="3"/>
  <c r="O23" i="3"/>
  <c r="N23" i="3"/>
  <c r="M23" i="3"/>
  <c r="L23" i="3"/>
  <c r="K23" i="3"/>
  <c r="Z19" i="1"/>
  <c r="AG10" i="1" s="1"/>
  <c r="V17" i="1"/>
  <c r="V16" i="1"/>
  <c r="V15" i="1"/>
  <c r="V14" i="1"/>
  <c r="V13" i="1"/>
  <c r="V12" i="1"/>
  <c r="V11" i="1"/>
  <c r="V10" i="1"/>
  <c r="V9" i="1"/>
  <c r="V8" i="1"/>
  <c r="V7" i="1"/>
  <c r="V6" i="1"/>
  <c r="V5" i="1"/>
  <c r="V4" i="1"/>
  <c r="V3" i="1"/>
  <c r="V2" i="1"/>
  <c r="V18" i="1"/>
  <c r="W18" i="1"/>
  <c r="W19" i="1" s="1"/>
  <c r="AG7" i="1" s="1"/>
  <c r="U18" i="1"/>
  <c r="T18" i="1"/>
  <c r="S18" i="1"/>
  <c r="R18" i="1"/>
  <c r="W17" i="1"/>
  <c r="U17" i="1"/>
  <c r="U19" i="1" s="1"/>
  <c r="AG6" i="1" s="1"/>
  <c r="T17" i="1"/>
  <c r="S17" i="1"/>
  <c r="S19" i="1" s="1"/>
  <c r="AG4" i="1" s="1"/>
  <c r="R17" i="1"/>
  <c r="W16" i="1"/>
  <c r="U16" i="1"/>
  <c r="T16" i="1"/>
  <c r="T19" i="1" s="1"/>
  <c r="AG5" i="1" s="1"/>
  <c r="S16" i="1"/>
  <c r="R16" i="1"/>
  <c r="W15" i="1"/>
  <c r="U15" i="1"/>
  <c r="T15" i="1"/>
  <c r="S15" i="1"/>
  <c r="R15" i="1"/>
  <c r="W14" i="1"/>
  <c r="U14" i="1"/>
  <c r="T14" i="1"/>
  <c r="S14" i="1"/>
  <c r="R14" i="1"/>
  <c r="W13" i="1"/>
  <c r="U13" i="1"/>
  <c r="T13" i="1"/>
  <c r="S13" i="1"/>
  <c r="R13" i="1"/>
  <c r="W12" i="1"/>
  <c r="U12" i="1"/>
  <c r="T12" i="1"/>
  <c r="S12" i="1"/>
  <c r="R12" i="1"/>
  <c r="W11" i="1"/>
  <c r="U11" i="1"/>
  <c r="T11" i="1"/>
  <c r="S11" i="1"/>
  <c r="R11" i="1"/>
  <c r="W10" i="1"/>
  <c r="U10" i="1"/>
  <c r="T10" i="1"/>
  <c r="S10" i="1"/>
  <c r="R10" i="1"/>
  <c r="W9" i="1"/>
  <c r="U9" i="1"/>
  <c r="T9" i="1"/>
  <c r="S9" i="1"/>
  <c r="R9" i="1"/>
  <c r="W8" i="1"/>
  <c r="U8" i="1"/>
  <c r="T8" i="1"/>
  <c r="S8" i="1"/>
  <c r="R8" i="1"/>
  <c r="W7" i="1"/>
  <c r="U7" i="1"/>
  <c r="T7" i="1"/>
  <c r="S7" i="1"/>
  <c r="R7" i="1"/>
  <c r="W6" i="1"/>
  <c r="U6" i="1"/>
  <c r="T6" i="1"/>
  <c r="S6" i="1"/>
  <c r="R6" i="1"/>
  <c r="W5" i="1"/>
  <c r="U5" i="1"/>
  <c r="T5" i="1"/>
  <c r="S5" i="1"/>
  <c r="R5" i="1"/>
  <c r="W4" i="1"/>
  <c r="U4" i="1"/>
  <c r="T4" i="1"/>
  <c r="S4" i="1"/>
  <c r="R4" i="1"/>
  <c r="W3" i="1"/>
  <c r="U3" i="1"/>
  <c r="T3" i="1"/>
  <c r="S3" i="1"/>
  <c r="R3" i="1"/>
  <c r="W2" i="1"/>
  <c r="U2" i="1"/>
  <c r="T2" i="1"/>
  <c r="S2" i="1"/>
  <c r="R2" i="1"/>
  <c r="C21" i="4" l="1"/>
  <c r="AG8" i="1" s="1"/>
  <c r="F21" i="4"/>
  <c r="Y19" i="1" s="1"/>
  <c r="AG9" i="1" s="1"/>
  <c r="H19" i="4"/>
  <c r="H20" i="4" s="1"/>
  <c r="H21" i="4" s="1"/>
  <c r="Y11" i="3"/>
  <c r="Y8" i="3"/>
  <c r="Y12" i="3"/>
  <c r="Z10" i="3"/>
  <c r="Z9" i="3"/>
  <c r="Y9" i="3"/>
  <c r="Z11" i="3"/>
  <c r="Y10" i="3"/>
  <c r="Z7" i="3"/>
  <c r="AE9" i="1" l="1"/>
  <c r="AE6" i="1"/>
  <c r="AE10" i="1"/>
  <c r="AE8" i="1"/>
  <c r="AE7" i="1"/>
  <c r="AE4" i="1"/>
  <c r="AJ4" i="1" s="1"/>
  <c r="AE5" i="1"/>
  <c r="AJ8" i="1" l="1"/>
  <c r="AI4" i="1"/>
  <c r="AI8" i="1"/>
  <c r="AJ10" i="1"/>
  <c r="AI10" i="1"/>
  <c r="AJ9" i="1"/>
  <c r="AJ5" i="1"/>
  <c r="AI7" i="1"/>
  <c r="AI5" i="1"/>
  <c r="AJ6" i="1"/>
  <c r="AI6" i="1"/>
  <c r="AJ7" i="1"/>
  <c r="AI9" i="1"/>
  <c r="AJ12" i="1" l="1"/>
</calcChain>
</file>

<file path=xl/sharedStrings.xml><?xml version="1.0" encoding="utf-8"?>
<sst xmlns="http://schemas.openxmlformats.org/spreadsheetml/2006/main" count="326" uniqueCount="83">
  <si>
    <t>Year</t>
  </si>
  <si>
    <t>US Avg</t>
  </si>
  <si>
    <t>California</t>
  </si>
  <si>
    <t>Massachusetts</t>
  </si>
  <si>
    <t>New York</t>
  </si>
  <si>
    <t>Ontario</t>
  </si>
  <si>
    <t>NA</t>
  </si>
  <si>
    <t>Avg of Comps</t>
  </si>
  <si>
    <t>Alberta</t>
  </si>
  <si>
    <t>BC</t>
  </si>
  <si>
    <t>Results are averaged over the electrics in the state for a particular year.</t>
  </si>
  <si>
    <t>yr</t>
  </si>
  <si>
    <t>state</t>
  </si>
  <si>
    <t>CaseType</t>
  </si>
  <si>
    <t>ROEAdj</t>
  </si>
  <si>
    <t>DE</t>
  </si>
  <si>
    <t>state_case</t>
  </si>
  <si>
    <t>ROE</t>
  </si>
  <si>
    <t>CA</t>
  </si>
  <si>
    <t>Vertically Integrated</t>
  </si>
  <si>
    <t>CA_Vertically Integrated</t>
  </si>
  <si>
    <t>Data from SNL dataset provided by RZ.  Filtered for:</t>
  </si>
  <si>
    <t>MA</t>
  </si>
  <si>
    <t>Distribution</t>
  </si>
  <si>
    <t>MA_Distribution</t>
  </si>
  <si>
    <t>NY</t>
  </si>
  <si>
    <t>NY_Distribution</t>
  </si>
  <si>
    <t>Electric cases</t>
  </si>
  <si>
    <t>Authorized ROE&gt;0</t>
  </si>
  <si>
    <t>Non Illinois</t>
  </si>
  <si>
    <t>MD</t>
  </si>
  <si>
    <t>MD_Distribution</t>
  </si>
  <si>
    <t>Non "Limited Issue Rider"</t>
  </si>
  <si>
    <t>averaged over the year (based on authorization year date) by state and case type</t>
  </si>
  <si>
    <t>Datafile name:</t>
  </si>
  <si>
    <t>Copy of SPG_RRA_RateCasesPendingPast_v1 5-10-2024.xlsx</t>
  </si>
  <si>
    <t>Data were then filtered for the comps (NY,CA,MD,MA).</t>
  </si>
  <si>
    <t>Ontario authorized ROE data added for comparison purposes.</t>
  </si>
  <si>
    <t>Ontario_Dist</t>
  </si>
  <si>
    <t>LEI Proposed</t>
  </si>
  <si>
    <t>Most Recent</t>
  </si>
  <si>
    <t>Rank</t>
  </si>
  <si>
    <t>LEI Proposal</t>
  </si>
  <si>
    <t>British Columbia</t>
  </si>
  <si>
    <t>Row Labels</t>
  </si>
  <si>
    <t>Grand Total</t>
  </si>
  <si>
    <t>Column Labels</t>
  </si>
  <si>
    <t>Average of ROE</t>
  </si>
  <si>
    <t>AS AUTHORIZED (NO ADJUSTMENT FOR LEVERAGE)</t>
  </si>
  <si>
    <t>peer avg</t>
  </si>
  <si>
    <t>Ontario (existing)</t>
  </si>
  <si>
    <t>Releveraging Canadian Rate Cases</t>
  </si>
  <si>
    <t>Alberta [a]</t>
  </si>
  <si>
    <t>BC Generic Order [b]</t>
  </si>
  <si>
    <t>Nexus CAPM for Ontario using LEI rf</t>
  </si>
  <si>
    <t>Parameters from Rate Case</t>
  </si>
  <si>
    <t xml:space="preserve">   Risk-free rate</t>
  </si>
  <si>
    <t xml:space="preserve">   Equity to Capital</t>
  </si>
  <si>
    <t xml:space="preserve">   Deemed Leverage</t>
  </si>
  <si>
    <t xml:space="preserve">   Tax Rate</t>
  </si>
  <si>
    <t xml:space="preserve">   ROE</t>
  </si>
  <si>
    <t>New Parameters</t>
  </si>
  <si>
    <t>Calculations</t>
  </si>
  <si>
    <t>Unlevered ROE</t>
  </si>
  <si>
    <t>Relevered ROE</t>
  </si>
  <si>
    <t>Debt-to-Capital</t>
  </si>
  <si>
    <t>REORDERED FOR FIGURE</t>
  </si>
  <si>
    <t>FIGURE 5</t>
  </si>
  <si>
    <t>ROE is as it appears in SNL</t>
  </si>
  <si>
    <t>ROEAdj is adjusted for leverage &amp; taxes</t>
  </si>
  <si>
    <t>Average of ROEAdj</t>
  </si>
  <si>
    <t>Source of US data is S&amp;P SNL data.  State Authorized ROEs are relevered to the Ontario Deemed ratio fo 1.50</t>
  </si>
  <si>
    <t>relevered</t>
  </si>
  <si>
    <t>relevered+transactions</t>
  </si>
  <si>
    <t>Source of Alberta and BC is tab [Comps ROE Relevered]. 50 bps transactions (flotation) cost adj for BC added.</t>
  </si>
  <si>
    <t xml:space="preserve">[c] US risk free rate forecast for 30 year US Tbonds for 2025.  </t>
  </si>
  <si>
    <t>[d] LEI excludes equity transactions costs.</t>
  </si>
  <si>
    <t>Nexus CAPM for Ontario [c]</t>
  </si>
  <si>
    <t>LEI as filed [d]</t>
  </si>
  <si>
    <t>Alberta as filed [a]</t>
  </si>
  <si>
    <t>Incl Flotation[a]</t>
  </si>
  <si>
    <t>[a] Original ROE was 9.00% with a risk-free rate of 2.89% based on forecast of 30 year CA as of  12/23.  ROE adjusted in 2024 to 9.28%.  Current YTM on 30 yr canadian (used in the 2024 column) is 3.426%, an increase of 54 basis points.  If US rf is used, it adds 4 basis points to the result.</t>
  </si>
  <si>
    <t>[b] Risk free rate a weighted average of US (3.5%) and Canadian (3.1%) with "more weight" to the US, so US rf used in the calculation. Due to leverage effect, using 3.1% increases ROE by 1 basis point.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</si>
</sst>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2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color theme="4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color theme="4"/>
      <name val="Aptos Narrow"/>
      <family val="2"/>
      <scheme val="minor"/>
    </font>
    <font>
      <b/>
      <sz val="11"/>
      <color theme="9" tint="-0.249977111117893"/>
      <name val="Aptos Narrow"/>
      <family val="2"/>
      <scheme val="minor"/>
    </font>
    <font>
      <b/>
      <sz val="11"/>
      <name val="Aptos Narrow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/>
    <xf numFmtId="0" fontId="1" fillId="0" borderId="0"/>
  </cellStyleXfs>
  <cellXfs count="30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2" fontId="0" fillId="0" borderId="0" xfId="0" applyNumberFormat="1"/>
    <xf numFmtId="0" fontId="18" fillId="0" borderId="0" xfId="42"/>
    <xf numFmtId="0" fontId="18" fillId="0" borderId="10" xfId="42" applyBorder="1"/>
    <xf numFmtId="0" fontId="18" fillId="0" borderId="10" xfId="42" applyBorder="1" applyAlignment="1">
      <alignment horizontal="center"/>
    </xf>
    <xf numFmtId="0" fontId="18" fillId="0" borderId="10" xfId="42" applyBorder="1" applyAlignment="1">
      <alignment horizontal="center" wrapText="1"/>
    </xf>
    <xf numFmtId="0" fontId="18" fillId="0" borderId="0" xfId="42" applyAlignment="1">
      <alignment horizontal="center" wrapText="1"/>
    </xf>
    <xf numFmtId="0" fontId="19" fillId="33" borderId="0" xfId="42" applyFont="1" applyFill="1"/>
    <xf numFmtId="164" fontId="20" fillId="0" borderId="0" xfId="43" applyNumberFormat="1" applyFont="1"/>
    <xf numFmtId="164" fontId="18" fillId="0" borderId="0" xfId="42" applyNumberFormat="1"/>
    <xf numFmtId="164" fontId="21" fillId="0" borderId="0" xfId="43" applyNumberFormat="1" applyFont="1"/>
    <xf numFmtId="0" fontId="19" fillId="0" borderId="0" xfId="42" applyFont="1"/>
    <xf numFmtId="164" fontId="22" fillId="0" borderId="0" xfId="43" applyNumberFormat="1" applyFont="1"/>
    <xf numFmtId="164" fontId="19" fillId="0" borderId="0" xfId="42" applyNumberFormat="1" applyFont="1"/>
    <xf numFmtId="0" fontId="1" fillId="0" borderId="0" xfId="43"/>
    <xf numFmtId="164" fontId="1" fillId="0" borderId="0" xfId="43" applyNumberFormat="1"/>
    <xf numFmtId="0" fontId="18" fillId="33" borderId="10" xfId="42" applyFill="1" applyBorder="1"/>
    <xf numFmtId="164" fontId="16" fillId="33" borderId="10" xfId="43" applyNumberFormat="1" applyFont="1" applyFill="1" applyBorder="1"/>
    <xf numFmtId="0" fontId="18" fillId="0" borderId="0" xfId="42" applyAlignment="1">
      <alignment horizontal="left"/>
    </xf>
    <xf numFmtId="0" fontId="16" fillId="0" borderId="0" xfId="0" applyFont="1"/>
    <xf numFmtId="0" fontId="23" fillId="0" borderId="0" xfId="0" applyFont="1"/>
    <xf numFmtId="164" fontId="24" fillId="0" borderId="0" xfId="43" applyNumberFormat="1" applyFont="1"/>
    <xf numFmtId="0" fontId="18" fillId="0" borderId="11" xfId="42" applyBorder="1"/>
    <xf numFmtId="164" fontId="18" fillId="0" borderId="11" xfId="42" applyNumberFormat="1" applyBorder="1"/>
    <xf numFmtId="164" fontId="19" fillId="0" borderId="11" xfId="42" applyNumberFormat="1" applyFont="1" applyBorder="1"/>
    <xf numFmtId="0" fontId="0" fillId="0" borderId="0" xfId="0" applyAlignment="1">
      <alignment horizontal="center" vertical="top" wrapText="1"/>
    </xf>
    <xf numFmtId="0" fontId="18" fillId="0" borderId="0" xfId="42" applyAlignment="1">
      <alignment horizontal="left" wrapText="1"/>
    </xf>
    <xf numFmtId="0" fontId="19" fillId="33" borderId="0" xfId="42" applyFont="1" applyFill="1" applyAlignment="1">
      <alignment horizontal="center"/>
    </xf>
  </cellXfs>
  <cellStyles count="44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 xr:uid="{E5066867-9DA5-4A53-A2DF-FA9A8AB85AAA}"/>
    <cellStyle name="Normal 2 2" xfId="43" xr:uid="{7C29E8D2-3A3C-44C4-9D2F-E6F3ED5347BE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4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D0B8-4A1C-84CF-4BE13FAB7D12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5">
                  <a:lumMod val="75000"/>
                </a:schemeClr>
              </a:solidFill>
              <a:ln>
                <a:solidFill>
                  <a:schemeClr val="accent5">
                    <a:lumMod val="7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8364-49F2-9ED7-60FD8ED8CFE1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2"/>
              </a:solidFill>
              <a:ln>
                <a:solidFill>
                  <a:schemeClr val="accent2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191-483D-A9FA-A65A1172E7F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'avgROEAdj Fig 5'!$AI$4:$AI$10</c:f>
              <c:strCache>
                <c:ptCount val="7"/>
                <c:pt idx="0">
                  <c:v>California</c:v>
                </c:pt>
                <c:pt idx="1">
                  <c:v>Massachusetts</c:v>
                </c:pt>
                <c:pt idx="2">
                  <c:v>British Columbia</c:v>
                </c:pt>
                <c:pt idx="3">
                  <c:v>New York</c:v>
                </c:pt>
                <c:pt idx="4">
                  <c:v>Alberta</c:v>
                </c:pt>
                <c:pt idx="5">
                  <c:v>Ontario (existing)</c:v>
                </c:pt>
                <c:pt idx="6">
                  <c:v>LEI Proposal</c:v>
                </c:pt>
              </c:strCache>
            </c:strRef>
          </c:cat>
          <c:val>
            <c:numRef>
              <c:f>'avgROEAdj Fig 5'!$AJ$4:$AJ$10</c:f>
              <c:numCache>
                <c:formatCode>0.00</c:formatCode>
                <c:ptCount val="7"/>
                <c:pt idx="0">
                  <c:v>11.8620244306922</c:v>
                </c:pt>
                <c:pt idx="1">
                  <c:v>11.2727459547697</c:v>
                </c:pt>
                <c:pt idx="2">
                  <c:v>10.283949208795118</c:v>
                </c:pt>
                <c:pt idx="3">
                  <c:v>9.8546549917676902</c:v>
                </c:pt>
                <c:pt idx="4">
                  <c:v>9.430243982954206</c:v>
                </c:pt>
                <c:pt idx="5">
                  <c:v>9.2100000000000009</c:v>
                </c:pt>
                <c:pt idx="6">
                  <c:v>8.9499999999999993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91-483D-A9FA-A65A1172E7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2044815920"/>
        <c:axId val="2044819520"/>
      </c:barChart>
      <c:catAx>
        <c:axId val="204481592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44819520"/>
        <c:crosses val="autoZero"/>
        <c:auto val="1"/>
        <c:lblAlgn val="ctr"/>
        <c:lblOffset val="100"/>
        <c:noMultiLvlLbl val="0"/>
      </c:catAx>
      <c:valAx>
        <c:axId val="2044819520"/>
        <c:scaling>
          <c:orientation val="minMax"/>
          <c:max val="14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Percent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448159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ustomXml" Target="../ink/ink2.xml"/><Relationship Id="rId7" Type="http://schemas.openxmlformats.org/officeDocument/2006/relationships/customXml" Target="../ink/ink4.xml"/><Relationship Id="rId2" Type="http://schemas.openxmlformats.org/officeDocument/2006/relationships/image" Target="../media/image1.png"/><Relationship Id="rId1" Type="http://schemas.openxmlformats.org/officeDocument/2006/relationships/customXml" Target="../ink/ink1.xml"/><Relationship Id="rId6" Type="http://schemas.openxmlformats.org/officeDocument/2006/relationships/image" Target="../media/image3.png"/><Relationship Id="rId5" Type="http://schemas.openxmlformats.org/officeDocument/2006/relationships/customXml" Target="../ink/ink3.xml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276225</xdr:colOff>
      <xdr:row>15</xdr:row>
      <xdr:rowOff>90486</xdr:rowOff>
    </xdr:from>
    <xdr:to>
      <xdr:col>36</xdr:col>
      <xdr:colOff>476250</xdr:colOff>
      <xdr:row>33</xdr:row>
      <xdr:rowOff>57149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A8F0793-02B5-5FA8-6276-32A84C3AAF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276000</xdr:colOff>
      <xdr:row>22</xdr:row>
      <xdr:rowOff>85395</xdr:rowOff>
    </xdr:from>
    <xdr:to>
      <xdr:col>1</xdr:col>
      <xdr:colOff>276360</xdr:colOff>
      <xdr:row>22</xdr:row>
      <xdr:rowOff>85755</xdr:rowOff>
    </xdr:to>
    <mc:AlternateContent xmlns:mc="http://schemas.openxmlformats.org/markup-compatibility/2006" xmlns:xdr14="http://schemas.microsoft.com/office/excel/2010/spreadsheetDrawing" xmlns:aink="http://schemas.microsoft.com/office/drawing/2016/ink">
      <mc:Choice Requires="xdr14 aink">
        <xdr:contentPart xmlns:r="http://schemas.openxmlformats.org/officeDocument/2006/relationships" r:id="rId1">
          <xdr14:nvContentPartPr>
            <xdr14:cNvPr id="2" name="Ink 1">
              <a:extLst>
                <a:ext uri="{FF2B5EF4-FFF2-40B4-BE49-F238E27FC236}">
                  <a16:creationId xmlns:a16="http://schemas.microsoft.com/office/drawing/2014/main" id="{99C3C0D1-3E8D-4DB4-8A08-C7009FF272AB}"/>
                </a:ext>
              </a:extLst>
            </xdr14:cNvPr>
            <xdr14:cNvContentPartPr/>
          </xdr14:nvContentPartPr>
          <xdr14:nvPr macro=""/>
          <xdr14:xfrm>
            <a:off x="885600" y="4447845"/>
            <a:ext cx="360" cy="360"/>
          </xdr14:xfrm>
        </xdr:contentPart>
      </mc:Choice>
      <mc:Fallback xmlns="">
        <xdr:pic>
          <xdr:nvPicPr>
            <xdr:cNvPr id="2" name="Ink 1">
              <a:extLst>
                <a:ext uri="{FF2B5EF4-FFF2-40B4-BE49-F238E27FC236}">
                  <a16:creationId xmlns:a16="http://schemas.microsoft.com/office/drawing/2014/main" id="{BCBC38DC-A42B-4840-A096-00B8F4210EEB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867960" y="4339845"/>
              <a:ext cx="36000" cy="2160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7</xdr:col>
      <xdr:colOff>418800</xdr:colOff>
      <xdr:row>20</xdr:row>
      <xdr:rowOff>94890</xdr:rowOff>
    </xdr:from>
    <xdr:to>
      <xdr:col>7</xdr:col>
      <xdr:colOff>419160</xdr:colOff>
      <xdr:row>20</xdr:row>
      <xdr:rowOff>95250</xdr:rowOff>
    </xdr:to>
    <mc:AlternateContent xmlns:mc="http://schemas.openxmlformats.org/markup-compatibility/2006" xmlns:xdr14="http://schemas.microsoft.com/office/excel/2010/spreadsheetDrawing" xmlns:aink="http://schemas.microsoft.com/office/drawing/2016/ink">
      <mc:Choice Requires="xdr14 aink">
        <xdr:contentPart xmlns:r="http://schemas.openxmlformats.org/officeDocument/2006/relationships" r:id="rId3">
          <xdr14:nvContentPartPr>
            <xdr14:cNvPr id="3" name="Ink 2">
              <a:extLst>
                <a:ext uri="{FF2B5EF4-FFF2-40B4-BE49-F238E27FC236}">
                  <a16:creationId xmlns:a16="http://schemas.microsoft.com/office/drawing/2014/main" id="{FE3A7D0D-F8F1-40BF-B65A-62445871C0E9}"/>
                </a:ext>
              </a:extLst>
            </xdr14:cNvPr>
            <xdr14:cNvContentPartPr/>
          </xdr14:nvContentPartPr>
          <xdr14:nvPr macro=""/>
          <xdr14:xfrm>
            <a:off x="5981400" y="3971565"/>
            <a:ext cx="360" cy="360"/>
          </xdr14:xfrm>
        </xdr:contentPart>
      </mc:Choice>
      <mc:Fallback xmlns="">
        <xdr:pic>
          <xdr:nvPicPr>
            <xdr:cNvPr id="3" name="Ink 2">
              <a:extLst>
                <a:ext uri="{FF2B5EF4-FFF2-40B4-BE49-F238E27FC236}">
                  <a16:creationId xmlns:a16="http://schemas.microsoft.com/office/drawing/2014/main" id="{77922E95-3B3C-4560-AFA5-D1C5D0BBF8DF}"/>
                </a:ext>
              </a:extLst>
            </xdr:cNvPr>
            <xdr:cNvPicPr/>
          </xdr:nvPicPr>
          <xdr:blipFill>
            <a:blip xmlns:r="http://schemas.openxmlformats.org/officeDocument/2006/relationships" r:embed="rId4"/>
            <a:stretch>
              <a:fillRect/>
            </a:stretch>
          </xdr:blipFill>
          <xdr:spPr>
            <a:xfrm>
              <a:off x="5963760" y="3863565"/>
              <a:ext cx="36000" cy="2160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5</xdr:col>
      <xdr:colOff>0</xdr:colOff>
      <xdr:row>27</xdr:row>
      <xdr:rowOff>9165</xdr:rowOff>
    </xdr:from>
    <xdr:to>
      <xdr:col>5</xdr:col>
      <xdr:colOff>360</xdr:colOff>
      <xdr:row>27</xdr:row>
      <xdr:rowOff>9525</xdr:rowOff>
    </xdr:to>
    <mc:AlternateContent xmlns:mc="http://schemas.openxmlformats.org/markup-compatibility/2006" xmlns:xdr14="http://schemas.microsoft.com/office/excel/2010/spreadsheetDrawing" xmlns:aink="http://schemas.microsoft.com/office/drawing/2016/ink">
      <mc:Choice Requires="xdr14 aink">
        <xdr:contentPart xmlns:r="http://schemas.openxmlformats.org/officeDocument/2006/relationships" r:id="rId5">
          <xdr14:nvContentPartPr>
            <xdr14:cNvPr id="4" name="Ink 3">
              <a:extLst>
                <a:ext uri="{FF2B5EF4-FFF2-40B4-BE49-F238E27FC236}">
                  <a16:creationId xmlns:a16="http://schemas.microsoft.com/office/drawing/2014/main" id="{F863F728-B7E8-4446-ACEE-7F54E15B95D5}"/>
                </a:ext>
              </a:extLst>
            </xdr14:cNvPr>
            <xdr14:cNvContentPartPr/>
          </xdr14:nvContentPartPr>
          <xdr14:nvPr macro=""/>
          <xdr14:xfrm>
            <a:off x="4057200" y="5343165"/>
            <a:ext cx="360" cy="360"/>
          </xdr14:xfrm>
        </xdr:contentPart>
      </mc:Choice>
      <mc:Fallback xmlns="">
        <xdr:pic>
          <xdr:nvPicPr>
            <xdr:cNvPr id="4" name="Ink 3">
              <a:extLst>
                <a:ext uri="{FF2B5EF4-FFF2-40B4-BE49-F238E27FC236}">
                  <a16:creationId xmlns:a16="http://schemas.microsoft.com/office/drawing/2014/main" id="{1C2F7699-7CF9-4BB1-B460-C4A85DABCF8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039560" y="5235165"/>
              <a:ext cx="36000" cy="216000"/>
            </a:xfrm>
            <a:prstGeom prst="rect">
              <a:avLst/>
            </a:prstGeom>
          </xdr:spPr>
        </xdr:pic>
      </mc:Fallback>
    </mc:AlternateContent>
    <xdr:clientData/>
  </xdr:twoCellAnchor>
  <xdr:oneCellAnchor>
    <xdr:from>
      <xdr:col>13</xdr:col>
      <xdr:colOff>418800</xdr:colOff>
      <xdr:row>20</xdr:row>
      <xdr:rowOff>94890</xdr:rowOff>
    </xdr:from>
    <xdr:ext cx="360" cy="360"/>
    <mc:AlternateContent xmlns:mc="http://schemas.openxmlformats.org/markup-compatibility/2006" xmlns:xdr14="http://schemas.microsoft.com/office/excel/2010/spreadsheetDrawing" xmlns:aink="http://schemas.microsoft.com/office/drawing/2016/ink">
      <mc:Choice Requires="xdr14 aink">
        <xdr:contentPart xmlns:r="http://schemas.openxmlformats.org/officeDocument/2006/relationships" r:id="rId7">
          <xdr14:nvContentPartPr>
            <xdr14:cNvPr id="5" name="Ink 4">
              <a:extLst>
                <a:ext uri="{FF2B5EF4-FFF2-40B4-BE49-F238E27FC236}">
                  <a16:creationId xmlns:a16="http://schemas.microsoft.com/office/drawing/2014/main" id="{2662BB75-5BE6-4C62-A96B-9AB0A47E1F33}"/>
                </a:ext>
              </a:extLst>
            </xdr14:cNvPr>
            <xdr14:cNvContentPartPr/>
          </xdr14:nvContentPartPr>
          <xdr14:nvPr macro=""/>
          <xdr14:xfrm>
            <a:off x="5981400" y="3971565"/>
            <a:ext cx="360" cy="360"/>
          </xdr14:xfrm>
        </xdr:contentPart>
      </mc:Choice>
      <mc:Fallback xmlns="">
        <xdr:pic>
          <xdr:nvPicPr>
            <xdr:cNvPr id="3" name="Ink 2">
              <a:extLst>
                <a:ext uri="{FF2B5EF4-FFF2-40B4-BE49-F238E27FC236}">
                  <a16:creationId xmlns:a16="http://schemas.microsoft.com/office/drawing/2014/main" id="{77922E95-3B3C-4560-AFA5-D1C5D0BBF8DF}"/>
                </a:ext>
              </a:extLst>
            </xdr:cNvPr>
            <xdr:cNvPicPr/>
          </xdr:nvPicPr>
          <xdr:blipFill>
            <a:blip xmlns:r="http://schemas.openxmlformats.org/officeDocument/2006/relationships" r:embed="rId4"/>
            <a:stretch>
              <a:fillRect/>
            </a:stretch>
          </xdr:blipFill>
          <xdr:spPr>
            <a:xfrm>
              <a:off x="5963760" y="3863565"/>
              <a:ext cx="36000" cy="216000"/>
            </a:xfrm>
            <a:prstGeom prst="rect">
              <a:avLst/>
            </a:prstGeom>
          </xdr:spPr>
        </xdr:pic>
      </mc:Fallback>
    </mc:AlternateContent>
    <xdr:clientData/>
  </xdr:oneCellAnchor>
</xdr:wsDr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4-07-17T19:04:48.336"/>
    </inkml:context>
    <inkml:brush xml:id="br0">
      <inkml:brushProperty name="width" value="0.1" units="cm"/>
      <inkml:brushProperty name="height" value="0.6" units="cm"/>
      <inkml:brushProperty name="color" value="#849398"/>
      <inkml:brushProperty name="ignorePressure" value="1"/>
      <inkml:brushProperty name="inkEffects" value="pencil"/>
    </inkml:brush>
  </inkml:definitions>
  <inkml:trace contextRef="#ctx0" brushRef="#br0">1 0,'0'0</inkml:trace>
  <inkml:trace contextRef="#ctx0" brushRef="#br0" timeOffset="1">1 0,'0'0</inkml:trace>
</inkml:ink>
</file>

<file path=xl/ink/ink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4-07-17T19:04:48.338"/>
    </inkml:context>
    <inkml:brush xml:id="br0">
      <inkml:brushProperty name="width" value="0.1" units="cm"/>
      <inkml:brushProperty name="height" value="0.6" units="cm"/>
      <inkml:brushProperty name="color" value="#849398"/>
      <inkml:brushProperty name="ignorePressure" value="1"/>
      <inkml:brushProperty name="inkEffects" value="pencil"/>
    </inkml:brush>
  </inkml:definitions>
  <inkml:trace contextRef="#ctx0" brushRef="#br0">1 0,'0'0</inkml:trace>
  <inkml:trace contextRef="#ctx0" brushRef="#br0" timeOffset="1">1 0,'0'0</inkml:trace>
</inkml:ink>
</file>

<file path=xl/ink/ink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4-07-17T19:04:48.340"/>
    </inkml:context>
    <inkml:brush xml:id="br0">
      <inkml:brushProperty name="width" value="0.1" units="cm"/>
      <inkml:brushProperty name="height" value="0.6" units="cm"/>
      <inkml:brushProperty name="color" value="#849398"/>
      <inkml:brushProperty name="ignorePressure" value="1"/>
      <inkml:brushProperty name="inkEffects" value="pencil"/>
    </inkml:brush>
  </inkml:definitions>
  <inkml:trace contextRef="#ctx0" brushRef="#br0">1 0,'0'0</inkml:trace>
</inkml:ink>
</file>

<file path=xl/ink/ink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4-08-20T21:08:20.883"/>
    </inkml:context>
    <inkml:brush xml:id="br0">
      <inkml:brushProperty name="width" value="0.1" units="cm"/>
      <inkml:brushProperty name="height" value="0.6" units="cm"/>
      <inkml:brushProperty name="color" value="#849398"/>
      <inkml:brushProperty name="ignorePressure" value="1"/>
      <inkml:brushProperty name="inkEffects" value="pencil"/>
    </inkml:brush>
  </inkml:definitions>
  <inkml:trace contextRef="#ctx0" brushRef="#br0">1 0,'0'0</inkml:trace>
  <inkml:trace contextRef="#ctx0" brushRef="#br0" timeOffset="1">1 0,'0'0</inkml:trace>
</inkml:ink>
</file>

<file path=xl/persons/person.xml><?xml version="1.0" encoding="utf-8"?>
<personList xmlns="http://schemas.microsoft.com/office/spreadsheetml/2018/threadedcomments" xmlns:x="http://schemas.openxmlformats.org/spreadsheetml/2006/main"/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frank pampush" refreshedDate="45488.597570138889" createdVersion="8" refreshedVersion="8" minRefreshableVersion="3" recordCount="63" xr:uid="{61B971D6-EC91-43D6-8CF8-A8EFB4DE4FF2}">
  <cacheSource type="worksheet">
    <worksheetSource ref="A1:G64" sheet="snl_comps"/>
  </cacheSource>
  <cacheFields count="7">
    <cacheField name="yr" numFmtId="0">
      <sharedItems containsSemiMixedTypes="0" containsString="0" containsNumber="1" containsInteger="1" minValue="2008" maxValue="2024" count="17">
        <n v="2008"/>
        <n v="2009"/>
        <n v="2010"/>
        <n v="2011"/>
        <n v="2012"/>
        <n v="2013"/>
        <n v="2014"/>
        <n v="2015"/>
        <n v="2016"/>
        <n v="2017"/>
        <n v="2018"/>
        <n v="2019"/>
        <n v="2020"/>
        <n v="2021"/>
        <n v="2022"/>
        <n v="2023"/>
        <n v="2024"/>
      </sharedItems>
    </cacheField>
    <cacheField name="state" numFmtId="0">
      <sharedItems count="5">
        <s v="CA"/>
        <s v="MA"/>
        <s v="NY"/>
        <s v="MD"/>
        <s v="Ontario"/>
      </sharedItems>
    </cacheField>
    <cacheField name="CaseType" numFmtId="0">
      <sharedItems/>
    </cacheField>
    <cacheField name="ROEAdj" numFmtId="0">
      <sharedItems containsSemiMixedTypes="0" containsString="0" containsNumber="1" minValue="8.34" maxValue="12.891019863095901" count="62">
        <n v="12.110692757151501"/>
        <n v="10.8264849212303"/>
        <n v="10.299166081856001"/>
        <n v="12.323601920496101"/>
        <n v="12.0146123290078"/>
        <n v="11.430993942113499"/>
        <n v="11.2237852358159"/>
        <n v="12.891019863095901"/>
        <n v="11.6175243477817"/>
        <n v="11.4653354523227"/>
        <n v="10.638790692761001"/>
        <n v="10.605555012224899"/>
        <n v="12.762841855937401"/>
        <n v="11.8177361777692"/>
        <n v="11.2411501222493"/>
        <n v="11.5157535610749"/>
        <n v="11.0225193154034"/>
        <n v="11.3551366078093"/>
        <n v="11.4188869278581"/>
        <n v="10.7052909535452"/>
        <n v="10.5832045639771"/>
        <n v="12.445543478260801"/>
        <n v="12.3111668436353"/>
        <n v="11.8751853667479"/>
        <n v="10.7296821515892"/>
        <n v="12.486639580786401"/>
        <n v="12.666142455434001"/>
        <n v="11.443514018017"/>
        <n v="10.5263276283618"/>
        <n v="10.725247442863401"/>
        <n v="9.7001436910642092"/>
        <n v="12.0481016459074"/>
        <n v="11.5511753916808"/>
        <n v="11.1956129640693"/>
        <n v="9.8466636731028192"/>
        <n v="11.944703672127799"/>
        <n v="11.7370907603774"/>
        <n v="11.308257336903999"/>
        <n v="9.8132495135458697"/>
        <n v="11.040589531834099"/>
        <n v="10.293645251396599"/>
        <n v="11.4924638567615"/>
        <n v="11.2727459547697"/>
        <n v="10.7299630321968"/>
        <n v="9.9998293668612401"/>
        <n v="11.8620244306922"/>
        <n v="10.6446755688353"/>
        <n v="9.8546549917676902"/>
        <n v="9.85"/>
        <n v="9.6199999999999992"/>
        <n v="9.27"/>
        <n v="8.9550000000000001"/>
        <n v="9.36"/>
        <n v="9.3000000000000007"/>
        <n v="9.19"/>
        <n v="8.7799999999999994"/>
        <n v="9"/>
        <n v="8.98"/>
        <n v="8.52"/>
        <n v="8.34"/>
        <n v="8.66"/>
        <n v="9.2100000000000009"/>
      </sharedItems>
    </cacheField>
    <cacheField name="DE" numFmtId="0">
      <sharedItems containsSemiMixedTypes="0" containsString="0" containsNumber="1" minValue="0.85464571469017603" maxValue="1.5"/>
    </cacheField>
    <cacheField name="state_case" numFmtId="0">
      <sharedItems/>
    </cacheField>
    <cacheField name="ROE" numFmtId="0">
      <sharedItems containsSemiMixedTypes="0" containsString="0" containsNumber="1" minValue="8.34" maxValue="11.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3">
  <r>
    <x v="0"/>
    <x v="0"/>
    <s v="Vertically Integrated"/>
    <x v="0"/>
    <n v="1.0408163265306101"/>
    <s v="CA_Vertically Integrated"/>
    <n v="10.7"/>
  </r>
  <r>
    <x v="0"/>
    <x v="1"/>
    <s v="Distribution"/>
    <x v="1"/>
    <n v="1.33644859813084"/>
    <s v="MA_Distribution"/>
    <n v="10.25"/>
  </r>
  <r>
    <x v="0"/>
    <x v="2"/>
    <s v="Distribution"/>
    <x v="2"/>
    <n v="1.0837675420313999"/>
    <s v="NY_Distribution"/>
    <n v="9.25"/>
  </r>
  <r>
    <x v="1"/>
    <x v="0"/>
    <s v="Vertically Integrated"/>
    <x v="3"/>
    <n v="1.1855696636925099"/>
    <s v="CA_Vertically Integrated"/>
    <n v="11.1"/>
  </r>
  <r>
    <x v="1"/>
    <x v="1"/>
    <s v="Distribution"/>
    <x v="4"/>
    <n v="1.000400080016"/>
    <s v="MA_Distribution"/>
    <n v="10.35"/>
  </r>
  <r>
    <x v="1"/>
    <x v="3"/>
    <s v="Distribution"/>
    <x v="5"/>
    <n v="1.0052135552436301"/>
    <s v="MD_Distribution"/>
    <n v="10"/>
  </r>
  <r>
    <x v="1"/>
    <x v="2"/>
    <s v="Distribution"/>
    <x v="6"/>
    <n v="1.1054964539006999"/>
    <s v="NY_Distribution"/>
    <n v="10"/>
  </r>
  <r>
    <x v="2"/>
    <x v="0"/>
    <s v="Vertically Integrated"/>
    <x v="7"/>
    <n v="0.91570881226053602"/>
    <s v="CA_Vertically Integrated"/>
    <n v="10.6"/>
  </r>
  <r>
    <x v="2"/>
    <x v="3"/>
    <s v="Distribution"/>
    <x v="8"/>
    <n v="0.98595715510218995"/>
    <s v="MD_Distribution"/>
    <n v="9.84499999999999"/>
  </r>
  <r>
    <x v="2"/>
    <x v="2"/>
    <s v="Distribution"/>
    <x v="9"/>
    <n v="1.0833333333333299"/>
    <s v="NY_Distribution"/>
    <n v="10.0375"/>
  </r>
  <r>
    <x v="3"/>
    <x v="1"/>
    <s v="Distribution"/>
    <x v="10"/>
    <n v="1.1522380700049999"/>
    <s v="MA_Distribution"/>
    <n v="9.3999999999999897"/>
  </r>
  <r>
    <x v="3"/>
    <x v="2"/>
    <s v="Distribution"/>
    <x v="11"/>
    <n v="1.0833333333333299"/>
    <s v="NY_Distribution"/>
    <n v="9.25"/>
  </r>
  <r>
    <x v="4"/>
    <x v="0"/>
    <s v="Vertically Integrated"/>
    <x v="12"/>
    <n v="0.96780868807567799"/>
    <s v="CA_Vertically Integrated"/>
    <n v="10.2575"/>
  </r>
  <r>
    <x v="4"/>
    <x v="3"/>
    <s v="Distribution"/>
    <x v="13"/>
    <n v="0.99620818074364903"/>
    <s v="MD_Distribution"/>
    <n v="9.56"/>
  </r>
  <r>
    <x v="4"/>
    <x v="2"/>
    <s v="Distribution"/>
    <x v="14"/>
    <n v="1.0833333333333299"/>
    <s v="NY_Distribution"/>
    <n v="9.4"/>
  </r>
  <r>
    <x v="5"/>
    <x v="3"/>
    <s v="Distribution"/>
    <x v="15"/>
    <n v="1.02346254011629"/>
    <s v="MD_Distribution"/>
    <n v="9.6199999999999992"/>
  </r>
  <r>
    <x v="5"/>
    <x v="2"/>
    <s v="Distribution"/>
    <x v="16"/>
    <n v="1.0833333333333299"/>
    <s v="NY_Distribution"/>
    <n v="9.3000000000000007"/>
  </r>
  <r>
    <x v="6"/>
    <x v="1"/>
    <s v="Distribution"/>
    <x v="17"/>
    <n v="1.09292591042277"/>
    <s v="MA_Distribution"/>
    <n v="9.6999999999999993"/>
  </r>
  <r>
    <x v="6"/>
    <x v="3"/>
    <s v="Distribution"/>
    <x v="18"/>
    <n v="1.0333468889792501"/>
    <s v="MD_Distribution"/>
    <n v="9.6199999999999992"/>
  </r>
  <r>
    <x v="6"/>
    <x v="2"/>
    <s v="Distribution"/>
    <x v="19"/>
    <n v="1.0833333333333299"/>
    <s v="NY_Distribution"/>
    <n v="9.1999999999999993"/>
  </r>
  <r>
    <x v="7"/>
    <x v="2"/>
    <s v="Distribution"/>
    <x v="20"/>
    <n v="1.0833333333333299"/>
    <s v="NY_Distribution"/>
    <n v="9"/>
  </r>
  <r>
    <x v="8"/>
    <x v="0"/>
    <s v="Vertically Integrated"/>
    <x v="21"/>
    <n v="0.90476190476190399"/>
    <s v="CA_Vertically Integrated"/>
    <n v="10"/>
  </r>
  <r>
    <x v="8"/>
    <x v="1"/>
    <s v="Distribution"/>
    <x v="22"/>
    <n v="0.944598507609964"/>
    <s v="MA_Distribution"/>
    <n v="9.85"/>
  </r>
  <r>
    <x v="8"/>
    <x v="3"/>
    <s v="Distribution"/>
    <x v="23"/>
    <n v="0.97247287242212599"/>
    <s v="MD_Distribution"/>
    <n v="9.65"/>
  </r>
  <r>
    <x v="8"/>
    <x v="2"/>
    <s v="Distribution"/>
    <x v="24"/>
    <n v="1.0833333333333299"/>
    <s v="NY_Distribution"/>
    <n v="9"/>
  </r>
  <r>
    <x v="9"/>
    <x v="0"/>
    <s v="Vertically Integrated"/>
    <x v="25"/>
    <n v="0.97649572649572602"/>
    <s v="CA_Vertically Integrated"/>
    <n v="10.25"/>
  </r>
  <r>
    <x v="9"/>
    <x v="1"/>
    <s v="Distribution"/>
    <x v="26"/>
    <n v="0.85464571469017603"/>
    <s v="MA_Distribution"/>
    <n v="10"/>
  </r>
  <r>
    <x v="9"/>
    <x v="3"/>
    <s v="Distribution"/>
    <x v="27"/>
    <n v="1.0153389119809599"/>
    <s v="MD_Distribution"/>
    <n v="9.5500000000000007"/>
  </r>
  <r>
    <x v="9"/>
    <x v="2"/>
    <s v="Distribution"/>
    <x v="28"/>
    <n v="1.0833333333333299"/>
    <s v="NY_Distribution"/>
    <n v="9"/>
  </r>
  <r>
    <x v="10"/>
    <x v="3"/>
    <s v="Distribution"/>
    <x v="29"/>
    <n v="0.98255352894528103"/>
    <s v="MD_Distribution"/>
    <n v="9.5"/>
  </r>
  <r>
    <x v="10"/>
    <x v="2"/>
    <s v="Distribution"/>
    <x v="30"/>
    <n v="1.0833333333333299"/>
    <s v="NY_Distribution"/>
    <n v="8.9"/>
  </r>
  <r>
    <x v="11"/>
    <x v="0"/>
    <s v="Vertically Integrated"/>
    <x v="31"/>
    <n v="0.92307692307692202"/>
    <s v="CA_Vertically Integrated"/>
    <n v="10.25"/>
  </r>
  <r>
    <x v="11"/>
    <x v="1"/>
    <s v="Distribution"/>
    <x v="32"/>
    <n v="0.86950831931201999"/>
    <s v="MA_Distribution"/>
    <n v="9.6"/>
  </r>
  <r>
    <x v="11"/>
    <x v="3"/>
    <s v="Distribution"/>
    <x v="33"/>
    <n v="0.93749500055753598"/>
    <s v="MD_Distribution"/>
    <n v="9.625"/>
  </r>
  <r>
    <x v="11"/>
    <x v="2"/>
    <s v="Distribution"/>
    <x v="34"/>
    <n v="1.0833333333333299"/>
    <s v="NY_Distribution"/>
    <n v="9"/>
  </r>
  <r>
    <x v="12"/>
    <x v="0"/>
    <s v="Vertically Integrated"/>
    <x v="35"/>
    <n v="0.91465962828549396"/>
    <s v="CA_Vertically Integrated"/>
    <n v="10"/>
  </r>
  <r>
    <x v="12"/>
    <x v="1"/>
    <s v="Distribution"/>
    <x v="36"/>
    <n v="0.90657769304099101"/>
    <s v="MA_Distribution"/>
    <n v="9.6999999999999993"/>
  </r>
  <r>
    <x v="12"/>
    <x v="3"/>
    <s v="Distribution"/>
    <x v="37"/>
    <n v="0.95104964301481199"/>
    <s v="MD_Distribution"/>
    <n v="9.5500000000000007"/>
  </r>
  <r>
    <x v="12"/>
    <x v="2"/>
    <s v="Distribution"/>
    <x v="38"/>
    <n v="1.0833333333333299"/>
    <s v="NY_Distribution"/>
    <n v="8.8000000000000007"/>
  </r>
  <r>
    <x v="13"/>
    <x v="3"/>
    <s v="Distribution"/>
    <x v="39"/>
    <n v="0.98019801980197996"/>
    <s v="MD_Distribution"/>
    <n v="9.5500000000000007"/>
  </r>
  <r>
    <x v="13"/>
    <x v="2"/>
    <s v="Distribution"/>
    <x v="40"/>
    <n v="1"/>
    <s v="NY_Distribution"/>
    <n v="9"/>
  </r>
  <r>
    <x v="14"/>
    <x v="0"/>
    <s v="Vertically Integrated"/>
    <x v="41"/>
    <n v="0.92307692307692202"/>
    <s v="CA_Vertically Integrated"/>
    <n v="10.125"/>
  </r>
  <r>
    <x v="14"/>
    <x v="1"/>
    <s v="Distribution"/>
    <x v="42"/>
    <n v="0.87934598759631599"/>
    <s v="MA_Distribution"/>
    <n v="9.8000000000000007"/>
  </r>
  <r>
    <x v="14"/>
    <x v="3"/>
    <s v="Distribution"/>
    <x v="43"/>
    <n v="0.98019801980197996"/>
    <s v="MD_Distribution"/>
    <n v="9.6"/>
  </r>
  <r>
    <x v="14"/>
    <x v="2"/>
    <s v="Distribution"/>
    <x v="44"/>
    <n v="1.0833333333333299"/>
    <s v="NY_Distribution"/>
    <n v="9.1"/>
  </r>
  <r>
    <x v="15"/>
    <x v="0"/>
    <s v="Vertically Integrated"/>
    <x v="45"/>
    <n v="0.917573654415759"/>
    <s v="CA_Vertically Integrated"/>
    <n v="10.42"/>
  </r>
  <r>
    <x v="15"/>
    <x v="3"/>
    <s v="Distribution"/>
    <x v="46"/>
    <n v="0.90493468795355503"/>
    <s v="MD_Distribution"/>
    <n v="9.5"/>
  </r>
  <r>
    <x v="15"/>
    <x v="2"/>
    <s v="Distribution"/>
    <x v="47"/>
    <n v="1.0833333333333299"/>
    <s v="NY_Distribution"/>
    <n v="9.2166666666666597"/>
  </r>
  <r>
    <x v="2"/>
    <x v="4"/>
    <s v="Distribution"/>
    <x v="48"/>
    <n v="1.5"/>
    <s v="Ontario_Dist"/>
    <n v="9.85"/>
  </r>
  <r>
    <x v="3"/>
    <x v="4"/>
    <s v="Distribution"/>
    <x v="49"/>
    <n v="1.5"/>
    <s v="Ontario_Dist"/>
    <n v="9.6199999999999992"/>
  </r>
  <r>
    <x v="4"/>
    <x v="4"/>
    <s v="Distribution"/>
    <x v="50"/>
    <n v="1.5"/>
    <s v="Ontario_Dist"/>
    <n v="9.27"/>
  </r>
  <r>
    <x v="5"/>
    <x v="4"/>
    <s v="Distribution"/>
    <x v="51"/>
    <n v="1.5"/>
    <s v="Ontario_Dist"/>
    <n v="8.9550000000000001"/>
  </r>
  <r>
    <x v="6"/>
    <x v="4"/>
    <s v="Distribution"/>
    <x v="52"/>
    <n v="1.5"/>
    <s v="Ontario_Dist"/>
    <n v="9.36"/>
  </r>
  <r>
    <x v="7"/>
    <x v="4"/>
    <s v="Distribution"/>
    <x v="53"/>
    <n v="1.5"/>
    <s v="Ontario_Dist"/>
    <n v="9.3000000000000007"/>
  </r>
  <r>
    <x v="8"/>
    <x v="4"/>
    <s v="Distribution"/>
    <x v="54"/>
    <n v="1.5"/>
    <s v="Ontario_Dist"/>
    <n v="9.19"/>
  </r>
  <r>
    <x v="9"/>
    <x v="4"/>
    <s v="Distribution"/>
    <x v="55"/>
    <n v="1.5"/>
    <s v="Ontario_Dist"/>
    <n v="8.7799999999999994"/>
  </r>
  <r>
    <x v="10"/>
    <x v="4"/>
    <s v="Distribution"/>
    <x v="56"/>
    <n v="1.5"/>
    <s v="Ontario_Dist"/>
    <n v="9"/>
  </r>
  <r>
    <x v="11"/>
    <x v="4"/>
    <s v="Distribution"/>
    <x v="57"/>
    <n v="1.5"/>
    <s v="Ontario_Dist"/>
    <n v="8.98"/>
  </r>
  <r>
    <x v="12"/>
    <x v="4"/>
    <s v="Distribution"/>
    <x v="58"/>
    <n v="1.5"/>
    <s v="Ontario_Dist"/>
    <n v="8.52"/>
  </r>
  <r>
    <x v="13"/>
    <x v="4"/>
    <s v="Distribution"/>
    <x v="59"/>
    <n v="1.5"/>
    <s v="Ontario_Dist"/>
    <n v="8.34"/>
  </r>
  <r>
    <x v="14"/>
    <x v="4"/>
    <s v="Distribution"/>
    <x v="60"/>
    <n v="1.5"/>
    <s v="Ontario_Dist"/>
    <n v="8.66"/>
  </r>
  <r>
    <x v="15"/>
    <x v="4"/>
    <s v="Distribution"/>
    <x v="52"/>
    <n v="1.5"/>
    <s v="Ontario_Dist"/>
    <n v="9.36"/>
  </r>
  <r>
    <x v="16"/>
    <x v="4"/>
    <s v="Distribution"/>
    <x v="61"/>
    <n v="1.5"/>
    <s v="Ontario_Dist"/>
    <n v="9.210000000000000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69F576B-491D-434E-8990-485FFB3D0AFA}" name="PivotTable22" cacheId="5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1:G20" firstHeaderRow="1" firstDataRow="2" firstDataCol="1"/>
  <pivotFields count="7">
    <pivotField axis="axisRow" showAl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t="default"/>
      </items>
    </pivotField>
    <pivotField axis="axisCol" showAll="0">
      <items count="6">
        <item x="0"/>
        <item x="1"/>
        <item x="3"/>
        <item x="2"/>
        <item x="4"/>
        <item t="default"/>
      </items>
    </pivotField>
    <pivotField showAll="0"/>
    <pivotField dataField="1" showAll="0">
      <items count="63">
        <item x="59"/>
        <item x="58"/>
        <item x="60"/>
        <item x="55"/>
        <item x="51"/>
        <item x="57"/>
        <item x="56"/>
        <item x="54"/>
        <item x="61"/>
        <item x="50"/>
        <item x="53"/>
        <item x="52"/>
        <item x="49"/>
        <item x="30"/>
        <item x="38"/>
        <item x="34"/>
        <item x="48"/>
        <item x="47"/>
        <item x="44"/>
        <item x="40"/>
        <item x="2"/>
        <item x="28"/>
        <item x="20"/>
        <item x="11"/>
        <item x="10"/>
        <item x="46"/>
        <item x="19"/>
        <item x="29"/>
        <item x="24"/>
        <item x="43"/>
        <item x="1"/>
        <item x="16"/>
        <item x="39"/>
        <item x="33"/>
        <item x="6"/>
        <item x="14"/>
        <item x="42"/>
        <item x="37"/>
        <item x="17"/>
        <item x="18"/>
        <item x="5"/>
        <item x="27"/>
        <item x="9"/>
        <item x="41"/>
        <item x="15"/>
        <item x="32"/>
        <item x="8"/>
        <item x="36"/>
        <item x="13"/>
        <item x="45"/>
        <item x="23"/>
        <item x="35"/>
        <item x="4"/>
        <item x="31"/>
        <item x="0"/>
        <item x="22"/>
        <item x="3"/>
        <item x="21"/>
        <item x="25"/>
        <item x="26"/>
        <item x="12"/>
        <item x="7"/>
        <item t="default"/>
      </items>
    </pivotField>
    <pivotField showAll="0"/>
    <pivotField showAll="0"/>
    <pivotField showAll="0"/>
  </pivotFields>
  <rowFields count="1">
    <field x="0"/>
  </rowFields>
  <rowItems count="18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 t="grand">
      <x/>
    </i>
  </rowItems>
  <colFields count="1">
    <field x="1"/>
  </colFields>
  <colItems count="6">
    <i>
      <x/>
    </i>
    <i>
      <x v="1"/>
    </i>
    <i>
      <x v="2"/>
    </i>
    <i>
      <x v="3"/>
    </i>
    <i>
      <x v="4"/>
    </i>
    <i t="grand">
      <x/>
    </i>
  </colItems>
  <dataFields count="1">
    <dataField name="Average of ROEAdj" fld="3" subtotal="average" baseField="0" baseItem="11" numFmtId="2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9FD9397-1D75-4426-8FEF-BAC230814B76}" name="PivotTable16" cacheId="5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G22" firstHeaderRow="1" firstDataRow="2" firstDataCol="1"/>
  <pivotFields count="7">
    <pivotField axis="axisRow" showAl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t="default"/>
      </items>
    </pivotField>
    <pivotField axis="axisCol" showAll="0">
      <items count="6">
        <item x="0"/>
        <item x="1"/>
        <item x="3"/>
        <item x="2"/>
        <item x="4"/>
        <item t="default"/>
      </items>
    </pivotField>
    <pivotField showAll="0"/>
    <pivotField showAll="0"/>
    <pivotField showAll="0"/>
    <pivotField showAll="0"/>
    <pivotField dataField="1" showAll="0"/>
  </pivotFields>
  <rowFields count="1">
    <field x="0"/>
  </rowFields>
  <rowItems count="18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 t="grand">
      <x/>
    </i>
  </rowItems>
  <colFields count="1">
    <field x="1"/>
  </colFields>
  <colItems count="6">
    <i>
      <x/>
    </i>
    <i>
      <x v="1"/>
    </i>
    <i>
      <x v="2"/>
    </i>
    <i>
      <x v="3"/>
    </i>
    <i>
      <x v="4"/>
    </i>
    <i t="grand">
      <x/>
    </i>
  </colItems>
  <dataFields count="1">
    <dataField name="Average of ROE" fld="6" subtotal="average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D7EB24-0185-42DD-8F57-3B8238C215EB}">
  <dimension ref="A1:AJ26"/>
  <sheetViews>
    <sheetView tabSelected="1" topLeftCell="C1" zoomScale="86" zoomScaleNormal="86" workbookViewId="0">
      <selection activeCell="X28" sqref="X28"/>
    </sheetView>
  </sheetViews>
  <sheetFormatPr defaultRowHeight="15" x14ac:dyDescent="0.25"/>
  <cols>
    <col min="1" max="1" width="8.140625" customWidth="1"/>
    <col min="2" max="2" width="16.85546875" bestFit="1" customWidth="1"/>
    <col min="3" max="5" width="5.5703125" bestFit="1" customWidth="1"/>
    <col min="6" max="6" width="7.7109375" bestFit="1" customWidth="1"/>
    <col min="7" max="7" width="11.28515625" bestFit="1" customWidth="1"/>
    <col min="20" max="20" width="14.42578125" bestFit="1" customWidth="1"/>
    <col min="21" max="25" width="7.28515625" customWidth="1"/>
    <col min="26" max="26" width="8.140625" bestFit="1" customWidth="1"/>
    <col min="27" max="31" width="7.28515625" customWidth="1"/>
    <col min="32" max="32" width="16.42578125" bestFit="1" customWidth="1"/>
    <col min="33" max="34" width="7.28515625" customWidth="1"/>
    <col min="35" max="35" width="22.5703125" bestFit="1" customWidth="1"/>
    <col min="36" max="37" width="7.28515625" customWidth="1"/>
  </cols>
  <sheetData>
    <row r="1" spans="1:36" x14ac:dyDescent="0.25">
      <c r="A1" s="1" t="s">
        <v>70</v>
      </c>
      <c r="B1" s="1" t="s">
        <v>46</v>
      </c>
      <c r="K1" t="s">
        <v>0</v>
      </c>
      <c r="L1" t="s">
        <v>1</v>
      </c>
      <c r="M1" t="s">
        <v>2</v>
      </c>
      <c r="N1" t="s">
        <v>3</v>
      </c>
      <c r="O1" t="s">
        <v>4</v>
      </c>
      <c r="P1" t="s">
        <v>5</v>
      </c>
      <c r="R1" t="s">
        <v>1</v>
      </c>
      <c r="S1" t="s">
        <v>2</v>
      </c>
      <c r="T1" t="s">
        <v>3</v>
      </c>
      <c r="U1" t="s">
        <v>4</v>
      </c>
      <c r="V1" t="s">
        <v>7</v>
      </c>
      <c r="W1" t="s">
        <v>5</v>
      </c>
      <c r="X1" t="s">
        <v>8</v>
      </c>
      <c r="Y1" t="s">
        <v>9</v>
      </c>
      <c r="Z1" t="s">
        <v>39</v>
      </c>
    </row>
    <row r="2" spans="1:36" x14ac:dyDescent="0.25">
      <c r="A2" s="1" t="s">
        <v>44</v>
      </c>
      <c r="B2" t="s">
        <v>18</v>
      </c>
      <c r="C2" t="s">
        <v>22</v>
      </c>
      <c r="D2" t="s">
        <v>30</v>
      </c>
      <c r="E2" t="s">
        <v>25</v>
      </c>
      <c r="F2" t="s">
        <v>5</v>
      </c>
      <c r="G2" t="s">
        <v>45</v>
      </c>
      <c r="K2">
        <v>2008</v>
      </c>
      <c r="L2" s="3">
        <v>11.6580360039735</v>
      </c>
      <c r="M2" s="3">
        <v>12.110692757151501</v>
      </c>
      <c r="N2" s="3">
        <v>10.8264849212303</v>
      </c>
      <c r="O2" s="3">
        <v>10.299166081856001</v>
      </c>
      <c r="P2" s="3" t="s">
        <v>6</v>
      </c>
      <c r="R2" s="3">
        <f>IF(L2="NA",NA(),L2)</f>
        <v>11.6580360039735</v>
      </c>
      <c r="S2" s="3">
        <f>IF(M2="NA",NA(),M2)</f>
        <v>12.110692757151501</v>
      </c>
      <c r="T2" s="3">
        <f>IF(N2="NA",NA(),N2)</f>
        <v>10.8264849212303</v>
      </c>
      <c r="U2" s="3">
        <f>IF(O2="NA",NA(),O2)</f>
        <v>10.299166081856001</v>
      </c>
      <c r="V2" s="3">
        <f t="shared" ref="V2:V17" si="0">IFERROR(AVERAGE(M2:O2),NA())</f>
        <v>11.0787812534126</v>
      </c>
      <c r="W2" s="3" t="e">
        <f t="shared" ref="W2:W18" si="1">IF(P2="NA",NA(),P2)</f>
        <v>#N/A</v>
      </c>
    </row>
    <row r="3" spans="1:36" x14ac:dyDescent="0.25">
      <c r="A3" s="2">
        <v>2008</v>
      </c>
      <c r="B3" s="3">
        <v>12.110692757151501</v>
      </c>
      <c r="C3" s="3">
        <v>10.8264849212303</v>
      </c>
      <c r="D3" s="3"/>
      <c r="E3" s="3">
        <v>10.299166081856001</v>
      </c>
      <c r="F3" s="3"/>
      <c r="G3" s="3">
        <v>11.0787812534126</v>
      </c>
      <c r="K3">
        <v>2009</v>
      </c>
      <c r="L3" s="3">
        <v>12.001416974887301</v>
      </c>
      <c r="M3" s="3">
        <v>12.323601920496101</v>
      </c>
      <c r="N3" s="3">
        <v>12.0146123290078</v>
      </c>
      <c r="O3" s="3">
        <v>11.2237852358159</v>
      </c>
      <c r="P3" s="3" t="s">
        <v>6</v>
      </c>
      <c r="R3" s="3">
        <f t="shared" ref="R3:R18" si="2">IF(L3="NA",NA(),L3)</f>
        <v>12.001416974887301</v>
      </c>
      <c r="S3" s="3">
        <f t="shared" ref="S3:S18" si="3">IF(M3="NA",NA(),M3)</f>
        <v>12.323601920496101</v>
      </c>
      <c r="T3" s="3">
        <f t="shared" ref="T3:T18" si="4">IF(N3="NA",NA(),N3)</f>
        <v>12.0146123290078</v>
      </c>
      <c r="U3" s="3">
        <f t="shared" ref="U3:U18" si="5">IF(O3="NA",NA(),O3)</f>
        <v>11.2237852358159</v>
      </c>
      <c r="V3" s="3">
        <f t="shared" si="0"/>
        <v>11.853999828439933</v>
      </c>
      <c r="W3" s="3" t="e">
        <f t="shared" si="1"/>
        <v>#N/A</v>
      </c>
      <c r="AD3" t="s">
        <v>41</v>
      </c>
      <c r="AI3" t="s">
        <v>66</v>
      </c>
    </row>
    <row r="4" spans="1:36" x14ac:dyDescent="0.25">
      <c r="A4" s="2">
        <v>2009</v>
      </c>
      <c r="B4" s="3">
        <v>12.323601920496101</v>
      </c>
      <c r="C4" s="3">
        <v>12.0146123290078</v>
      </c>
      <c r="D4" s="3">
        <v>11.430993942113499</v>
      </c>
      <c r="E4" s="3">
        <v>11.2237852358159</v>
      </c>
      <c r="F4" s="3"/>
      <c r="G4" s="3">
        <v>11.748248356858323</v>
      </c>
      <c r="K4">
        <v>2010</v>
      </c>
      <c r="L4" s="3">
        <v>11.8669169691197</v>
      </c>
      <c r="M4" s="3">
        <v>12.891019863095901</v>
      </c>
      <c r="N4" s="3" t="s">
        <v>6</v>
      </c>
      <c r="O4" s="3">
        <v>11.4653354523227</v>
      </c>
      <c r="P4" s="3">
        <v>9.85</v>
      </c>
      <c r="R4" s="3">
        <f t="shared" si="2"/>
        <v>11.8669169691197</v>
      </c>
      <c r="S4" s="3">
        <f t="shared" si="3"/>
        <v>12.891019863095901</v>
      </c>
      <c r="T4" s="3" t="e">
        <f t="shared" si="4"/>
        <v>#N/A</v>
      </c>
      <c r="U4" s="3">
        <f t="shared" si="5"/>
        <v>11.4653354523227</v>
      </c>
      <c r="V4" s="3">
        <f t="shared" si="0"/>
        <v>12.1781776577093</v>
      </c>
      <c r="W4" s="3">
        <f t="shared" si="1"/>
        <v>9.85</v>
      </c>
      <c r="AD4">
        <v>1</v>
      </c>
      <c r="AE4">
        <f>RANK(AG4,AG$4:AG$10,0)</f>
        <v>1</v>
      </c>
      <c r="AF4" t="s">
        <v>2</v>
      </c>
      <c r="AG4">
        <f>S19</f>
        <v>11.8620244306922</v>
      </c>
      <c r="AI4" t="str">
        <f>INDEX($AF$4:$AF$10,MATCH($AD4,$AE$4:$AE$10,0))</f>
        <v>California</v>
      </c>
      <c r="AJ4" s="3">
        <f>INDEX($AG$4:$AG$10,MATCH($AD4,$AE$4:$AE$10,0))</f>
        <v>11.8620244306922</v>
      </c>
    </row>
    <row r="5" spans="1:36" x14ac:dyDescent="0.25">
      <c r="A5" s="2">
        <v>2010</v>
      </c>
      <c r="B5" s="3">
        <v>12.891019863095901</v>
      </c>
      <c r="C5" s="3"/>
      <c r="D5" s="3">
        <v>11.6175243477817</v>
      </c>
      <c r="E5" s="3">
        <v>11.4653354523227</v>
      </c>
      <c r="F5" s="3">
        <v>9.85</v>
      </c>
      <c r="G5" s="3">
        <v>11.455969915800075</v>
      </c>
      <c r="K5">
        <v>2011</v>
      </c>
      <c r="L5" s="3">
        <v>11.876078012508099</v>
      </c>
      <c r="M5" s="3" t="s">
        <v>6</v>
      </c>
      <c r="N5" s="3">
        <v>10.638790692761001</v>
      </c>
      <c r="O5" s="3">
        <v>10.605555012224899</v>
      </c>
      <c r="P5" s="3">
        <v>9.6199999999999992</v>
      </c>
      <c r="R5" s="3">
        <f t="shared" si="2"/>
        <v>11.876078012508099</v>
      </c>
      <c r="S5" s="3" t="e">
        <f t="shared" si="3"/>
        <v>#N/A</v>
      </c>
      <c r="T5" s="3">
        <f t="shared" si="4"/>
        <v>10.638790692761001</v>
      </c>
      <c r="U5" s="3">
        <f t="shared" si="5"/>
        <v>10.605555012224899</v>
      </c>
      <c r="V5" s="3">
        <f t="shared" si="0"/>
        <v>10.62217285249295</v>
      </c>
      <c r="W5" s="3">
        <f t="shared" si="1"/>
        <v>9.6199999999999992</v>
      </c>
      <c r="AD5">
        <v>2</v>
      </c>
      <c r="AE5">
        <f t="shared" ref="AE5:AE10" si="6">RANK(AG5,AG$4:AG$10,0)</f>
        <v>2</v>
      </c>
      <c r="AF5" t="s">
        <v>3</v>
      </c>
      <c r="AG5">
        <f>T19</f>
        <v>11.2727459547697</v>
      </c>
      <c r="AI5" t="str">
        <f t="shared" ref="AI5:AI10" si="7">INDEX($AF$4:$AF$10,MATCH($AD5,$AE$4:$AE$10,0))</f>
        <v>Massachusetts</v>
      </c>
      <c r="AJ5" s="3">
        <f t="shared" ref="AJ5:AJ10" si="8">INDEX($AG$4:$AG$10,MATCH($AD5,$AE$4:$AE$10,0))</f>
        <v>11.2727459547697</v>
      </c>
    </row>
    <row r="6" spans="1:36" x14ac:dyDescent="0.25">
      <c r="A6" s="2">
        <v>2011</v>
      </c>
      <c r="B6" s="3"/>
      <c r="C6" s="3">
        <v>10.638790692761001</v>
      </c>
      <c r="D6" s="3"/>
      <c r="E6" s="3">
        <v>10.605555012224899</v>
      </c>
      <c r="F6" s="3">
        <v>9.6199999999999992</v>
      </c>
      <c r="G6" s="3">
        <v>10.288115234995301</v>
      </c>
      <c r="K6">
        <v>2012</v>
      </c>
      <c r="L6" s="3">
        <v>12.1922619712358</v>
      </c>
      <c r="M6" s="3">
        <v>12.762841855937401</v>
      </c>
      <c r="N6" s="3" t="s">
        <v>6</v>
      </c>
      <c r="O6" s="3">
        <v>11.2411501222493</v>
      </c>
      <c r="P6" s="3">
        <v>9.27</v>
      </c>
      <c r="R6" s="3">
        <f t="shared" si="2"/>
        <v>12.1922619712358</v>
      </c>
      <c r="S6" s="3">
        <f t="shared" si="3"/>
        <v>12.762841855937401</v>
      </c>
      <c r="T6" s="3" t="e">
        <f t="shared" si="4"/>
        <v>#N/A</v>
      </c>
      <c r="U6" s="3">
        <f t="shared" si="5"/>
        <v>11.2411501222493</v>
      </c>
      <c r="V6" s="3">
        <f t="shared" si="0"/>
        <v>12.00199598909335</v>
      </c>
      <c r="W6" s="3">
        <f t="shared" si="1"/>
        <v>9.27</v>
      </c>
      <c r="AD6">
        <v>3</v>
      </c>
      <c r="AE6">
        <f t="shared" si="6"/>
        <v>4</v>
      </c>
      <c r="AF6" t="s">
        <v>4</v>
      </c>
      <c r="AG6">
        <f>U19</f>
        <v>9.8546549917676902</v>
      </c>
      <c r="AI6" t="str">
        <f t="shared" si="7"/>
        <v>British Columbia</v>
      </c>
      <c r="AJ6" s="3">
        <f t="shared" si="8"/>
        <v>10.283949208795118</v>
      </c>
    </row>
    <row r="7" spans="1:36" x14ac:dyDescent="0.25">
      <c r="A7" s="2">
        <v>2012</v>
      </c>
      <c r="B7" s="3">
        <v>12.762841855937401</v>
      </c>
      <c r="C7" s="3"/>
      <c r="D7" s="3">
        <v>11.8177361777692</v>
      </c>
      <c r="E7" s="3">
        <v>11.2411501222493</v>
      </c>
      <c r="F7" s="3">
        <v>9.27</v>
      </c>
      <c r="G7" s="3">
        <v>11.272932038988976</v>
      </c>
      <c r="K7">
        <v>2013</v>
      </c>
      <c r="L7" s="3">
        <v>11.653634063394501</v>
      </c>
      <c r="M7" s="3" t="s">
        <v>6</v>
      </c>
      <c r="N7" s="3" t="s">
        <v>6</v>
      </c>
      <c r="O7" s="3">
        <v>11.0225193154034</v>
      </c>
      <c r="P7" s="3">
        <v>8.9550000000000001</v>
      </c>
      <c r="R7" s="3">
        <f t="shared" si="2"/>
        <v>11.653634063394501</v>
      </c>
      <c r="S7" s="3" t="e">
        <f t="shared" si="3"/>
        <v>#N/A</v>
      </c>
      <c r="T7" s="3" t="e">
        <f t="shared" si="4"/>
        <v>#N/A</v>
      </c>
      <c r="U7" s="3">
        <f t="shared" si="5"/>
        <v>11.0225193154034</v>
      </c>
      <c r="V7" s="3">
        <f t="shared" si="0"/>
        <v>11.0225193154034</v>
      </c>
      <c r="W7" s="3">
        <f t="shared" si="1"/>
        <v>8.9550000000000001</v>
      </c>
      <c r="AD7">
        <v>4</v>
      </c>
      <c r="AE7">
        <f t="shared" si="6"/>
        <v>6</v>
      </c>
      <c r="AF7" t="s">
        <v>50</v>
      </c>
      <c r="AG7">
        <f>W19</f>
        <v>9.2100000000000009</v>
      </c>
      <c r="AI7" t="str">
        <f t="shared" si="7"/>
        <v>New York</v>
      </c>
      <c r="AJ7" s="3">
        <f t="shared" si="8"/>
        <v>9.8546549917676902</v>
      </c>
    </row>
    <row r="8" spans="1:36" x14ac:dyDescent="0.25">
      <c r="A8" s="2">
        <v>2013</v>
      </c>
      <c r="B8" s="3"/>
      <c r="C8" s="3"/>
      <c r="D8" s="3">
        <v>11.5157535610749</v>
      </c>
      <c r="E8" s="3">
        <v>11.0225193154034</v>
      </c>
      <c r="F8" s="3">
        <v>8.9550000000000001</v>
      </c>
      <c r="G8" s="3">
        <v>10.497757625492767</v>
      </c>
      <c r="K8">
        <v>2014</v>
      </c>
      <c r="L8" s="3">
        <v>11.6306343701171</v>
      </c>
      <c r="M8" s="3" t="s">
        <v>6</v>
      </c>
      <c r="N8" s="3">
        <v>11.3551366078093</v>
      </c>
      <c r="O8" s="3">
        <v>10.7052909535452</v>
      </c>
      <c r="P8" s="3">
        <v>9.36</v>
      </c>
      <c r="R8" s="3">
        <f t="shared" si="2"/>
        <v>11.6306343701171</v>
      </c>
      <c r="S8" s="3" t="e">
        <f t="shared" si="3"/>
        <v>#N/A</v>
      </c>
      <c r="T8" s="3">
        <f t="shared" si="4"/>
        <v>11.3551366078093</v>
      </c>
      <c r="U8" s="3">
        <f t="shared" si="5"/>
        <v>10.7052909535452</v>
      </c>
      <c r="V8" s="3">
        <f t="shared" si="0"/>
        <v>11.030213780677251</v>
      </c>
      <c r="W8" s="3">
        <f t="shared" si="1"/>
        <v>9.36</v>
      </c>
      <c r="AD8">
        <v>5</v>
      </c>
      <c r="AE8">
        <f t="shared" si="6"/>
        <v>5</v>
      </c>
      <c r="AF8" t="s">
        <v>8</v>
      </c>
      <c r="AG8">
        <f>X19</f>
        <v>9.430243982954206</v>
      </c>
      <c r="AI8" t="str">
        <f t="shared" si="7"/>
        <v>Alberta</v>
      </c>
      <c r="AJ8" s="3">
        <f>INDEX($AG$4:$AG$10,MATCH($AD8,$AE$4:$AE$10,0))</f>
        <v>9.430243982954206</v>
      </c>
    </row>
    <row r="9" spans="1:36" x14ac:dyDescent="0.25">
      <c r="A9" s="2">
        <v>2014</v>
      </c>
      <c r="B9" s="3"/>
      <c r="C9" s="3">
        <v>11.3551366078093</v>
      </c>
      <c r="D9" s="3">
        <v>11.4188869278581</v>
      </c>
      <c r="E9" s="3">
        <v>10.7052909535452</v>
      </c>
      <c r="F9" s="3">
        <v>9.36</v>
      </c>
      <c r="G9" s="3">
        <v>10.709828622303149</v>
      </c>
      <c r="K9">
        <v>2015</v>
      </c>
      <c r="L9" s="3">
        <v>11.5586007299936</v>
      </c>
      <c r="M9" s="3" t="s">
        <v>6</v>
      </c>
      <c r="N9" s="3" t="s">
        <v>6</v>
      </c>
      <c r="O9" s="3">
        <v>10.5832045639771</v>
      </c>
      <c r="P9" s="3">
        <v>9.3000000000000007</v>
      </c>
      <c r="R9" s="3">
        <f t="shared" si="2"/>
        <v>11.5586007299936</v>
      </c>
      <c r="S9" s="3" t="e">
        <f t="shared" si="3"/>
        <v>#N/A</v>
      </c>
      <c r="T9" s="3" t="e">
        <f t="shared" si="4"/>
        <v>#N/A</v>
      </c>
      <c r="U9" s="3">
        <f t="shared" si="5"/>
        <v>10.5832045639771</v>
      </c>
      <c r="V9" s="3">
        <f t="shared" si="0"/>
        <v>10.5832045639771</v>
      </c>
      <c r="W9" s="3">
        <f t="shared" si="1"/>
        <v>9.3000000000000007</v>
      </c>
      <c r="AD9">
        <v>6</v>
      </c>
      <c r="AE9">
        <f t="shared" si="6"/>
        <v>3</v>
      </c>
      <c r="AF9" t="s">
        <v>43</v>
      </c>
      <c r="AG9">
        <f>Y19</f>
        <v>10.283949208795118</v>
      </c>
      <c r="AI9" t="str">
        <f t="shared" si="7"/>
        <v>Ontario (existing)</v>
      </c>
      <c r="AJ9" s="3">
        <f t="shared" si="8"/>
        <v>9.2100000000000009</v>
      </c>
    </row>
    <row r="10" spans="1:36" x14ac:dyDescent="0.25">
      <c r="A10" s="2">
        <v>2015</v>
      </c>
      <c r="B10" s="3"/>
      <c r="C10" s="3"/>
      <c r="D10" s="3"/>
      <c r="E10" s="3">
        <v>10.5832045639771</v>
      </c>
      <c r="F10" s="3">
        <v>9.3000000000000007</v>
      </c>
      <c r="G10" s="3">
        <v>9.9416022819885512</v>
      </c>
      <c r="K10">
        <v>2016</v>
      </c>
      <c r="L10" s="3">
        <v>11.4357524273309</v>
      </c>
      <c r="M10" s="3">
        <v>12.445543478260801</v>
      </c>
      <c r="N10" s="3">
        <v>12.3111668436353</v>
      </c>
      <c r="O10" s="3">
        <v>10.7296821515892</v>
      </c>
      <c r="P10" s="3">
        <v>9.19</v>
      </c>
      <c r="R10" s="3">
        <f t="shared" si="2"/>
        <v>11.4357524273309</v>
      </c>
      <c r="S10" s="3">
        <f t="shared" si="3"/>
        <v>12.445543478260801</v>
      </c>
      <c r="T10" s="3">
        <f t="shared" si="4"/>
        <v>12.3111668436353</v>
      </c>
      <c r="U10" s="3">
        <f t="shared" si="5"/>
        <v>10.7296821515892</v>
      </c>
      <c r="V10" s="3">
        <f t="shared" si="0"/>
        <v>11.828797491161767</v>
      </c>
      <c r="W10" s="3">
        <f t="shared" si="1"/>
        <v>9.19</v>
      </c>
      <c r="AD10">
        <v>7</v>
      </c>
      <c r="AE10">
        <f t="shared" si="6"/>
        <v>7</v>
      </c>
      <c r="AF10" t="s">
        <v>42</v>
      </c>
      <c r="AG10">
        <f>Z19</f>
        <v>8.9499999999999993</v>
      </c>
      <c r="AI10" t="str">
        <f t="shared" si="7"/>
        <v>LEI Proposal</v>
      </c>
      <c r="AJ10" s="3">
        <f t="shared" si="8"/>
        <v>8.9499999999999993</v>
      </c>
    </row>
    <row r="11" spans="1:36" x14ac:dyDescent="0.25">
      <c r="A11" s="2">
        <v>2016</v>
      </c>
      <c r="B11" s="3">
        <v>12.445543478260801</v>
      </c>
      <c r="C11" s="3">
        <v>12.3111668436353</v>
      </c>
      <c r="D11" s="3">
        <v>11.8751853667479</v>
      </c>
      <c r="E11" s="3">
        <v>10.7296821515892</v>
      </c>
      <c r="F11" s="3">
        <v>9.19</v>
      </c>
      <c r="G11" s="3">
        <v>11.31031556804664</v>
      </c>
      <c r="K11">
        <v>2017</v>
      </c>
      <c r="L11" s="3">
        <v>11.6013421448071</v>
      </c>
      <c r="M11" s="3">
        <v>12.486639580786401</v>
      </c>
      <c r="N11" s="3">
        <v>12.666142455434001</v>
      </c>
      <c r="O11" s="3">
        <v>10.5263276283618</v>
      </c>
      <c r="P11" s="3">
        <v>8.7799999999999994</v>
      </c>
      <c r="R11" s="3">
        <f t="shared" si="2"/>
        <v>11.6013421448071</v>
      </c>
      <c r="S11" s="3">
        <f t="shared" si="3"/>
        <v>12.486639580786401</v>
      </c>
      <c r="T11" s="3">
        <f t="shared" si="4"/>
        <v>12.666142455434001</v>
      </c>
      <c r="U11" s="3">
        <f t="shared" si="5"/>
        <v>10.5263276283618</v>
      </c>
      <c r="V11" s="3">
        <f t="shared" si="0"/>
        <v>11.893036554860734</v>
      </c>
      <c r="W11" s="3">
        <f t="shared" si="1"/>
        <v>8.7799999999999994</v>
      </c>
    </row>
    <row r="12" spans="1:36" x14ac:dyDescent="0.25">
      <c r="A12" s="2">
        <v>2017</v>
      </c>
      <c r="B12" s="3">
        <v>12.486639580786401</v>
      </c>
      <c r="C12" s="3">
        <v>12.666142455434001</v>
      </c>
      <c r="D12" s="3">
        <v>11.443514018017</v>
      </c>
      <c r="E12" s="3">
        <v>10.5263276283618</v>
      </c>
      <c r="F12" s="3">
        <v>8.7799999999999994</v>
      </c>
      <c r="G12" s="3">
        <v>11.180524736519839</v>
      </c>
      <c r="K12">
        <v>2018</v>
      </c>
      <c r="L12" s="3">
        <v>10.695684651167801</v>
      </c>
      <c r="M12" s="3" t="s">
        <v>6</v>
      </c>
      <c r="N12" s="3" t="s">
        <v>6</v>
      </c>
      <c r="O12" s="3">
        <v>9.7001436910642092</v>
      </c>
      <c r="P12" s="3">
        <v>9</v>
      </c>
      <c r="R12" s="3">
        <f t="shared" si="2"/>
        <v>10.695684651167801</v>
      </c>
      <c r="S12" s="3" t="e">
        <f t="shared" si="3"/>
        <v>#N/A</v>
      </c>
      <c r="T12" s="3" t="e">
        <f t="shared" si="4"/>
        <v>#N/A</v>
      </c>
      <c r="U12" s="3">
        <f t="shared" si="5"/>
        <v>9.7001436910642092</v>
      </c>
      <c r="V12" s="3">
        <f t="shared" si="0"/>
        <v>9.7001436910642092</v>
      </c>
      <c r="W12" s="3">
        <f t="shared" si="1"/>
        <v>9</v>
      </c>
      <c r="AE12" t="s">
        <v>49</v>
      </c>
      <c r="AJ12" s="3">
        <f>AVERAGE(AJ4,AJ5,AJ6,AJ7,AJ8)</f>
        <v>10.540723713795781</v>
      </c>
    </row>
    <row r="13" spans="1:36" x14ac:dyDescent="0.25">
      <c r="A13" s="2">
        <v>2018</v>
      </c>
      <c r="B13" s="3"/>
      <c r="C13" s="3"/>
      <c r="D13" s="3">
        <v>10.725247442863401</v>
      </c>
      <c r="E13" s="3">
        <v>9.7001436910642092</v>
      </c>
      <c r="F13" s="3">
        <v>9</v>
      </c>
      <c r="G13" s="3">
        <v>9.8084637113092032</v>
      </c>
      <c r="K13">
        <v>2019</v>
      </c>
      <c r="L13" s="3">
        <v>11.039531690875</v>
      </c>
      <c r="M13" s="3">
        <v>12.0481016459074</v>
      </c>
      <c r="N13" s="3">
        <v>11.5511753916808</v>
      </c>
      <c r="O13" s="3">
        <v>9.8466636731028192</v>
      </c>
      <c r="P13" s="3">
        <v>8.98</v>
      </c>
      <c r="R13" s="3">
        <f t="shared" si="2"/>
        <v>11.039531690875</v>
      </c>
      <c r="S13" s="3">
        <f t="shared" si="3"/>
        <v>12.0481016459074</v>
      </c>
      <c r="T13" s="3">
        <f t="shared" si="4"/>
        <v>11.5511753916808</v>
      </c>
      <c r="U13" s="3">
        <f t="shared" si="5"/>
        <v>9.8466636731028192</v>
      </c>
      <c r="V13" s="3">
        <f t="shared" si="0"/>
        <v>11.148646903563673</v>
      </c>
      <c r="W13" s="3">
        <f t="shared" si="1"/>
        <v>8.98</v>
      </c>
    </row>
    <row r="14" spans="1:36" x14ac:dyDescent="0.25">
      <c r="A14" s="2">
        <v>2019</v>
      </c>
      <c r="B14" s="3">
        <v>12.0481016459074</v>
      </c>
      <c r="C14" s="3">
        <v>11.5511753916808</v>
      </c>
      <c r="D14" s="3">
        <v>11.1956129640693</v>
      </c>
      <c r="E14" s="3">
        <v>9.8466636731028192</v>
      </c>
      <c r="F14" s="3">
        <v>8.98</v>
      </c>
      <c r="G14" s="3">
        <v>10.724310734952065</v>
      </c>
      <c r="K14">
        <v>2020</v>
      </c>
      <c r="L14" s="3">
        <v>10.922683079251501</v>
      </c>
      <c r="M14" s="3">
        <v>11.944703672127799</v>
      </c>
      <c r="N14" s="3">
        <v>11.7370907603774</v>
      </c>
      <c r="O14" s="3">
        <v>9.8132495135458697</v>
      </c>
      <c r="P14" s="3">
        <v>8.52</v>
      </c>
      <c r="R14" s="3">
        <f t="shared" si="2"/>
        <v>10.922683079251501</v>
      </c>
      <c r="S14" s="3">
        <f t="shared" si="3"/>
        <v>11.944703672127799</v>
      </c>
      <c r="T14" s="3">
        <f t="shared" si="4"/>
        <v>11.7370907603774</v>
      </c>
      <c r="U14" s="3">
        <f t="shared" si="5"/>
        <v>9.8132495135458697</v>
      </c>
      <c r="V14" s="3">
        <f t="shared" si="0"/>
        <v>11.165014648683689</v>
      </c>
      <c r="W14" s="3">
        <f t="shared" si="1"/>
        <v>8.52</v>
      </c>
    </row>
    <row r="15" spans="1:36" x14ac:dyDescent="0.25">
      <c r="A15" s="2">
        <v>2020</v>
      </c>
      <c r="B15" s="3">
        <v>11.944703672127799</v>
      </c>
      <c r="C15" s="3">
        <v>11.7370907603774</v>
      </c>
      <c r="D15" s="3">
        <v>11.308257336903999</v>
      </c>
      <c r="E15" s="3">
        <v>9.8132495135458697</v>
      </c>
      <c r="F15" s="3">
        <v>8.52</v>
      </c>
      <c r="G15" s="3">
        <v>10.664660256591015</v>
      </c>
      <c r="K15">
        <v>2021</v>
      </c>
      <c r="L15" s="3">
        <v>10.7120746457538</v>
      </c>
      <c r="M15" s="3" t="s">
        <v>6</v>
      </c>
      <c r="N15" s="3" t="s">
        <v>6</v>
      </c>
      <c r="O15" s="3">
        <v>10.293645251396599</v>
      </c>
      <c r="P15" s="3">
        <v>8.34</v>
      </c>
      <c r="R15" s="3">
        <f t="shared" si="2"/>
        <v>10.7120746457538</v>
      </c>
      <c r="S15" s="3" t="e">
        <f t="shared" si="3"/>
        <v>#N/A</v>
      </c>
      <c r="T15" s="3" t="e">
        <f t="shared" si="4"/>
        <v>#N/A</v>
      </c>
      <c r="U15" s="3">
        <f t="shared" si="5"/>
        <v>10.293645251396599</v>
      </c>
      <c r="V15" s="3">
        <f t="shared" si="0"/>
        <v>10.293645251396599</v>
      </c>
      <c r="W15" s="3">
        <f t="shared" si="1"/>
        <v>8.34</v>
      </c>
      <c r="AH15" s="21" t="s">
        <v>67</v>
      </c>
    </row>
    <row r="16" spans="1:36" x14ac:dyDescent="0.25">
      <c r="A16" s="2">
        <v>2021</v>
      </c>
      <c r="B16" s="3"/>
      <c r="C16" s="3"/>
      <c r="D16" s="3">
        <v>11.040589531834099</v>
      </c>
      <c r="E16" s="3">
        <v>10.293645251396599</v>
      </c>
      <c r="F16" s="3">
        <v>8.34</v>
      </c>
      <c r="G16" s="3">
        <v>9.8914115944102328</v>
      </c>
      <c r="K16">
        <v>2022</v>
      </c>
      <c r="L16" s="3">
        <v>10.706337390698</v>
      </c>
      <c r="M16" s="3">
        <v>11.4924638567615</v>
      </c>
      <c r="N16" s="3">
        <v>11.2727459547697</v>
      </c>
      <c r="O16" s="3">
        <v>9.9998293668612401</v>
      </c>
      <c r="P16" s="3">
        <v>8.66</v>
      </c>
      <c r="R16" s="3">
        <f t="shared" si="2"/>
        <v>10.706337390698</v>
      </c>
      <c r="S16" s="3">
        <f t="shared" si="3"/>
        <v>11.4924638567615</v>
      </c>
      <c r="T16" s="3">
        <f t="shared" si="4"/>
        <v>11.2727459547697</v>
      </c>
      <c r="U16" s="3">
        <f t="shared" si="5"/>
        <v>9.9998293668612401</v>
      </c>
      <c r="V16" s="3">
        <f t="shared" si="0"/>
        <v>10.921679726130813</v>
      </c>
      <c r="W16" s="3">
        <f t="shared" si="1"/>
        <v>8.66</v>
      </c>
    </row>
    <row r="17" spans="1:26" x14ac:dyDescent="0.25">
      <c r="A17" s="2">
        <v>2022</v>
      </c>
      <c r="B17" s="3">
        <v>11.4924638567615</v>
      </c>
      <c r="C17" s="3">
        <v>11.2727459547697</v>
      </c>
      <c r="D17" s="3">
        <v>10.7299630321968</v>
      </c>
      <c r="E17" s="3">
        <v>9.9998293668612401</v>
      </c>
      <c r="F17" s="3">
        <v>8.66</v>
      </c>
      <c r="G17" s="3">
        <v>10.431000442117849</v>
      </c>
      <c r="K17">
        <v>2023</v>
      </c>
      <c r="L17" s="3">
        <v>10.7744803911889</v>
      </c>
      <c r="M17" s="3">
        <v>11.8620244306922</v>
      </c>
      <c r="N17" s="3" t="s">
        <v>6</v>
      </c>
      <c r="O17" s="3">
        <v>9.8546549917676902</v>
      </c>
      <c r="P17" s="3">
        <v>9.36</v>
      </c>
      <c r="R17" s="3">
        <f t="shared" si="2"/>
        <v>10.7744803911889</v>
      </c>
      <c r="S17" s="3">
        <f t="shared" si="3"/>
        <v>11.8620244306922</v>
      </c>
      <c r="T17" s="3" t="e">
        <f t="shared" si="4"/>
        <v>#N/A</v>
      </c>
      <c r="U17" s="3">
        <f t="shared" si="5"/>
        <v>9.8546549917676902</v>
      </c>
      <c r="V17" s="3">
        <f t="shared" si="0"/>
        <v>10.858339711229945</v>
      </c>
      <c r="W17" s="3">
        <f t="shared" si="1"/>
        <v>9.36</v>
      </c>
    </row>
    <row r="18" spans="1:26" x14ac:dyDescent="0.25">
      <c r="A18" s="2">
        <v>2023</v>
      </c>
      <c r="B18" s="3">
        <v>11.8620244306922</v>
      </c>
      <c r="C18" s="3"/>
      <c r="D18" s="3">
        <v>10.6446755688353</v>
      </c>
      <c r="E18" s="3">
        <v>9.8546549917676902</v>
      </c>
      <c r="F18" s="3">
        <v>9.36</v>
      </c>
      <c r="G18" s="3">
        <v>10.430338747823797</v>
      </c>
      <c r="K18">
        <v>2024</v>
      </c>
      <c r="L18" s="3">
        <v>10.295030571141099</v>
      </c>
      <c r="M18" s="3" t="s">
        <v>6</v>
      </c>
      <c r="N18" s="3" t="s">
        <v>6</v>
      </c>
      <c r="O18" s="3" t="s">
        <v>6</v>
      </c>
      <c r="P18" s="3">
        <v>9.2100000000000009</v>
      </c>
      <c r="R18" s="3">
        <f t="shared" si="2"/>
        <v>10.295030571141099</v>
      </c>
      <c r="S18" s="3" t="e">
        <f t="shared" si="3"/>
        <v>#N/A</v>
      </c>
      <c r="T18" s="3" t="e">
        <f t="shared" si="4"/>
        <v>#N/A</v>
      </c>
      <c r="U18" s="3" t="e">
        <f t="shared" si="5"/>
        <v>#N/A</v>
      </c>
      <c r="V18" s="3" t="e">
        <f>IFERROR(AVERAGE(M18:O18),NA())</f>
        <v>#N/A</v>
      </c>
      <c r="W18" s="3">
        <f t="shared" si="1"/>
        <v>9.2100000000000009</v>
      </c>
      <c r="X18">
        <v>9.91</v>
      </c>
      <c r="Y18">
        <v>10.31</v>
      </c>
      <c r="Z18">
        <v>8.9499999999999993</v>
      </c>
    </row>
    <row r="19" spans="1:26" x14ac:dyDescent="0.25">
      <c r="A19" s="2">
        <v>2024</v>
      </c>
      <c r="B19" s="3"/>
      <c r="C19" s="3"/>
      <c r="D19" s="3"/>
      <c r="E19" s="3"/>
      <c r="F19" s="3">
        <v>9.2100000000000009</v>
      </c>
      <c r="G19" s="3">
        <v>9.2100000000000009</v>
      </c>
      <c r="K19" t="s">
        <v>40</v>
      </c>
      <c r="S19" s="21">
        <f>S17</f>
        <v>11.8620244306922</v>
      </c>
      <c r="T19" s="21">
        <f>T16</f>
        <v>11.2727459547697</v>
      </c>
      <c r="U19" s="21">
        <f>U17</f>
        <v>9.8546549917676902</v>
      </c>
      <c r="W19" s="21">
        <f>W18</f>
        <v>9.2100000000000009</v>
      </c>
      <c r="X19" s="22">
        <f>'Comps ROE Relevered'!D21*100</f>
        <v>9.430243982954206</v>
      </c>
      <c r="Y19" s="22">
        <f>'Comps ROE Relevered'!F21*100</f>
        <v>10.283949208795118</v>
      </c>
      <c r="Z19" s="21">
        <f t="shared" ref="Z19" si="9">Z18</f>
        <v>8.9499999999999993</v>
      </c>
    </row>
    <row r="20" spans="1:26" x14ac:dyDescent="0.25">
      <c r="A20" s="2" t="s">
        <v>45</v>
      </c>
      <c r="B20" s="3">
        <v>12.2367633061217</v>
      </c>
      <c r="C20" s="3">
        <v>11.597038439633955</v>
      </c>
      <c r="D20" s="3">
        <v>11.289533862928094</v>
      </c>
      <c r="E20" s="3">
        <v>10.494387687817747</v>
      </c>
      <c r="F20" s="3">
        <v>9.093</v>
      </c>
      <c r="G20" s="3">
        <v>10.758890829223359</v>
      </c>
      <c r="L20" s="21"/>
      <c r="X20" s="27" t="s">
        <v>72</v>
      </c>
      <c r="Y20" s="27" t="s">
        <v>73</v>
      </c>
    </row>
    <row r="21" spans="1:26" x14ac:dyDescent="0.25">
      <c r="X21" s="27"/>
      <c r="Y21" s="27"/>
    </row>
    <row r="22" spans="1:26" x14ac:dyDescent="0.25">
      <c r="X22" s="27"/>
      <c r="Y22" s="27"/>
    </row>
    <row r="23" spans="1:26" x14ac:dyDescent="0.25">
      <c r="M23" t="s">
        <v>74</v>
      </c>
      <c r="X23" s="27"/>
      <c r="Y23" s="27"/>
    </row>
    <row r="24" spans="1:26" x14ac:dyDescent="0.25">
      <c r="M24" t="s">
        <v>71</v>
      </c>
      <c r="X24" s="27"/>
      <c r="Y24" s="27"/>
    </row>
    <row r="25" spans="1:26" x14ac:dyDescent="0.25">
      <c r="M25" t="s">
        <v>10</v>
      </c>
      <c r="X25" s="27"/>
      <c r="Y25" s="27"/>
    </row>
    <row r="26" spans="1:26" x14ac:dyDescent="0.25">
      <c r="X26" s="27"/>
      <c r="Y26" s="27"/>
    </row>
  </sheetData>
  <mergeCells count="2">
    <mergeCell ref="X20:X26"/>
    <mergeCell ref="Y20:Y26"/>
  </mergeCell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2A962F-00AE-4CEB-BEFC-D4D27D7DA3CC}">
  <dimension ref="A1:Z23"/>
  <sheetViews>
    <sheetView workbookViewId="0">
      <selection activeCell="R28" sqref="R28"/>
    </sheetView>
  </sheetViews>
  <sheetFormatPr defaultRowHeight="15" x14ac:dyDescent="0.25"/>
  <cols>
    <col min="1" max="1" width="14.85546875" bestFit="1" customWidth="1"/>
    <col min="2" max="2" width="16.85546875" bestFit="1" customWidth="1"/>
    <col min="3" max="3" width="6" bestFit="1" customWidth="1"/>
    <col min="4" max="5" width="12" bestFit="1" customWidth="1"/>
    <col min="6" max="6" width="7.7109375" bestFit="1" customWidth="1"/>
    <col min="7" max="7" width="12" bestFit="1" customWidth="1"/>
  </cols>
  <sheetData>
    <row r="1" spans="1:26" x14ac:dyDescent="0.25">
      <c r="A1" s="21" t="s">
        <v>48</v>
      </c>
    </row>
    <row r="3" spans="1:26" x14ac:dyDescent="0.25">
      <c r="A3" s="1" t="s">
        <v>47</v>
      </c>
      <c r="B3" s="1" t="s">
        <v>46</v>
      </c>
      <c r="J3" t="s">
        <v>47</v>
      </c>
      <c r="K3" t="s">
        <v>46</v>
      </c>
    </row>
    <row r="4" spans="1:26" x14ac:dyDescent="0.25">
      <c r="A4" s="1" t="s">
        <v>44</v>
      </c>
      <c r="B4" t="s">
        <v>18</v>
      </c>
      <c r="C4" t="s">
        <v>22</v>
      </c>
      <c r="D4" t="s">
        <v>30</v>
      </c>
      <c r="E4" t="s">
        <v>25</v>
      </c>
      <c r="F4" t="s">
        <v>5</v>
      </c>
      <c r="G4" t="s">
        <v>45</v>
      </c>
      <c r="J4" t="s">
        <v>44</v>
      </c>
      <c r="K4" t="s">
        <v>18</v>
      </c>
      <c r="L4" t="s">
        <v>22</v>
      </c>
      <c r="M4" t="s">
        <v>30</v>
      </c>
      <c r="N4" t="s">
        <v>25</v>
      </c>
      <c r="O4" t="s">
        <v>5</v>
      </c>
      <c r="P4" t="s">
        <v>45</v>
      </c>
      <c r="Q4" t="s">
        <v>8</v>
      </c>
      <c r="R4" t="s">
        <v>9</v>
      </c>
    </row>
    <row r="5" spans="1:26" x14ac:dyDescent="0.25">
      <c r="A5" s="2">
        <v>2008</v>
      </c>
      <c r="B5">
        <v>10.7</v>
      </c>
      <c r="C5">
        <v>10.25</v>
      </c>
      <c r="E5">
        <v>9.25</v>
      </c>
      <c r="G5">
        <v>10.066666666666666</v>
      </c>
      <c r="J5">
        <v>2008</v>
      </c>
      <c r="K5">
        <v>10.7</v>
      </c>
      <c r="L5">
        <v>10.25</v>
      </c>
      <c r="N5">
        <v>9.25</v>
      </c>
      <c r="P5">
        <v>10.066666666666666</v>
      </c>
      <c r="T5" t="s">
        <v>41</v>
      </c>
    </row>
    <row r="6" spans="1:26" x14ac:dyDescent="0.25">
      <c r="A6" s="2">
        <v>2009</v>
      </c>
      <c r="B6">
        <v>11.1</v>
      </c>
      <c r="C6">
        <v>10.35</v>
      </c>
      <c r="D6">
        <v>10</v>
      </c>
      <c r="E6">
        <v>10</v>
      </c>
      <c r="G6">
        <v>10.362500000000001</v>
      </c>
      <c r="J6">
        <v>2009</v>
      </c>
      <c r="K6">
        <v>11.1</v>
      </c>
      <c r="L6">
        <v>10.35</v>
      </c>
      <c r="M6">
        <v>10</v>
      </c>
      <c r="N6">
        <v>10</v>
      </c>
      <c r="P6">
        <v>10.362500000000001</v>
      </c>
      <c r="T6">
        <v>1</v>
      </c>
      <c r="U6">
        <f>RANK(W6,W$6:W$12,0)</f>
        <v>1</v>
      </c>
      <c r="V6" t="s">
        <v>2</v>
      </c>
      <c r="W6">
        <f>K23</f>
        <v>10.42</v>
      </c>
      <c r="Y6" t="str">
        <f>INDEX($V$6:$V$12,MATCH($T6,$U$6:$U$12,0))</f>
        <v>California</v>
      </c>
      <c r="Z6" s="3">
        <f>INDEX($W$6:$W$12,MATCH($T6,$U$6:$U$12,0))</f>
        <v>10.42</v>
      </c>
    </row>
    <row r="7" spans="1:26" x14ac:dyDescent="0.25">
      <c r="A7" s="2">
        <v>2010</v>
      </c>
      <c r="B7">
        <v>10.6</v>
      </c>
      <c r="D7">
        <v>9.84499999999999</v>
      </c>
      <c r="E7">
        <v>10.0375</v>
      </c>
      <c r="F7">
        <v>9.85</v>
      </c>
      <c r="G7">
        <v>10.083124999999997</v>
      </c>
      <c r="J7">
        <v>2010</v>
      </c>
      <c r="K7">
        <v>10.6</v>
      </c>
      <c r="M7">
        <v>9.84499999999999</v>
      </c>
      <c r="N7">
        <v>10.0375</v>
      </c>
      <c r="O7">
        <v>9.85</v>
      </c>
      <c r="P7">
        <v>10.083124999999997</v>
      </c>
      <c r="T7">
        <v>2</v>
      </c>
      <c r="U7">
        <f t="shared" ref="U7:U12" si="0">RANK(W7,W$6:W$12,0)</f>
        <v>2</v>
      </c>
      <c r="V7" t="s">
        <v>3</v>
      </c>
      <c r="W7">
        <f>L23</f>
        <v>9.8000000000000007</v>
      </c>
      <c r="Y7" t="str">
        <f t="shared" ref="Y7:Y12" si="1">INDEX($V$6:$V$12,MATCH($T7,$U$6:$U$12,0))</f>
        <v>Massachusetts</v>
      </c>
      <c r="Z7" s="3">
        <f t="shared" ref="Z7:Z12" si="2">INDEX($W$6:$W$12,MATCH($T7,$U$6:$U$12,0))</f>
        <v>9.8000000000000007</v>
      </c>
    </row>
    <row r="8" spans="1:26" x14ac:dyDescent="0.25">
      <c r="A8" s="2">
        <v>2011</v>
      </c>
      <c r="C8">
        <v>9.3999999999999897</v>
      </c>
      <c r="E8">
        <v>9.25</v>
      </c>
      <c r="F8">
        <v>9.6199999999999992</v>
      </c>
      <c r="G8">
        <v>9.4233333333333302</v>
      </c>
      <c r="J8">
        <v>2011</v>
      </c>
      <c r="L8">
        <v>9.3999999999999897</v>
      </c>
      <c r="N8">
        <v>9.25</v>
      </c>
      <c r="O8">
        <v>9.6199999999999992</v>
      </c>
      <c r="P8">
        <v>9.4233333333333302</v>
      </c>
      <c r="T8">
        <v>3</v>
      </c>
      <c r="U8">
        <f t="shared" si="0"/>
        <v>5</v>
      </c>
      <c r="V8" t="s">
        <v>4</v>
      </c>
      <c r="W8">
        <f>N23</f>
        <v>9.2166666666666597</v>
      </c>
      <c r="Y8" t="str">
        <f t="shared" si="1"/>
        <v>British Columbia</v>
      </c>
      <c r="Z8" s="3">
        <f t="shared" si="2"/>
        <v>9.65</v>
      </c>
    </row>
    <row r="9" spans="1:26" x14ac:dyDescent="0.25">
      <c r="A9" s="2">
        <v>2012</v>
      </c>
      <c r="B9">
        <v>10.2575</v>
      </c>
      <c r="D9">
        <v>9.56</v>
      </c>
      <c r="E9">
        <v>9.4</v>
      </c>
      <c r="F9">
        <v>9.27</v>
      </c>
      <c r="G9">
        <v>9.6218749999999993</v>
      </c>
      <c r="J9">
        <v>2012</v>
      </c>
      <c r="K9">
        <v>10.2575</v>
      </c>
      <c r="M9">
        <v>9.56</v>
      </c>
      <c r="N9">
        <v>9.4</v>
      </c>
      <c r="O9">
        <v>9.27</v>
      </c>
      <c r="P9">
        <v>9.6218749999999993</v>
      </c>
      <c r="T9">
        <v>4</v>
      </c>
      <c r="U9">
        <f t="shared" si="0"/>
        <v>6</v>
      </c>
      <c r="V9" t="s">
        <v>5</v>
      </c>
      <c r="W9">
        <f>O23</f>
        <v>9.2100000000000009</v>
      </c>
      <c r="Y9" t="str">
        <f t="shared" si="1"/>
        <v>Alberta</v>
      </c>
      <c r="Z9" s="3">
        <f t="shared" si="2"/>
        <v>9.2799999999999994</v>
      </c>
    </row>
    <row r="10" spans="1:26" x14ac:dyDescent="0.25">
      <c r="A10" s="2">
        <v>2013</v>
      </c>
      <c r="D10">
        <v>9.6199999999999992</v>
      </c>
      <c r="E10">
        <v>9.3000000000000007</v>
      </c>
      <c r="F10">
        <v>8.9550000000000001</v>
      </c>
      <c r="G10">
        <v>9.2916666666666661</v>
      </c>
      <c r="J10">
        <v>2013</v>
      </c>
      <c r="M10">
        <v>9.6199999999999992</v>
      </c>
      <c r="N10">
        <v>9.3000000000000007</v>
      </c>
      <c r="O10">
        <v>8.9550000000000001</v>
      </c>
      <c r="P10">
        <v>9.2916666666666661</v>
      </c>
      <c r="T10">
        <v>5</v>
      </c>
      <c r="U10">
        <f t="shared" si="0"/>
        <v>4</v>
      </c>
      <c r="V10" t="s">
        <v>8</v>
      </c>
      <c r="W10">
        <f>Q23</f>
        <v>9.2799999999999994</v>
      </c>
      <c r="Y10" t="str">
        <f t="shared" si="1"/>
        <v>New York</v>
      </c>
      <c r="Z10" s="3">
        <f t="shared" si="2"/>
        <v>9.2166666666666597</v>
      </c>
    </row>
    <row r="11" spans="1:26" x14ac:dyDescent="0.25">
      <c r="A11" s="2">
        <v>2014</v>
      </c>
      <c r="C11">
        <v>9.6999999999999993</v>
      </c>
      <c r="D11">
        <v>9.6199999999999992</v>
      </c>
      <c r="E11">
        <v>9.1999999999999993</v>
      </c>
      <c r="F11">
        <v>9.36</v>
      </c>
      <c r="G11">
        <v>9.4699999999999989</v>
      </c>
      <c r="J11">
        <v>2014</v>
      </c>
      <c r="L11">
        <v>9.6999999999999993</v>
      </c>
      <c r="M11">
        <v>9.6199999999999992</v>
      </c>
      <c r="N11">
        <v>9.1999999999999993</v>
      </c>
      <c r="O11">
        <v>9.36</v>
      </c>
      <c r="P11">
        <v>9.4699999999999989</v>
      </c>
      <c r="T11">
        <v>6</v>
      </c>
      <c r="U11">
        <f t="shared" si="0"/>
        <v>3</v>
      </c>
      <c r="V11" t="s">
        <v>43</v>
      </c>
      <c r="W11">
        <f>R23</f>
        <v>9.65</v>
      </c>
      <c r="Y11" t="str">
        <f t="shared" si="1"/>
        <v>Ontario</v>
      </c>
      <c r="Z11" s="3">
        <f t="shared" si="2"/>
        <v>9.2100000000000009</v>
      </c>
    </row>
    <row r="12" spans="1:26" x14ac:dyDescent="0.25">
      <c r="A12" s="2">
        <v>2015</v>
      </c>
      <c r="E12">
        <v>9</v>
      </c>
      <c r="F12">
        <v>9.3000000000000007</v>
      </c>
      <c r="G12">
        <v>9.15</v>
      </c>
      <c r="J12">
        <v>2015</v>
      </c>
      <c r="N12">
        <v>9</v>
      </c>
      <c r="O12">
        <v>9.3000000000000007</v>
      </c>
      <c r="P12">
        <v>9.15</v>
      </c>
      <c r="T12">
        <v>7</v>
      </c>
      <c r="U12">
        <f t="shared" si="0"/>
        <v>7</v>
      </c>
      <c r="V12" t="s">
        <v>42</v>
      </c>
      <c r="W12">
        <v>8.9499999999999993</v>
      </c>
      <c r="Y12" t="str">
        <f t="shared" si="1"/>
        <v>LEI Proposal</v>
      </c>
      <c r="Z12" s="3">
        <f t="shared" si="2"/>
        <v>8.9499999999999993</v>
      </c>
    </row>
    <row r="13" spans="1:26" x14ac:dyDescent="0.25">
      <c r="A13" s="2">
        <v>2016</v>
      </c>
      <c r="B13">
        <v>10</v>
      </c>
      <c r="C13">
        <v>9.85</v>
      </c>
      <c r="D13">
        <v>9.65</v>
      </c>
      <c r="E13">
        <v>9</v>
      </c>
      <c r="F13">
        <v>9.19</v>
      </c>
      <c r="G13">
        <v>9.5380000000000003</v>
      </c>
      <c r="J13">
        <v>2016</v>
      </c>
      <c r="K13">
        <v>10</v>
      </c>
      <c r="L13">
        <v>9.85</v>
      </c>
      <c r="M13">
        <v>9.65</v>
      </c>
      <c r="N13">
        <v>9</v>
      </c>
      <c r="O13">
        <v>9.19</v>
      </c>
      <c r="P13">
        <v>9.5380000000000003</v>
      </c>
    </row>
    <row r="14" spans="1:26" x14ac:dyDescent="0.25">
      <c r="A14" s="2">
        <v>2017</v>
      </c>
      <c r="B14">
        <v>10.25</v>
      </c>
      <c r="C14">
        <v>10</v>
      </c>
      <c r="D14">
        <v>9.5500000000000007</v>
      </c>
      <c r="E14">
        <v>9</v>
      </c>
      <c r="F14">
        <v>8.7799999999999994</v>
      </c>
      <c r="G14">
        <v>9.516</v>
      </c>
      <c r="J14">
        <v>2017</v>
      </c>
      <c r="K14">
        <v>10.25</v>
      </c>
      <c r="L14">
        <v>10</v>
      </c>
      <c r="M14">
        <v>9.5500000000000007</v>
      </c>
      <c r="N14">
        <v>9</v>
      </c>
      <c r="O14">
        <v>8.7799999999999994</v>
      </c>
      <c r="P14">
        <v>9.516</v>
      </c>
    </row>
    <row r="15" spans="1:26" x14ac:dyDescent="0.25">
      <c r="A15" s="2">
        <v>2018</v>
      </c>
      <c r="D15">
        <v>9.5</v>
      </c>
      <c r="E15">
        <v>8.9</v>
      </c>
      <c r="F15">
        <v>9</v>
      </c>
      <c r="G15">
        <v>9.1333333333333329</v>
      </c>
      <c r="J15">
        <v>2018</v>
      </c>
      <c r="M15">
        <v>9.5</v>
      </c>
      <c r="N15">
        <v>8.9</v>
      </c>
      <c r="O15">
        <v>9</v>
      </c>
      <c r="P15">
        <v>9.1333333333333329</v>
      </c>
    </row>
    <row r="16" spans="1:26" x14ac:dyDescent="0.25">
      <c r="A16" s="2">
        <v>2019</v>
      </c>
      <c r="B16">
        <v>10.25</v>
      </c>
      <c r="C16">
        <v>9.6</v>
      </c>
      <c r="D16">
        <v>9.625</v>
      </c>
      <c r="E16">
        <v>9</v>
      </c>
      <c r="F16">
        <v>8.98</v>
      </c>
      <c r="G16">
        <v>9.4909999999999997</v>
      </c>
      <c r="J16">
        <v>2019</v>
      </c>
      <c r="K16">
        <v>10.25</v>
      </c>
      <c r="L16">
        <v>9.6</v>
      </c>
      <c r="M16">
        <v>9.625</v>
      </c>
      <c r="N16">
        <v>9</v>
      </c>
      <c r="O16">
        <v>8.98</v>
      </c>
      <c r="P16">
        <v>9.4909999999999997</v>
      </c>
    </row>
    <row r="17" spans="1:18" x14ac:dyDescent="0.25">
      <c r="A17" s="2">
        <v>2020</v>
      </c>
      <c r="B17">
        <v>10</v>
      </c>
      <c r="C17">
        <v>9.6999999999999993</v>
      </c>
      <c r="D17">
        <v>9.5500000000000007</v>
      </c>
      <c r="E17">
        <v>8.8000000000000007</v>
      </c>
      <c r="F17">
        <v>8.52</v>
      </c>
      <c r="G17">
        <v>9.3139999999999983</v>
      </c>
      <c r="J17">
        <v>2020</v>
      </c>
      <c r="K17">
        <v>10</v>
      </c>
      <c r="L17">
        <v>9.6999999999999993</v>
      </c>
      <c r="M17">
        <v>9.5500000000000007</v>
      </c>
      <c r="N17">
        <v>8.8000000000000007</v>
      </c>
      <c r="O17">
        <v>8.52</v>
      </c>
      <c r="P17">
        <v>9.3139999999999983</v>
      </c>
    </row>
    <row r="18" spans="1:18" x14ac:dyDescent="0.25">
      <c r="A18" s="2">
        <v>2021</v>
      </c>
      <c r="D18">
        <v>9.5500000000000007</v>
      </c>
      <c r="E18">
        <v>9</v>
      </c>
      <c r="F18">
        <v>8.34</v>
      </c>
      <c r="G18">
        <v>8.9633333333333329</v>
      </c>
      <c r="J18">
        <v>2021</v>
      </c>
      <c r="M18">
        <v>9.5500000000000007</v>
      </c>
      <c r="N18">
        <v>9</v>
      </c>
      <c r="O18">
        <v>8.34</v>
      </c>
      <c r="P18">
        <v>8.9633333333333329</v>
      </c>
    </row>
    <row r="19" spans="1:18" x14ac:dyDescent="0.25">
      <c r="A19" s="2">
        <v>2022</v>
      </c>
      <c r="B19">
        <v>10.125</v>
      </c>
      <c r="C19">
        <v>9.8000000000000007</v>
      </c>
      <c r="D19">
        <v>9.6</v>
      </c>
      <c r="E19">
        <v>9.1</v>
      </c>
      <c r="F19">
        <v>8.66</v>
      </c>
      <c r="G19">
        <v>9.456999999999999</v>
      </c>
      <c r="J19">
        <v>2022</v>
      </c>
      <c r="K19">
        <v>10.125</v>
      </c>
      <c r="L19">
        <v>9.8000000000000007</v>
      </c>
      <c r="M19">
        <v>9.6</v>
      </c>
      <c r="N19">
        <v>9.1</v>
      </c>
      <c r="O19">
        <v>8.66</v>
      </c>
      <c r="P19">
        <v>9.456999999999999</v>
      </c>
    </row>
    <row r="20" spans="1:18" x14ac:dyDescent="0.25">
      <c r="A20" s="2">
        <v>2023</v>
      </c>
      <c r="B20">
        <v>10.42</v>
      </c>
      <c r="D20">
        <v>9.5</v>
      </c>
      <c r="E20">
        <v>9.2166666666666597</v>
      </c>
      <c r="F20">
        <v>9.36</v>
      </c>
      <c r="G20">
        <v>9.6241666666666656</v>
      </c>
      <c r="J20">
        <v>2023</v>
      </c>
      <c r="K20">
        <v>10.42</v>
      </c>
      <c r="M20">
        <v>9.5</v>
      </c>
      <c r="N20">
        <v>9.2166666666666597</v>
      </c>
      <c r="O20">
        <v>9.36</v>
      </c>
      <c r="P20">
        <v>9.6241666666666656</v>
      </c>
    </row>
    <row r="21" spans="1:18" x14ac:dyDescent="0.25">
      <c r="A21" s="2">
        <v>2024</v>
      </c>
      <c r="F21">
        <v>9.2100000000000009</v>
      </c>
      <c r="G21">
        <v>9.2100000000000009</v>
      </c>
      <c r="J21">
        <v>2024</v>
      </c>
      <c r="O21">
        <v>9.2100000000000009</v>
      </c>
      <c r="P21">
        <v>9.2100000000000009</v>
      </c>
    </row>
    <row r="22" spans="1:18" x14ac:dyDescent="0.25">
      <c r="A22" s="2" t="s">
        <v>45</v>
      </c>
      <c r="B22">
        <v>10.37025</v>
      </c>
      <c r="C22">
        <v>9.85</v>
      </c>
      <c r="D22">
        <v>9.6284615384615364</v>
      </c>
      <c r="E22">
        <v>9.2158854166666657</v>
      </c>
      <c r="F22">
        <v>9.093</v>
      </c>
      <c r="G22">
        <v>9.5455820105820095</v>
      </c>
      <c r="J22" t="s">
        <v>45</v>
      </c>
      <c r="K22">
        <v>10.37025</v>
      </c>
      <c r="L22">
        <v>9.85</v>
      </c>
      <c r="M22">
        <v>9.6284615384615364</v>
      </c>
      <c r="N22">
        <v>9.2158854166666657</v>
      </c>
      <c r="O22">
        <v>9.093</v>
      </c>
      <c r="P22">
        <v>9.5455820105820095</v>
      </c>
    </row>
    <row r="23" spans="1:18" x14ac:dyDescent="0.25">
      <c r="J23" t="s">
        <v>40</v>
      </c>
      <c r="K23">
        <f>K20</f>
        <v>10.42</v>
      </c>
      <c r="L23">
        <f>L19</f>
        <v>9.8000000000000007</v>
      </c>
      <c r="M23">
        <f>M20</f>
        <v>9.5</v>
      </c>
      <c r="N23">
        <f>N20</f>
        <v>9.2166666666666597</v>
      </c>
      <c r="O23">
        <f>O21</f>
        <v>9.2100000000000009</v>
      </c>
      <c r="Q23">
        <v>9.2799999999999994</v>
      </c>
      <c r="R23">
        <v>9.65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748EFF-1409-41CC-A9A7-0A94FCEF981B}">
  <dimension ref="A1:I64"/>
  <sheetViews>
    <sheetView workbookViewId="0">
      <selection sqref="A1:G64"/>
    </sheetView>
  </sheetViews>
  <sheetFormatPr defaultRowHeight="15" x14ac:dyDescent="0.25"/>
  <sheetData>
    <row r="1" spans="1:9" x14ac:dyDescent="0.25">
      <c r="A1" t="s">
        <v>11</v>
      </c>
      <c r="B1" t="s">
        <v>12</v>
      </c>
      <c r="C1" t="s">
        <v>13</v>
      </c>
      <c r="D1" s="21" t="s">
        <v>14</v>
      </c>
      <c r="E1" t="s">
        <v>15</v>
      </c>
      <c r="F1" t="s">
        <v>16</v>
      </c>
      <c r="G1" s="21" t="s">
        <v>17</v>
      </c>
    </row>
    <row r="2" spans="1:9" x14ac:dyDescent="0.25">
      <c r="A2">
        <v>2008</v>
      </c>
      <c r="B2" t="s">
        <v>18</v>
      </c>
      <c r="C2" t="s">
        <v>19</v>
      </c>
      <c r="D2">
        <v>12.110692757151501</v>
      </c>
      <c r="E2">
        <v>1.0408163265306101</v>
      </c>
      <c r="F2" t="s">
        <v>20</v>
      </c>
      <c r="G2">
        <v>10.7</v>
      </c>
      <c r="I2" t="s">
        <v>21</v>
      </c>
    </row>
    <row r="3" spans="1:9" x14ac:dyDescent="0.25">
      <c r="A3">
        <v>2008</v>
      </c>
      <c r="B3" t="s">
        <v>22</v>
      </c>
      <c r="C3" t="s">
        <v>23</v>
      </c>
      <c r="D3">
        <v>10.8264849212303</v>
      </c>
      <c r="E3">
        <v>1.33644859813084</v>
      </c>
      <c r="F3" t="s">
        <v>24</v>
      </c>
      <c r="G3">
        <v>10.25</v>
      </c>
    </row>
    <row r="4" spans="1:9" x14ac:dyDescent="0.25">
      <c r="A4">
        <v>2008</v>
      </c>
      <c r="B4" t="s">
        <v>25</v>
      </c>
      <c r="C4" t="s">
        <v>23</v>
      </c>
      <c r="D4">
        <v>10.299166081856001</v>
      </c>
      <c r="E4">
        <v>1.0837675420313999</v>
      </c>
      <c r="F4" t="s">
        <v>26</v>
      </c>
      <c r="G4">
        <v>9.25</v>
      </c>
      <c r="I4" t="s">
        <v>27</v>
      </c>
    </row>
    <row r="5" spans="1:9" x14ac:dyDescent="0.25">
      <c r="A5">
        <v>2009</v>
      </c>
      <c r="B5" t="s">
        <v>18</v>
      </c>
      <c r="C5" t="s">
        <v>19</v>
      </c>
      <c r="D5">
        <v>12.323601920496101</v>
      </c>
      <c r="E5">
        <v>1.1855696636925099</v>
      </c>
      <c r="F5" t="s">
        <v>20</v>
      </c>
      <c r="G5">
        <v>11.1</v>
      </c>
      <c r="I5" t="s">
        <v>28</v>
      </c>
    </row>
    <row r="6" spans="1:9" x14ac:dyDescent="0.25">
      <c r="A6">
        <v>2009</v>
      </c>
      <c r="B6" t="s">
        <v>22</v>
      </c>
      <c r="C6" t="s">
        <v>23</v>
      </c>
      <c r="D6">
        <v>12.0146123290078</v>
      </c>
      <c r="E6">
        <v>1.000400080016</v>
      </c>
      <c r="F6" t="s">
        <v>24</v>
      </c>
      <c r="G6">
        <v>10.35</v>
      </c>
      <c r="I6" t="s">
        <v>29</v>
      </c>
    </row>
    <row r="7" spans="1:9" x14ac:dyDescent="0.25">
      <c r="A7">
        <v>2009</v>
      </c>
      <c r="B7" t="s">
        <v>30</v>
      </c>
      <c r="C7" t="s">
        <v>23</v>
      </c>
      <c r="D7">
        <v>11.430993942113499</v>
      </c>
      <c r="E7">
        <v>1.0052135552436301</v>
      </c>
      <c r="F7" t="s">
        <v>31</v>
      </c>
      <c r="G7">
        <v>10</v>
      </c>
      <c r="I7" t="s">
        <v>32</v>
      </c>
    </row>
    <row r="8" spans="1:9" x14ac:dyDescent="0.25">
      <c r="A8">
        <v>2009</v>
      </c>
      <c r="B8" t="s">
        <v>25</v>
      </c>
      <c r="C8" t="s">
        <v>23</v>
      </c>
      <c r="D8">
        <v>11.2237852358159</v>
      </c>
      <c r="E8">
        <v>1.1054964539006999</v>
      </c>
      <c r="F8" t="s">
        <v>26</v>
      </c>
      <c r="G8">
        <v>10</v>
      </c>
    </row>
    <row r="9" spans="1:9" x14ac:dyDescent="0.25">
      <c r="A9">
        <v>2010</v>
      </c>
      <c r="B9" t="s">
        <v>18</v>
      </c>
      <c r="C9" t="s">
        <v>19</v>
      </c>
      <c r="D9">
        <v>12.891019863095901</v>
      </c>
      <c r="E9">
        <v>0.91570881226053602</v>
      </c>
      <c r="F9" t="s">
        <v>20</v>
      </c>
      <c r="G9">
        <v>10.6</v>
      </c>
      <c r="I9" t="s">
        <v>33</v>
      </c>
    </row>
    <row r="10" spans="1:9" x14ac:dyDescent="0.25">
      <c r="A10">
        <v>2010</v>
      </c>
      <c r="B10" t="s">
        <v>30</v>
      </c>
      <c r="C10" t="s">
        <v>23</v>
      </c>
      <c r="D10">
        <v>11.6175243477817</v>
      </c>
      <c r="E10">
        <v>0.98595715510218995</v>
      </c>
      <c r="F10" t="s">
        <v>31</v>
      </c>
      <c r="G10">
        <v>9.84499999999999</v>
      </c>
      <c r="I10" t="s">
        <v>34</v>
      </c>
    </row>
    <row r="11" spans="1:9" x14ac:dyDescent="0.25">
      <c r="A11">
        <v>2010</v>
      </c>
      <c r="B11" t="s">
        <v>25</v>
      </c>
      <c r="C11" t="s">
        <v>23</v>
      </c>
      <c r="D11">
        <v>11.4653354523227</v>
      </c>
      <c r="E11">
        <v>1.0833333333333299</v>
      </c>
      <c r="F11" t="s">
        <v>26</v>
      </c>
      <c r="G11">
        <v>10.0375</v>
      </c>
      <c r="I11" t="s">
        <v>35</v>
      </c>
    </row>
    <row r="12" spans="1:9" x14ac:dyDescent="0.25">
      <c r="A12">
        <v>2011</v>
      </c>
      <c r="B12" t="s">
        <v>22</v>
      </c>
      <c r="C12" t="s">
        <v>23</v>
      </c>
      <c r="D12">
        <v>10.638790692761001</v>
      </c>
      <c r="E12">
        <v>1.1522380700049999</v>
      </c>
      <c r="F12" t="s">
        <v>24</v>
      </c>
      <c r="G12">
        <v>9.3999999999999897</v>
      </c>
    </row>
    <row r="13" spans="1:9" x14ac:dyDescent="0.25">
      <c r="A13">
        <v>2011</v>
      </c>
      <c r="B13" t="s">
        <v>25</v>
      </c>
      <c r="C13" t="s">
        <v>23</v>
      </c>
      <c r="D13">
        <v>10.605555012224899</v>
      </c>
      <c r="E13">
        <v>1.0833333333333299</v>
      </c>
      <c r="F13" t="s">
        <v>26</v>
      </c>
      <c r="G13">
        <v>9.25</v>
      </c>
      <c r="I13" t="s">
        <v>36</v>
      </c>
    </row>
    <row r="14" spans="1:9" x14ac:dyDescent="0.25">
      <c r="A14">
        <v>2012</v>
      </c>
      <c r="B14" t="s">
        <v>18</v>
      </c>
      <c r="C14" t="s">
        <v>19</v>
      </c>
      <c r="D14">
        <v>12.762841855937401</v>
      </c>
      <c r="E14">
        <v>0.96780868807567799</v>
      </c>
      <c r="F14" t="s">
        <v>20</v>
      </c>
      <c r="G14">
        <v>10.2575</v>
      </c>
      <c r="I14" t="s">
        <v>37</v>
      </c>
    </row>
    <row r="15" spans="1:9" x14ac:dyDescent="0.25">
      <c r="A15">
        <v>2012</v>
      </c>
      <c r="B15" t="s">
        <v>30</v>
      </c>
      <c r="C15" t="s">
        <v>23</v>
      </c>
      <c r="D15">
        <v>11.8177361777692</v>
      </c>
      <c r="E15">
        <v>0.99620818074364903</v>
      </c>
      <c r="F15" t="s">
        <v>31</v>
      </c>
      <c r="G15">
        <v>9.56</v>
      </c>
      <c r="I15" t="s">
        <v>68</v>
      </c>
    </row>
    <row r="16" spans="1:9" x14ac:dyDescent="0.25">
      <c r="A16">
        <v>2012</v>
      </c>
      <c r="B16" t="s">
        <v>25</v>
      </c>
      <c r="C16" t="s">
        <v>23</v>
      </c>
      <c r="D16">
        <v>11.2411501222493</v>
      </c>
      <c r="E16">
        <v>1.0833333333333299</v>
      </c>
      <c r="F16" t="s">
        <v>26</v>
      </c>
      <c r="G16">
        <v>9.4</v>
      </c>
      <c r="I16" t="s">
        <v>69</v>
      </c>
    </row>
    <row r="17" spans="1:7" x14ac:dyDescent="0.25">
      <c r="A17">
        <v>2013</v>
      </c>
      <c r="B17" t="s">
        <v>30</v>
      </c>
      <c r="C17" t="s">
        <v>23</v>
      </c>
      <c r="D17">
        <v>11.5157535610749</v>
      </c>
      <c r="E17">
        <v>1.02346254011629</v>
      </c>
      <c r="F17" t="s">
        <v>31</v>
      </c>
      <c r="G17">
        <v>9.6199999999999992</v>
      </c>
    </row>
    <row r="18" spans="1:7" x14ac:dyDescent="0.25">
      <c r="A18">
        <v>2013</v>
      </c>
      <c r="B18" t="s">
        <v>25</v>
      </c>
      <c r="C18" t="s">
        <v>23</v>
      </c>
      <c r="D18">
        <v>11.0225193154034</v>
      </c>
      <c r="E18">
        <v>1.0833333333333299</v>
      </c>
      <c r="F18" t="s">
        <v>26</v>
      </c>
      <c r="G18">
        <v>9.3000000000000007</v>
      </c>
    </row>
    <row r="19" spans="1:7" x14ac:dyDescent="0.25">
      <c r="A19">
        <v>2014</v>
      </c>
      <c r="B19" t="s">
        <v>22</v>
      </c>
      <c r="C19" t="s">
        <v>23</v>
      </c>
      <c r="D19">
        <v>11.3551366078093</v>
      </c>
      <c r="E19">
        <v>1.09292591042277</v>
      </c>
      <c r="F19" t="s">
        <v>24</v>
      </c>
      <c r="G19">
        <v>9.6999999999999993</v>
      </c>
    </row>
    <row r="20" spans="1:7" x14ac:dyDescent="0.25">
      <c r="A20">
        <v>2014</v>
      </c>
      <c r="B20" t="s">
        <v>30</v>
      </c>
      <c r="C20" t="s">
        <v>23</v>
      </c>
      <c r="D20">
        <v>11.4188869278581</v>
      </c>
      <c r="E20">
        <v>1.0333468889792501</v>
      </c>
      <c r="F20" t="s">
        <v>31</v>
      </c>
      <c r="G20">
        <v>9.6199999999999992</v>
      </c>
    </row>
    <row r="21" spans="1:7" x14ac:dyDescent="0.25">
      <c r="A21">
        <v>2014</v>
      </c>
      <c r="B21" t="s">
        <v>25</v>
      </c>
      <c r="C21" t="s">
        <v>23</v>
      </c>
      <c r="D21">
        <v>10.7052909535452</v>
      </c>
      <c r="E21">
        <v>1.0833333333333299</v>
      </c>
      <c r="F21" t="s">
        <v>26</v>
      </c>
      <c r="G21">
        <v>9.1999999999999993</v>
      </c>
    </row>
    <row r="22" spans="1:7" x14ac:dyDescent="0.25">
      <c r="A22">
        <v>2015</v>
      </c>
      <c r="B22" t="s">
        <v>25</v>
      </c>
      <c r="C22" t="s">
        <v>23</v>
      </c>
      <c r="D22">
        <v>10.5832045639771</v>
      </c>
      <c r="E22">
        <v>1.0833333333333299</v>
      </c>
      <c r="F22" t="s">
        <v>26</v>
      </c>
      <c r="G22">
        <v>9</v>
      </c>
    </row>
    <row r="23" spans="1:7" x14ac:dyDescent="0.25">
      <c r="A23">
        <v>2016</v>
      </c>
      <c r="B23" t="s">
        <v>18</v>
      </c>
      <c r="C23" t="s">
        <v>19</v>
      </c>
      <c r="D23">
        <v>12.445543478260801</v>
      </c>
      <c r="E23">
        <v>0.90476190476190399</v>
      </c>
      <c r="F23" t="s">
        <v>20</v>
      </c>
      <c r="G23">
        <v>10</v>
      </c>
    </row>
    <row r="24" spans="1:7" x14ac:dyDescent="0.25">
      <c r="A24">
        <v>2016</v>
      </c>
      <c r="B24" t="s">
        <v>22</v>
      </c>
      <c r="C24" t="s">
        <v>23</v>
      </c>
      <c r="D24">
        <v>12.3111668436353</v>
      </c>
      <c r="E24">
        <v>0.944598507609964</v>
      </c>
      <c r="F24" t="s">
        <v>24</v>
      </c>
      <c r="G24">
        <v>9.85</v>
      </c>
    </row>
    <row r="25" spans="1:7" x14ac:dyDescent="0.25">
      <c r="A25">
        <v>2016</v>
      </c>
      <c r="B25" t="s">
        <v>30</v>
      </c>
      <c r="C25" t="s">
        <v>23</v>
      </c>
      <c r="D25">
        <v>11.8751853667479</v>
      </c>
      <c r="E25">
        <v>0.97247287242212599</v>
      </c>
      <c r="F25" t="s">
        <v>31</v>
      </c>
      <c r="G25">
        <v>9.65</v>
      </c>
    </row>
    <row r="26" spans="1:7" x14ac:dyDescent="0.25">
      <c r="A26">
        <v>2016</v>
      </c>
      <c r="B26" t="s">
        <v>25</v>
      </c>
      <c r="C26" t="s">
        <v>23</v>
      </c>
      <c r="D26">
        <v>10.7296821515892</v>
      </c>
      <c r="E26">
        <v>1.0833333333333299</v>
      </c>
      <c r="F26" t="s">
        <v>26</v>
      </c>
      <c r="G26">
        <v>9</v>
      </c>
    </row>
    <row r="27" spans="1:7" x14ac:dyDescent="0.25">
      <c r="A27">
        <v>2017</v>
      </c>
      <c r="B27" t="s">
        <v>18</v>
      </c>
      <c r="C27" t="s">
        <v>19</v>
      </c>
      <c r="D27">
        <v>12.486639580786401</v>
      </c>
      <c r="E27">
        <v>0.97649572649572602</v>
      </c>
      <c r="F27" t="s">
        <v>20</v>
      </c>
      <c r="G27">
        <v>10.25</v>
      </c>
    </row>
    <row r="28" spans="1:7" x14ac:dyDescent="0.25">
      <c r="A28">
        <v>2017</v>
      </c>
      <c r="B28" t="s">
        <v>22</v>
      </c>
      <c r="C28" t="s">
        <v>23</v>
      </c>
      <c r="D28">
        <v>12.666142455434001</v>
      </c>
      <c r="E28">
        <v>0.85464571469017603</v>
      </c>
      <c r="F28" t="s">
        <v>24</v>
      </c>
      <c r="G28">
        <v>10</v>
      </c>
    </row>
    <row r="29" spans="1:7" x14ac:dyDescent="0.25">
      <c r="A29">
        <v>2017</v>
      </c>
      <c r="B29" t="s">
        <v>30</v>
      </c>
      <c r="C29" t="s">
        <v>23</v>
      </c>
      <c r="D29">
        <v>11.443514018017</v>
      </c>
      <c r="E29">
        <v>1.0153389119809599</v>
      </c>
      <c r="F29" t="s">
        <v>31</v>
      </c>
      <c r="G29">
        <v>9.5500000000000007</v>
      </c>
    </row>
    <row r="30" spans="1:7" x14ac:dyDescent="0.25">
      <c r="A30">
        <v>2017</v>
      </c>
      <c r="B30" t="s">
        <v>25</v>
      </c>
      <c r="C30" t="s">
        <v>23</v>
      </c>
      <c r="D30">
        <v>10.5263276283618</v>
      </c>
      <c r="E30">
        <v>1.0833333333333299</v>
      </c>
      <c r="F30" t="s">
        <v>26</v>
      </c>
      <c r="G30">
        <v>9</v>
      </c>
    </row>
    <row r="31" spans="1:7" x14ac:dyDescent="0.25">
      <c r="A31">
        <v>2018</v>
      </c>
      <c r="B31" t="s">
        <v>30</v>
      </c>
      <c r="C31" t="s">
        <v>23</v>
      </c>
      <c r="D31">
        <v>10.725247442863401</v>
      </c>
      <c r="E31">
        <v>0.98255352894528103</v>
      </c>
      <c r="F31" t="s">
        <v>31</v>
      </c>
      <c r="G31">
        <v>9.5</v>
      </c>
    </row>
    <row r="32" spans="1:7" x14ac:dyDescent="0.25">
      <c r="A32">
        <v>2018</v>
      </c>
      <c r="B32" t="s">
        <v>25</v>
      </c>
      <c r="C32" t="s">
        <v>23</v>
      </c>
      <c r="D32">
        <v>9.7001436910642092</v>
      </c>
      <c r="E32">
        <v>1.0833333333333299</v>
      </c>
      <c r="F32" t="s">
        <v>26</v>
      </c>
      <c r="G32">
        <v>8.9</v>
      </c>
    </row>
    <row r="33" spans="1:7" x14ac:dyDescent="0.25">
      <c r="A33">
        <v>2019</v>
      </c>
      <c r="B33" t="s">
        <v>18</v>
      </c>
      <c r="C33" t="s">
        <v>19</v>
      </c>
      <c r="D33">
        <v>12.0481016459074</v>
      </c>
      <c r="E33">
        <v>0.92307692307692202</v>
      </c>
      <c r="F33" t="s">
        <v>20</v>
      </c>
      <c r="G33">
        <v>10.25</v>
      </c>
    </row>
    <row r="34" spans="1:7" x14ac:dyDescent="0.25">
      <c r="A34">
        <v>2019</v>
      </c>
      <c r="B34" t="s">
        <v>22</v>
      </c>
      <c r="C34" t="s">
        <v>23</v>
      </c>
      <c r="D34">
        <v>11.5511753916808</v>
      </c>
      <c r="E34">
        <v>0.86950831931201999</v>
      </c>
      <c r="F34" t="s">
        <v>24</v>
      </c>
      <c r="G34">
        <v>9.6</v>
      </c>
    </row>
    <row r="35" spans="1:7" x14ac:dyDescent="0.25">
      <c r="A35">
        <v>2019</v>
      </c>
      <c r="B35" t="s">
        <v>30</v>
      </c>
      <c r="C35" t="s">
        <v>23</v>
      </c>
      <c r="D35">
        <v>11.1956129640693</v>
      </c>
      <c r="E35">
        <v>0.93749500055753598</v>
      </c>
      <c r="F35" t="s">
        <v>31</v>
      </c>
      <c r="G35">
        <v>9.625</v>
      </c>
    </row>
    <row r="36" spans="1:7" x14ac:dyDescent="0.25">
      <c r="A36">
        <v>2019</v>
      </c>
      <c r="B36" t="s">
        <v>25</v>
      </c>
      <c r="C36" t="s">
        <v>23</v>
      </c>
      <c r="D36">
        <v>9.8466636731028192</v>
      </c>
      <c r="E36">
        <v>1.0833333333333299</v>
      </c>
      <c r="F36" t="s">
        <v>26</v>
      </c>
      <c r="G36">
        <v>9</v>
      </c>
    </row>
    <row r="37" spans="1:7" x14ac:dyDescent="0.25">
      <c r="A37">
        <v>2020</v>
      </c>
      <c r="B37" t="s">
        <v>18</v>
      </c>
      <c r="C37" t="s">
        <v>19</v>
      </c>
      <c r="D37">
        <v>11.944703672127799</v>
      </c>
      <c r="E37">
        <v>0.91465962828549396</v>
      </c>
      <c r="F37" t="s">
        <v>20</v>
      </c>
      <c r="G37">
        <v>10</v>
      </c>
    </row>
    <row r="38" spans="1:7" x14ac:dyDescent="0.25">
      <c r="A38">
        <v>2020</v>
      </c>
      <c r="B38" t="s">
        <v>22</v>
      </c>
      <c r="C38" t="s">
        <v>23</v>
      </c>
      <c r="D38">
        <v>11.7370907603774</v>
      </c>
      <c r="E38">
        <v>0.90657769304099101</v>
      </c>
      <c r="F38" t="s">
        <v>24</v>
      </c>
      <c r="G38">
        <v>9.6999999999999993</v>
      </c>
    </row>
    <row r="39" spans="1:7" x14ac:dyDescent="0.25">
      <c r="A39">
        <v>2020</v>
      </c>
      <c r="B39" t="s">
        <v>30</v>
      </c>
      <c r="C39" t="s">
        <v>23</v>
      </c>
      <c r="D39">
        <v>11.308257336903999</v>
      </c>
      <c r="E39">
        <v>0.95104964301481199</v>
      </c>
      <c r="F39" t="s">
        <v>31</v>
      </c>
      <c r="G39">
        <v>9.5500000000000007</v>
      </c>
    </row>
    <row r="40" spans="1:7" x14ac:dyDescent="0.25">
      <c r="A40">
        <v>2020</v>
      </c>
      <c r="B40" t="s">
        <v>25</v>
      </c>
      <c r="C40" t="s">
        <v>23</v>
      </c>
      <c r="D40">
        <v>9.8132495135458697</v>
      </c>
      <c r="E40">
        <v>1.0833333333333299</v>
      </c>
      <c r="F40" t="s">
        <v>26</v>
      </c>
      <c r="G40">
        <v>8.8000000000000007</v>
      </c>
    </row>
    <row r="41" spans="1:7" x14ac:dyDescent="0.25">
      <c r="A41">
        <v>2021</v>
      </c>
      <c r="B41" t="s">
        <v>30</v>
      </c>
      <c r="C41" t="s">
        <v>23</v>
      </c>
      <c r="D41">
        <v>11.040589531834099</v>
      </c>
      <c r="E41">
        <v>0.98019801980197996</v>
      </c>
      <c r="F41" t="s">
        <v>31</v>
      </c>
      <c r="G41">
        <v>9.5500000000000007</v>
      </c>
    </row>
    <row r="42" spans="1:7" x14ac:dyDescent="0.25">
      <c r="A42">
        <v>2021</v>
      </c>
      <c r="B42" t="s">
        <v>25</v>
      </c>
      <c r="C42" t="s">
        <v>23</v>
      </c>
      <c r="D42">
        <v>10.293645251396599</v>
      </c>
      <c r="E42">
        <v>1</v>
      </c>
      <c r="F42" t="s">
        <v>26</v>
      </c>
      <c r="G42">
        <v>9</v>
      </c>
    </row>
    <row r="43" spans="1:7" x14ac:dyDescent="0.25">
      <c r="A43">
        <v>2022</v>
      </c>
      <c r="B43" t="s">
        <v>18</v>
      </c>
      <c r="C43" t="s">
        <v>19</v>
      </c>
      <c r="D43">
        <v>11.4924638567615</v>
      </c>
      <c r="E43">
        <v>0.92307692307692202</v>
      </c>
      <c r="F43" t="s">
        <v>20</v>
      </c>
      <c r="G43">
        <v>10.125</v>
      </c>
    </row>
    <row r="44" spans="1:7" x14ac:dyDescent="0.25">
      <c r="A44">
        <v>2022</v>
      </c>
      <c r="B44" t="s">
        <v>22</v>
      </c>
      <c r="C44" t="s">
        <v>23</v>
      </c>
      <c r="D44">
        <v>11.2727459547697</v>
      </c>
      <c r="E44">
        <v>0.87934598759631599</v>
      </c>
      <c r="F44" t="s">
        <v>24</v>
      </c>
      <c r="G44">
        <v>9.8000000000000007</v>
      </c>
    </row>
    <row r="45" spans="1:7" x14ac:dyDescent="0.25">
      <c r="A45">
        <v>2022</v>
      </c>
      <c r="B45" t="s">
        <v>30</v>
      </c>
      <c r="C45" t="s">
        <v>23</v>
      </c>
      <c r="D45">
        <v>10.7299630321968</v>
      </c>
      <c r="E45">
        <v>0.98019801980197996</v>
      </c>
      <c r="F45" t="s">
        <v>31</v>
      </c>
      <c r="G45">
        <v>9.6</v>
      </c>
    </row>
    <row r="46" spans="1:7" x14ac:dyDescent="0.25">
      <c r="A46">
        <v>2022</v>
      </c>
      <c r="B46" t="s">
        <v>25</v>
      </c>
      <c r="C46" t="s">
        <v>23</v>
      </c>
      <c r="D46">
        <v>9.9998293668612401</v>
      </c>
      <c r="E46">
        <v>1.0833333333333299</v>
      </c>
      <c r="F46" t="s">
        <v>26</v>
      </c>
      <c r="G46">
        <v>9.1</v>
      </c>
    </row>
    <row r="47" spans="1:7" x14ac:dyDescent="0.25">
      <c r="A47">
        <v>2023</v>
      </c>
      <c r="B47" t="s">
        <v>18</v>
      </c>
      <c r="C47" t="s">
        <v>19</v>
      </c>
      <c r="D47">
        <v>11.8620244306922</v>
      </c>
      <c r="E47">
        <v>0.917573654415759</v>
      </c>
      <c r="F47" t="s">
        <v>20</v>
      </c>
      <c r="G47">
        <v>10.42</v>
      </c>
    </row>
    <row r="48" spans="1:7" x14ac:dyDescent="0.25">
      <c r="A48">
        <v>2023</v>
      </c>
      <c r="B48" t="s">
        <v>30</v>
      </c>
      <c r="C48" t="s">
        <v>23</v>
      </c>
      <c r="D48">
        <v>10.6446755688353</v>
      </c>
      <c r="E48">
        <v>0.90493468795355503</v>
      </c>
      <c r="F48" t="s">
        <v>31</v>
      </c>
      <c r="G48">
        <v>9.5</v>
      </c>
    </row>
    <row r="49" spans="1:7" x14ac:dyDescent="0.25">
      <c r="A49">
        <v>2023</v>
      </c>
      <c r="B49" t="s">
        <v>25</v>
      </c>
      <c r="C49" t="s">
        <v>23</v>
      </c>
      <c r="D49">
        <v>9.8546549917676902</v>
      </c>
      <c r="E49">
        <v>1.0833333333333299</v>
      </c>
      <c r="F49" t="s">
        <v>26</v>
      </c>
      <c r="G49">
        <v>9.2166666666666597</v>
      </c>
    </row>
    <row r="50" spans="1:7" x14ac:dyDescent="0.25">
      <c r="A50">
        <v>2010</v>
      </c>
      <c r="B50" t="s">
        <v>5</v>
      </c>
      <c r="C50" t="s">
        <v>23</v>
      </c>
      <c r="D50">
        <v>9.85</v>
      </c>
      <c r="E50">
        <v>1.5</v>
      </c>
      <c r="F50" t="s">
        <v>38</v>
      </c>
      <c r="G50">
        <v>9.85</v>
      </c>
    </row>
    <row r="51" spans="1:7" x14ac:dyDescent="0.25">
      <c r="A51">
        <v>2011</v>
      </c>
      <c r="B51" t="s">
        <v>5</v>
      </c>
      <c r="C51" t="s">
        <v>23</v>
      </c>
      <c r="D51">
        <v>9.6199999999999992</v>
      </c>
      <c r="E51">
        <v>1.5</v>
      </c>
      <c r="F51" t="s">
        <v>38</v>
      </c>
      <c r="G51">
        <v>9.6199999999999992</v>
      </c>
    </row>
    <row r="52" spans="1:7" x14ac:dyDescent="0.25">
      <c r="A52">
        <v>2012</v>
      </c>
      <c r="B52" t="s">
        <v>5</v>
      </c>
      <c r="C52" t="s">
        <v>23</v>
      </c>
      <c r="D52">
        <v>9.27</v>
      </c>
      <c r="E52">
        <v>1.5</v>
      </c>
      <c r="F52" t="s">
        <v>38</v>
      </c>
      <c r="G52">
        <v>9.27</v>
      </c>
    </row>
    <row r="53" spans="1:7" x14ac:dyDescent="0.25">
      <c r="A53">
        <v>2013</v>
      </c>
      <c r="B53" t="s">
        <v>5</v>
      </c>
      <c r="C53" t="s">
        <v>23</v>
      </c>
      <c r="D53">
        <v>8.9550000000000001</v>
      </c>
      <c r="E53">
        <v>1.5</v>
      </c>
      <c r="F53" t="s">
        <v>38</v>
      </c>
      <c r="G53">
        <v>8.9550000000000001</v>
      </c>
    </row>
    <row r="54" spans="1:7" x14ac:dyDescent="0.25">
      <c r="A54">
        <v>2014</v>
      </c>
      <c r="B54" t="s">
        <v>5</v>
      </c>
      <c r="C54" t="s">
        <v>23</v>
      </c>
      <c r="D54">
        <v>9.36</v>
      </c>
      <c r="E54">
        <v>1.5</v>
      </c>
      <c r="F54" t="s">
        <v>38</v>
      </c>
      <c r="G54">
        <v>9.36</v>
      </c>
    </row>
    <row r="55" spans="1:7" x14ac:dyDescent="0.25">
      <c r="A55">
        <v>2015</v>
      </c>
      <c r="B55" t="s">
        <v>5</v>
      </c>
      <c r="C55" t="s">
        <v>23</v>
      </c>
      <c r="D55">
        <v>9.3000000000000007</v>
      </c>
      <c r="E55">
        <v>1.5</v>
      </c>
      <c r="F55" t="s">
        <v>38</v>
      </c>
      <c r="G55">
        <v>9.3000000000000007</v>
      </c>
    </row>
    <row r="56" spans="1:7" x14ac:dyDescent="0.25">
      <c r="A56">
        <v>2016</v>
      </c>
      <c r="B56" t="s">
        <v>5</v>
      </c>
      <c r="C56" t="s">
        <v>23</v>
      </c>
      <c r="D56">
        <v>9.19</v>
      </c>
      <c r="E56">
        <v>1.5</v>
      </c>
      <c r="F56" t="s">
        <v>38</v>
      </c>
      <c r="G56">
        <v>9.19</v>
      </c>
    </row>
    <row r="57" spans="1:7" x14ac:dyDescent="0.25">
      <c r="A57">
        <v>2017</v>
      </c>
      <c r="B57" t="s">
        <v>5</v>
      </c>
      <c r="C57" t="s">
        <v>23</v>
      </c>
      <c r="D57">
        <v>8.7799999999999994</v>
      </c>
      <c r="E57">
        <v>1.5</v>
      </c>
      <c r="F57" t="s">
        <v>38</v>
      </c>
      <c r="G57">
        <v>8.7799999999999994</v>
      </c>
    </row>
    <row r="58" spans="1:7" x14ac:dyDescent="0.25">
      <c r="A58">
        <v>2018</v>
      </c>
      <c r="B58" t="s">
        <v>5</v>
      </c>
      <c r="C58" t="s">
        <v>23</v>
      </c>
      <c r="D58">
        <v>9</v>
      </c>
      <c r="E58">
        <v>1.5</v>
      </c>
      <c r="F58" t="s">
        <v>38</v>
      </c>
      <c r="G58">
        <v>9</v>
      </c>
    </row>
    <row r="59" spans="1:7" x14ac:dyDescent="0.25">
      <c r="A59">
        <v>2019</v>
      </c>
      <c r="B59" t="s">
        <v>5</v>
      </c>
      <c r="C59" t="s">
        <v>23</v>
      </c>
      <c r="D59">
        <v>8.98</v>
      </c>
      <c r="E59">
        <v>1.5</v>
      </c>
      <c r="F59" t="s">
        <v>38</v>
      </c>
      <c r="G59">
        <v>8.98</v>
      </c>
    </row>
    <row r="60" spans="1:7" x14ac:dyDescent="0.25">
      <c r="A60">
        <v>2020</v>
      </c>
      <c r="B60" t="s">
        <v>5</v>
      </c>
      <c r="C60" t="s">
        <v>23</v>
      </c>
      <c r="D60">
        <v>8.52</v>
      </c>
      <c r="E60">
        <v>1.5</v>
      </c>
      <c r="F60" t="s">
        <v>38</v>
      </c>
      <c r="G60">
        <v>8.52</v>
      </c>
    </row>
    <row r="61" spans="1:7" x14ac:dyDescent="0.25">
      <c r="A61">
        <v>2021</v>
      </c>
      <c r="B61" t="s">
        <v>5</v>
      </c>
      <c r="C61" t="s">
        <v>23</v>
      </c>
      <c r="D61">
        <v>8.34</v>
      </c>
      <c r="E61">
        <v>1.5</v>
      </c>
      <c r="F61" t="s">
        <v>38</v>
      </c>
      <c r="G61">
        <v>8.34</v>
      </c>
    </row>
    <row r="62" spans="1:7" x14ac:dyDescent="0.25">
      <c r="A62">
        <v>2022</v>
      </c>
      <c r="B62" t="s">
        <v>5</v>
      </c>
      <c r="C62" t="s">
        <v>23</v>
      </c>
      <c r="D62">
        <v>8.66</v>
      </c>
      <c r="E62">
        <v>1.5</v>
      </c>
      <c r="F62" t="s">
        <v>38</v>
      </c>
      <c r="G62">
        <v>8.66</v>
      </c>
    </row>
    <row r="63" spans="1:7" x14ac:dyDescent="0.25">
      <c r="A63">
        <v>2023</v>
      </c>
      <c r="B63" t="s">
        <v>5</v>
      </c>
      <c r="C63" t="s">
        <v>23</v>
      </c>
      <c r="D63">
        <v>9.36</v>
      </c>
      <c r="E63">
        <v>1.5</v>
      </c>
      <c r="F63" t="s">
        <v>38</v>
      </c>
      <c r="G63">
        <v>9.36</v>
      </c>
    </row>
    <row r="64" spans="1:7" x14ac:dyDescent="0.25">
      <c r="A64">
        <v>2024</v>
      </c>
      <c r="B64" t="s">
        <v>5</v>
      </c>
      <c r="C64" t="s">
        <v>23</v>
      </c>
      <c r="D64">
        <v>9.2100000000000009</v>
      </c>
      <c r="E64">
        <v>1.5</v>
      </c>
      <c r="F64" t="s">
        <v>38</v>
      </c>
      <c r="G64">
        <v>9.2100000000000009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06378A-C8F4-4384-B4FB-9A834651F1A5}">
  <dimension ref="B5:K31"/>
  <sheetViews>
    <sheetView workbookViewId="0">
      <selection activeCell="N6" sqref="N6"/>
    </sheetView>
  </sheetViews>
  <sheetFormatPr defaultRowHeight="12.75" x14ac:dyDescent="0.2"/>
  <cols>
    <col min="1" max="1" width="9.140625" style="4"/>
    <col min="2" max="2" width="27.5703125" style="4" customWidth="1"/>
    <col min="3" max="6" width="9.140625" style="4"/>
    <col min="7" max="7" width="9.5703125" style="4" bestFit="1" customWidth="1"/>
    <col min="8" max="16384" width="9.140625" style="4"/>
  </cols>
  <sheetData>
    <row r="5" spans="2:11" x14ac:dyDescent="0.2">
      <c r="B5" s="29" t="s">
        <v>51</v>
      </c>
      <c r="C5" s="29"/>
      <c r="D5" s="29"/>
      <c r="E5" s="29"/>
      <c r="F5" s="29"/>
      <c r="G5" s="29"/>
      <c r="H5" s="29"/>
      <c r="I5" s="29"/>
    </row>
    <row r="6" spans="2:11" ht="63.75" x14ac:dyDescent="0.2">
      <c r="B6" s="5"/>
      <c r="C6" s="6" t="s">
        <v>52</v>
      </c>
      <c r="D6" s="6" t="s">
        <v>52</v>
      </c>
      <c r="E6" s="7" t="s">
        <v>79</v>
      </c>
      <c r="F6" s="7" t="s">
        <v>53</v>
      </c>
      <c r="G6" s="7" t="s">
        <v>77</v>
      </c>
      <c r="H6" s="7" t="s">
        <v>54</v>
      </c>
      <c r="I6" s="7" t="s">
        <v>78</v>
      </c>
      <c r="J6" s="8"/>
      <c r="K6" s="8"/>
    </row>
    <row r="7" spans="2:11" x14ac:dyDescent="0.2">
      <c r="B7" s="9" t="s">
        <v>55</v>
      </c>
    </row>
    <row r="8" spans="2:11" ht="15" x14ac:dyDescent="0.25">
      <c r="B8" s="4" t="s">
        <v>56</v>
      </c>
      <c r="C8" s="10">
        <v>2.8899999999999999E-2</v>
      </c>
      <c r="D8" s="10">
        <v>3.4299999999999997E-2</v>
      </c>
      <c r="E8" s="10">
        <v>3.4259999999999999E-2</v>
      </c>
      <c r="F8" s="10">
        <v>3.5000000000000003E-2</v>
      </c>
      <c r="G8" s="10">
        <v>4.0599999999999997E-2</v>
      </c>
      <c r="H8" s="10">
        <v>3.1899999999999998E-2</v>
      </c>
      <c r="I8" s="11"/>
    </row>
    <row r="9" spans="2:11" ht="15" x14ac:dyDescent="0.25">
      <c r="B9" s="4" t="s">
        <v>57</v>
      </c>
      <c r="C9" s="10">
        <v>0.37</v>
      </c>
      <c r="D9" s="10">
        <v>0.37</v>
      </c>
      <c r="E9" s="10">
        <v>0.45</v>
      </c>
      <c r="F9" s="10">
        <v>0.41</v>
      </c>
      <c r="G9" s="10">
        <v>0.4</v>
      </c>
      <c r="H9" s="10">
        <v>0.4</v>
      </c>
    </row>
    <row r="10" spans="2:11" ht="15" x14ac:dyDescent="0.25">
      <c r="B10" s="4" t="s">
        <v>58</v>
      </c>
      <c r="C10" s="12">
        <f t="shared" ref="C10:H10" si="0">1/C9-1</f>
        <v>1.7027027027027026</v>
      </c>
      <c r="D10" s="12">
        <f t="shared" ref="D10" si="1">1/D9-1</f>
        <v>1.7027027027027026</v>
      </c>
      <c r="E10" s="12">
        <f t="shared" si="0"/>
        <v>1.2222222222222223</v>
      </c>
      <c r="F10" s="12">
        <f t="shared" si="0"/>
        <v>1.4390243902439024</v>
      </c>
      <c r="G10" s="12">
        <f t="shared" si="0"/>
        <v>1.5</v>
      </c>
      <c r="H10" s="12">
        <f t="shared" si="0"/>
        <v>1.5</v>
      </c>
    </row>
    <row r="11" spans="2:11" ht="15" x14ac:dyDescent="0.25">
      <c r="B11" s="4" t="s">
        <v>59</v>
      </c>
      <c r="C11" s="10">
        <v>0.26500000000000001</v>
      </c>
      <c r="D11" s="10">
        <v>0.26500000000000001</v>
      </c>
      <c r="E11" s="10">
        <v>0.26500000000000001</v>
      </c>
      <c r="F11" s="10">
        <v>0.26500000000000001</v>
      </c>
      <c r="G11" s="10">
        <v>0.26500000000000001</v>
      </c>
      <c r="H11" s="10">
        <v>0.26500000000000001</v>
      </c>
    </row>
    <row r="12" spans="2:11" ht="15" x14ac:dyDescent="0.25">
      <c r="B12" s="13" t="s">
        <v>60</v>
      </c>
      <c r="C12" s="14">
        <v>0.09</v>
      </c>
      <c r="D12" s="14">
        <v>9.3200000000000005E-2</v>
      </c>
      <c r="E12" s="14">
        <v>9.2799999999999994E-2</v>
      </c>
      <c r="F12" s="14">
        <v>9.6500000000000002E-2</v>
      </c>
      <c r="G12" s="14">
        <v>0.1019</v>
      </c>
      <c r="H12" s="23">
        <f>G12+(H8-G8)</f>
        <v>9.3200000000000005E-2</v>
      </c>
      <c r="I12" s="11"/>
      <c r="J12" s="15"/>
      <c r="K12" s="15"/>
    </row>
    <row r="13" spans="2:11" ht="15" x14ac:dyDescent="0.25">
      <c r="C13" s="16"/>
      <c r="D13" s="16"/>
      <c r="E13" s="16"/>
    </row>
    <row r="14" spans="2:11" ht="15" x14ac:dyDescent="0.25">
      <c r="B14" s="9" t="s">
        <v>61</v>
      </c>
      <c r="C14" s="16"/>
      <c r="D14" s="16"/>
      <c r="E14" s="16"/>
    </row>
    <row r="15" spans="2:11" ht="15" x14ac:dyDescent="0.25">
      <c r="B15" s="4" t="s">
        <v>58</v>
      </c>
      <c r="C15" s="10">
        <v>1.5</v>
      </c>
      <c r="D15" s="10">
        <v>1.5</v>
      </c>
      <c r="E15" s="10">
        <v>1.5</v>
      </c>
      <c r="F15" s="10">
        <v>1.5</v>
      </c>
      <c r="G15" s="10">
        <v>1.5</v>
      </c>
      <c r="H15" s="10">
        <v>1.5</v>
      </c>
    </row>
    <row r="16" spans="2:11" ht="15" x14ac:dyDescent="0.25">
      <c r="B16" s="4" t="s">
        <v>59</v>
      </c>
      <c r="C16" s="10">
        <v>0.26500000000000001</v>
      </c>
      <c r="D16" s="10">
        <v>0.26500000000000001</v>
      </c>
      <c r="E16" s="10">
        <v>0.26500000000000001</v>
      </c>
      <c r="F16" s="10">
        <v>0.26500000000000001</v>
      </c>
      <c r="G16" s="10">
        <v>0.26500000000000001</v>
      </c>
      <c r="H16" s="10">
        <v>0.26500000000000001</v>
      </c>
    </row>
    <row r="17" spans="2:11" x14ac:dyDescent="0.2">
      <c r="B17" s="5"/>
      <c r="C17" s="5"/>
      <c r="D17" s="5"/>
      <c r="E17" s="5"/>
      <c r="F17" s="5"/>
      <c r="G17" s="5"/>
      <c r="H17" s="5"/>
      <c r="I17" s="5"/>
    </row>
    <row r="18" spans="2:11" x14ac:dyDescent="0.2">
      <c r="B18" s="9" t="s">
        <v>62</v>
      </c>
    </row>
    <row r="19" spans="2:11" ht="15" x14ac:dyDescent="0.25">
      <c r="B19" s="4" t="s">
        <v>63</v>
      </c>
      <c r="C19" s="17">
        <f t="shared" ref="C19:H19" si="2">(C12+C10*(1-C11)*C8)/(1+C10*(1-C11))</f>
        <v>5.6037626793109648E-2</v>
      </c>
      <c r="D19" s="17">
        <f t="shared" ref="D19" si="3">(D12+D10*(1-D11)*D8)/(1+D10*(1-D11))</f>
        <v>6.0460494568153174E-2</v>
      </c>
      <c r="E19" s="17">
        <f t="shared" si="2"/>
        <v>6.5097576821773473E-2</v>
      </c>
      <c r="F19" s="17">
        <f t="shared" si="2"/>
        <v>6.4887986724352517E-2</v>
      </c>
      <c r="G19" s="17">
        <f t="shared" si="2"/>
        <v>6.9755766944114145E-2</v>
      </c>
      <c r="H19" s="17">
        <f t="shared" si="2"/>
        <v>6.1055766944114152E-2</v>
      </c>
      <c r="I19" s="17"/>
    </row>
    <row r="20" spans="2:11" ht="15" x14ac:dyDescent="0.25">
      <c r="B20" s="18" t="s">
        <v>64</v>
      </c>
      <c r="C20" s="19">
        <f t="shared" ref="C20:H20" si="4">C19+C15*(1-C16)*(C19-C8)</f>
        <v>8.5956860332513041E-2</v>
      </c>
      <c r="D20" s="19">
        <f t="shared" ref="D20" si="5">D19+D15*(1-D16)*(D19-D8)</f>
        <v>8.9302439829542057E-2</v>
      </c>
      <c r="E20" s="19">
        <f t="shared" si="4"/>
        <v>9.9096005267778731E-2</v>
      </c>
      <c r="F20" s="19">
        <f t="shared" si="4"/>
        <v>9.7839492087951174E-2</v>
      </c>
      <c r="G20" s="19">
        <f t="shared" si="4"/>
        <v>0.10189999999999999</v>
      </c>
      <c r="H20" s="19">
        <f t="shared" si="4"/>
        <v>9.3200000000000005E-2</v>
      </c>
      <c r="I20" s="19">
        <v>8.9499999999999996E-2</v>
      </c>
      <c r="J20" s="15"/>
      <c r="K20" s="15"/>
    </row>
    <row r="21" spans="2:11" x14ac:dyDescent="0.2">
      <c r="B21" s="24" t="s">
        <v>80</v>
      </c>
      <c r="C21" s="25">
        <f>C20</f>
        <v>8.5956860332513041E-2</v>
      </c>
      <c r="D21" s="25">
        <f>D20+0.005</f>
        <v>9.4302439829542062E-2</v>
      </c>
      <c r="E21" s="25">
        <f>E20</f>
        <v>9.9096005267778731E-2</v>
      </c>
      <c r="F21" s="26">
        <f>F20+0.005</f>
        <v>0.10283949208795118</v>
      </c>
      <c r="G21" s="25">
        <f>G20+0.005</f>
        <v>0.1069</v>
      </c>
      <c r="H21" s="25">
        <f>H20+0.005</f>
        <v>9.820000000000001E-2</v>
      </c>
      <c r="I21" s="25">
        <f>I20+0.005</f>
        <v>9.4500000000000001E-2</v>
      </c>
      <c r="K21" s="13"/>
    </row>
    <row r="22" spans="2:11" ht="38.25" customHeight="1" x14ac:dyDescent="0.2">
      <c r="B22" s="28" t="s">
        <v>81</v>
      </c>
      <c r="C22" s="28"/>
      <c r="D22" s="28"/>
      <c r="E22" s="28"/>
      <c r="F22" s="28"/>
      <c r="G22" s="28"/>
      <c r="H22" s="28"/>
      <c r="I22" s="28"/>
    </row>
    <row r="23" spans="2:11" ht="26.25" customHeight="1" x14ac:dyDescent="0.2">
      <c r="B23" s="28" t="s">
        <v>82</v>
      </c>
      <c r="C23" s="28"/>
      <c r="D23" s="28"/>
      <c r="E23" s="28"/>
      <c r="F23" s="28"/>
      <c r="G23" s="28"/>
      <c r="H23" s="28"/>
      <c r="I23" s="28"/>
    </row>
    <row r="24" spans="2:11" x14ac:dyDescent="0.2">
      <c r="B24" s="28" t="s">
        <v>75</v>
      </c>
      <c r="C24" s="28"/>
      <c r="D24" s="28"/>
      <c r="E24" s="28"/>
      <c r="F24" s="28"/>
      <c r="G24" s="28"/>
      <c r="H24" s="28"/>
      <c r="I24" s="28"/>
    </row>
    <row r="25" spans="2:11" x14ac:dyDescent="0.2">
      <c r="B25" s="20" t="s">
        <v>76</v>
      </c>
      <c r="C25" s="20"/>
      <c r="D25" s="20"/>
      <c r="E25" s="20"/>
      <c r="F25" s="20"/>
      <c r="G25" s="20"/>
      <c r="H25" s="20"/>
      <c r="I25" s="20"/>
    </row>
    <row r="27" spans="2:11" x14ac:dyDescent="0.2">
      <c r="B27" s="4" t="s">
        <v>65</v>
      </c>
      <c r="C27" s="11">
        <f t="shared" ref="C27:H27" si="6">1-C9</f>
        <v>0.63</v>
      </c>
      <c r="D27" s="11">
        <f t="shared" si="6"/>
        <v>0.63</v>
      </c>
      <c r="E27" s="11">
        <f t="shared" si="6"/>
        <v>0.55000000000000004</v>
      </c>
      <c r="F27" s="11">
        <f t="shared" si="6"/>
        <v>0.59000000000000008</v>
      </c>
      <c r="G27" s="11">
        <f t="shared" si="6"/>
        <v>0.6</v>
      </c>
      <c r="H27" s="11">
        <f t="shared" si="6"/>
        <v>0.6</v>
      </c>
    </row>
    <row r="31" spans="2:11" x14ac:dyDescent="0.2">
      <c r="G31" s="11"/>
    </row>
  </sheetData>
  <mergeCells count="4">
    <mergeCell ref="B24:I24"/>
    <mergeCell ref="B5:I5"/>
    <mergeCell ref="B22:I22"/>
    <mergeCell ref="B23:I2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avgROEAdj Fig 5</vt:lpstr>
      <vt:lpstr>avgROE unadj</vt:lpstr>
      <vt:lpstr>snl_comps</vt:lpstr>
      <vt:lpstr>Comps ROE Relevered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Ralph Zarumba</dc:creator>
  <cp:keywords/>
  <dc:description/>
  <cp:lastModifiedBy>frank pampush</cp:lastModifiedBy>
  <cp:revision/>
  <dcterms:created xsi:type="dcterms:W3CDTF">2024-07-05T20:29:49Z</dcterms:created>
  <dcterms:modified xsi:type="dcterms:W3CDTF">2024-08-21T12:44:05Z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{81BF06B2-8E3A-4431-B529-4DD2783FD1D6}</vt:lpwstr>
  </property>
</Properties>
</file>