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/>
  <mc:AlternateContent xmlns:mc="http://schemas.openxmlformats.org/markup-compatibility/2006">
    <mc:Choice Requires="x15">
      <x15ac:absPath xmlns:x15ac="http://schemas.microsoft.com/office/spreadsheetml/2010/11/ac" url="G:\BoardSec\3- Mona H Active cases\2024\EB-2024-0063 Jessy\"/>
    </mc:Choice>
  </mc:AlternateContent>
  <xr:revisionPtr revIDLastSave="0" documentId="8_{682D7ADC-A46F-4F58-8065-C10CB70F0DB1}" xr6:coauthVersionLast="47" xr6:coauthVersionMax="47" xr10:uidLastSave="{00000000-0000-0000-0000-000000000000}"/>
  <bookViews>
    <workbookView xWindow="-110" yWindow="-110" windowWidth="19420" windowHeight="10420" firstSheet="4" activeTab="4" xr2:uid="{00000000-000D-0000-FFFF-FFFF00000000}"/>
  </bookViews>
  <sheets>
    <sheet name="Summary" sheetId="3" r:id="rId1"/>
    <sheet name="Earnings per Share" sheetId="1" r:id="rId2"/>
    <sheet name="Dividends per Share" sheetId="2" r:id="rId3"/>
    <sheet name="Canada GDP" sheetId="5" r:id="rId4"/>
    <sheet name="US GDP" sheetId="6" r:id="rId5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7" i="1"/>
  <c r="F28" i="1"/>
  <c r="F29" i="1"/>
  <c r="F30" i="1"/>
  <c r="F31" i="1"/>
  <c r="F32" i="1"/>
  <c r="F33" i="1"/>
  <c r="F34" i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7" i="2"/>
  <c r="F28" i="2"/>
  <c r="F29" i="2"/>
  <c r="F31" i="2"/>
  <c r="F32" i="2"/>
  <c r="F33" i="2"/>
  <c r="F34" i="2"/>
  <c r="G6" i="3"/>
  <c r="G5" i="3"/>
  <c r="G4" i="3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32" i="1"/>
  <c r="J33" i="1"/>
  <c r="J34" i="1"/>
  <c r="J28" i="1"/>
  <c r="J29" i="1"/>
  <c r="J30" i="1"/>
  <c r="J27" i="1"/>
  <c r="J31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8" i="1"/>
  <c r="J5" i="1"/>
  <c r="J6" i="1"/>
  <c r="J7" i="1"/>
  <c r="J4" i="1"/>
  <c r="F62" i="1"/>
  <c r="I56" i="1"/>
  <c r="I62" i="1"/>
  <c r="I32" i="1"/>
  <c r="I61" i="1" s="1"/>
  <c r="I33" i="1"/>
  <c r="I34" i="1"/>
  <c r="I63" i="1" s="1"/>
  <c r="I31" i="1"/>
  <c r="I60" i="1" s="1"/>
  <c r="I28" i="1"/>
  <c r="I29" i="1"/>
  <c r="I42" i="1" s="1"/>
  <c r="I30" i="1"/>
  <c r="I27" i="1"/>
  <c r="I9" i="1"/>
  <c r="I46" i="1" s="1"/>
  <c r="I10" i="1"/>
  <c r="I47" i="1" s="1"/>
  <c r="I11" i="1"/>
  <c r="I48" i="1" s="1"/>
  <c r="I12" i="1"/>
  <c r="I49" i="1" s="1"/>
  <c r="I13" i="1"/>
  <c r="I50" i="1" s="1"/>
  <c r="I14" i="1"/>
  <c r="I51" i="1" s="1"/>
  <c r="I15" i="1"/>
  <c r="I52" i="1" s="1"/>
  <c r="I16" i="1"/>
  <c r="I53" i="1" s="1"/>
  <c r="I17" i="1"/>
  <c r="I54" i="1" s="1"/>
  <c r="I18" i="1"/>
  <c r="I55" i="1" s="1"/>
  <c r="I19" i="1"/>
  <c r="I20" i="1"/>
  <c r="I57" i="1" s="1"/>
  <c r="I21" i="1"/>
  <c r="I58" i="1" s="1"/>
  <c r="I22" i="1"/>
  <c r="I59" i="1" s="1"/>
  <c r="I8" i="1"/>
  <c r="I45" i="1" s="1"/>
  <c r="I5" i="1"/>
  <c r="I41" i="1" s="1"/>
  <c r="I6" i="1"/>
  <c r="I43" i="1" s="1"/>
  <c r="I7" i="1"/>
  <c r="I44" i="1" s="1"/>
  <c r="I4" i="1"/>
  <c r="F13" i="5"/>
  <c r="F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12" i="5"/>
  <c r="F13" i="6"/>
  <c r="F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12" i="6"/>
  <c r="G7" i="3" l="1"/>
  <c r="E4" i="3"/>
  <c r="I40" i="1"/>
  <c r="E5" i="3"/>
  <c r="I39" i="1"/>
  <c r="E6" i="3" s="1"/>
  <c r="F14" i="6"/>
  <c r="F14" i="5"/>
  <c r="E7" i="3" l="1"/>
  <c r="G60" i="1" l="1"/>
  <c r="G62" i="1"/>
  <c r="G42" i="1"/>
  <c r="G61" i="1"/>
  <c r="G63" i="1"/>
  <c r="G39" i="1"/>
  <c r="G41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40" i="1"/>
  <c r="E30" i="1"/>
  <c r="D30" i="1"/>
  <c r="E30" i="2"/>
  <c r="D30" i="2"/>
  <c r="F59" i="1"/>
  <c r="F50" i="1"/>
  <c r="E63" i="2"/>
  <c r="D63" i="2"/>
  <c r="E62" i="2"/>
  <c r="D62" i="2"/>
  <c r="E61" i="2"/>
  <c r="D61" i="2"/>
  <c r="E60" i="2"/>
  <c r="D60" i="2"/>
  <c r="E59" i="2"/>
  <c r="D59" i="2"/>
  <c r="E58" i="2"/>
  <c r="D58" i="2"/>
  <c r="E57" i="2"/>
  <c r="D57" i="2"/>
  <c r="E56" i="2"/>
  <c r="D56" i="2"/>
  <c r="E55" i="2"/>
  <c r="D55" i="2"/>
  <c r="E54" i="2"/>
  <c r="D54" i="2"/>
  <c r="E53" i="2"/>
  <c r="D53" i="2"/>
  <c r="E52" i="2"/>
  <c r="D52" i="2"/>
  <c r="E51" i="2"/>
  <c r="D51" i="2"/>
  <c r="E50" i="2"/>
  <c r="D50" i="2"/>
  <c r="E49" i="2"/>
  <c r="D49" i="2"/>
  <c r="E48" i="2"/>
  <c r="D48" i="2"/>
  <c r="E47" i="2"/>
  <c r="D47" i="2"/>
  <c r="E46" i="2"/>
  <c r="D46" i="2"/>
  <c r="E45" i="2"/>
  <c r="D45" i="2"/>
  <c r="E44" i="2"/>
  <c r="D44" i="2"/>
  <c r="E43" i="2"/>
  <c r="D43" i="2"/>
  <c r="E42" i="2"/>
  <c r="D42" i="2"/>
  <c r="E41" i="2"/>
  <c r="D41" i="2"/>
  <c r="E40" i="2"/>
  <c r="D40" i="2"/>
  <c r="E39" i="2"/>
  <c r="D39" i="2"/>
  <c r="F63" i="2"/>
  <c r="F62" i="2"/>
  <c r="F61" i="2"/>
  <c r="F60" i="2"/>
  <c r="F42" i="2"/>
  <c r="F39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1" i="2"/>
  <c r="F63" i="1"/>
  <c r="F39" i="1"/>
  <c r="F43" i="1"/>
  <c r="F44" i="1"/>
  <c r="F46" i="1"/>
  <c r="F48" i="1"/>
  <c r="F49" i="1"/>
  <c r="F51" i="1"/>
  <c r="F52" i="1"/>
  <c r="F53" i="1"/>
  <c r="F54" i="1"/>
  <c r="F56" i="1"/>
  <c r="F57" i="1"/>
  <c r="F58" i="1"/>
  <c r="F40" i="1"/>
  <c r="F47" i="1"/>
  <c r="D40" i="1"/>
  <c r="E40" i="1"/>
  <c r="D41" i="1"/>
  <c r="E41" i="1"/>
  <c r="F41" i="1"/>
  <c r="D42" i="1"/>
  <c r="E42" i="1"/>
  <c r="F42" i="1"/>
  <c r="D43" i="1"/>
  <c r="E43" i="1"/>
  <c r="D44" i="1"/>
  <c r="E44" i="1"/>
  <c r="D45" i="1"/>
  <c r="E45" i="1"/>
  <c r="F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F55" i="1"/>
  <c r="D56" i="1"/>
  <c r="E56" i="1"/>
  <c r="D57" i="1"/>
  <c r="E57" i="1"/>
  <c r="D58" i="1"/>
  <c r="E58" i="1"/>
  <c r="D59" i="1"/>
  <c r="E59" i="1"/>
  <c r="D60" i="1"/>
  <c r="E60" i="1"/>
  <c r="F60" i="1"/>
  <c r="D61" i="1"/>
  <c r="E61" i="1"/>
  <c r="F61" i="1"/>
  <c r="D62" i="1"/>
  <c r="E62" i="1"/>
  <c r="D63" i="1"/>
  <c r="E63" i="1"/>
  <c r="E39" i="1"/>
  <c r="D39" i="1"/>
  <c r="F30" i="2" l="1"/>
  <c r="G64" i="1"/>
  <c r="F6" i="3" s="1"/>
  <c r="G35" i="1"/>
  <c r="F5" i="3" s="1"/>
  <c r="G23" i="1"/>
  <c r="F4" i="3" s="1"/>
  <c r="F7" i="3" s="1"/>
  <c r="F35" i="1"/>
  <c r="C5" i="3" s="1"/>
  <c r="F23" i="2"/>
  <c r="D4" i="3" s="1"/>
  <c r="F40" i="2"/>
  <c r="F64" i="2" s="1"/>
  <c r="D6" i="3" s="1"/>
  <c r="F35" i="2"/>
  <c r="D5" i="3" s="1"/>
  <c r="F23" i="1"/>
  <c r="C4" i="3" s="1"/>
  <c r="F64" i="1"/>
  <c r="C6" i="3" s="1"/>
  <c r="C7" i="3" l="1"/>
  <c r="D7" i="3"/>
</calcChain>
</file>

<file path=xl/sharedStrings.xml><?xml version="1.0" encoding="utf-8"?>
<sst xmlns="http://schemas.openxmlformats.org/spreadsheetml/2006/main" count="339" uniqueCount="103">
  <si>
    <t>[1]</t>
  </si>
  <si>
    <t>[2]</t>
  </si>
  <si>
    <t>[3]</t>
  </si>
  <si>
    <t>[4]</t>
  </si>
  <si>
    <t>[5]</t>
  </si>
  <si>
    <t>Proxy Group</t>
  </si>
  <si>
    <t>Historical EPS Growth Rate, 2009-2023</t>
  </si>
  <si>
    <t>Historical DPS Growth Rate, 2009-2023</t>
  </si>
  <si>
    <t>Historical GDP Growth Rate, 2009-2023</t>
  </si>
  <si>
    <t>Forecast EPS Growth Rate, 2027-2029</t>
  </si>
  <si>
    <t>Forecast Nominal GDP Growth Rate, 2030-2034</t>
  </si>
  <si>
    <t>North American Electric Proxy Group</t>
  </si>
  <si>
    <t>North American Gas Proxy Group</t>
  </si>
  <si>
    <t>North American Combined Proxy Group</t>
  </si>
  <si>
    <t>Average</t>
  </si>
  <si>
    <t>Notes:</t>
  </si>
  <si>
    <t>[1] - [2] Source: Value Line Reports, dated April 19, 2024, May 10, 2024, May 24, 2024, June 7, 2024, and June 14, 2024; median results</t>
  </si>
  <si>
    <t>[3] Source: Federal Reserve Bank of St. Louis Economic Data for Canada and the U.S.</t>
  </si>
  <si>
    <t>[4] Source: Zacks, SNL, Value Line, and First Call, as of May 31, 2024</t>
  </si>
  <si>
    <t>[5] Source: Consensus Economics Inc., Consensus Forecasts, April 8, 2024, at 3 and 29; estimates for 2030-2034 = (GDP x ( 1+ CPI))+CPI</t>
  </si>
  <si>
    <t>Company</t>
  </si>
  <si>
    <t>Ticker</t>
  </si>
  <si>
    <t>2009 EPS</t>
  </si>
  <si>
    <t>2023 EPS</t>
  </si>
  <si>
    <t>2009-2023 CAGR</t>
  </si>
  <si>
    <t>Projected '27-'29 EPS Growth Rate</t>
  </si>
  <si>
    <t>2009-2023 GDP</t>
  </si>
  <si>
    <t>2030-2034 Forecast GDP</t>
  </si>
  <si>
    <t>Canadian Utilities Limited</t>
  </si>
  <si>
    <t>CU</t>
  </si>
  <si>
    <t>n/a</t>
  </si>
  <si>
    <t>Emera Inc.</t>
  </si>
  <si>
    <t>EMA</t>
  </si>
  <si>
    <t>Fortis, Inc.</t>
  </si>
  <si>
    <t>FTS</t>
  </si>
  <si>
    <t>Hydro One, Ltd.</t>
  </si>
  <si>
    <t>H</t>
  </si>
  <si>
    <t>Alliant Energy Corporation</t>
  </si>
  <si>
    <t>LNT</t>
  </si>
  <si>
    <t>Ameren Corporation</t>
  </si>
  <si>
    <t>AEE</t>
  </si>
  <si>
    <t>American Electric Power Company, Inc.</t>
  </si>
  <si>
    <t>AEP</t>
  </si>
  <si>
    <t>Duke Energy Corporation</t>
  </si>
  <si>
    <t>DUK</t>
  </si>
  <si>
    <t>Entergy Corporation</t>
  </si>
  <si>
    <t>ETR</t>
  </si>
  <si>
    <t>Eversource Energy</t>
  </si>
  <si>
    <t>ES</t>
  </si>
  <si>
    <t>Exelon Corporation</t>
  </si>
  <si>
    <t>EXC</t>
  </si>
  <si>
    <t>Evergy, Inc.</t>
  </si>
  <si>
    <t>EVRG</t>
  </si>
  <si>
    <t>NextEra Energy, Inc.</t>
  </si>
  <si>
    <t>NEE</t>
  </si>
  <si>
    <t>OGE Energy Corporation</t>
  </si>
  <si>
    <t>OGE</t>
  </si>
  <si>
    <t>Pinnacle West Capital Corporation</t>
  </si>
  <si>
    <t>PNW</t>
  </si>
  <si>
    <t>PPL Corporation</t>
  </si>
  <si>
    <t>PPL</t>
  </si>
  <si>
    <t>Portland General Electric Company</t>
  </si>
  <si>
    <t>POR</t>
  </si>
  <si>
    <t>Southern Company</t>
  </si>
  <si>
    <t>SO</t>
  </si>
  <si>
    <t>Xcel Energy Inc.</t>
  </si>
  <si>
    <t>XEL</t>
  </si>
  <si>
    <t>MEDIAN</t>
  </si>
  <si>
    <t>AltaGas Limited</t>
  </si>
  <si>
    <t>ALA</t>
  </si>
  <si>
    <t>Enbridge Inc.</t>
  </si>
  <si>
    <t>ENB</t>
  </si>
  <si>
    <t>Atmos Energy Corp.</t>
  </si>
  <si>
    <t>ATO</t>
  </si>
  <si>
    <t>Northwest Natural Gas Company</t>
  </si>
  <si>
    <t>NWN</t>
  </si>
  <si>
    <t>ONE Gas, Inc.</t>
  </si>
  <si>
    <t>OGS</t>
  </si>
  <si>
    <t>Spire, Inc.</t>
  </si>
  <si>
    <t>SR</t>
  </si>
  <si>
    <t>[1] - [2] Source: Value Line Reports, dated June 7, 2024, May 10, 2024, and April 19 , 2024 (electric); May 24, 2024 (gas); June 14, 2024 and May 24, 2024 (Canadian)</t>
  </si>
  <si>
    <t>[3] Excludes negative CAGRs that occur due to anamolous earnings drops</t>
  </si>
  <si>
    <t>[4] Source: Ontario ROE Exhibits. Average of Zacks, SNL, Value Line, and First Call growth rates as of May 31, 2024</t>
  </si>
  <si>
    <t>2009 DPS</t>
  </si>
  <si>
    <t>2023 DPS</t>
  </si>
  <si>
    <t>[1] - [2] Source: Value Line Reports, dated June 7, 2024, May 10, 2024, and April 19 , 2024 (electric); May 24 (gas); June 14, 2024 and May 24, 2024 (Canadian)</t>
  </si>
  <si>
    <t>[3] Excludes negative CAGRs that occur due to anamolous dividend cuts</t>
  </si>
  <si>
    <t>FRED Graph Observations</t>
  </si>
  <si>
    <t>Downloaded 7.5.24 from:</t>
  </si>
  <si>
    <t>Federal Reserve Economic Data</t>
  </si>
  <si>
    <t xml:space="preserve">https://fred.stlouisfed.org/series/NGDPXDCCAA </t>
  </si>
  <si>
    <t>Link: https://fred.stlouisfed.org</t>
  </si>
  <si>
    <t>Help: https://fredhelp.stlouisfed.org</t>
  </si>
  <si>
    <t>Economic Research Division</t>
  </si>
  <si>
    <t>Federal Reserve Bank of St. Louis</t>
  </si>
  <si>
    <t>NGDPXDCCAA</t>
  </si>
  <si>
    <t>Nominal Gross Domestic Product for Canada, Domestic Currency, Annual, Not Seasonally Adjusted</t>
  </si>
  <si>
    <t>Frequency: Annual</t>
  </si>
  <si>
    <t>observation_date</t>
  </si>
  <si>
    <t>CAGR</t>
  </si>
  <si>
    <t xml:space="preserve">https://fred.stlouisfed.org/series/NGDPNSAXDCUSQ#0 </t>
  </si>
  <si>
    <t>NGDPNSAXDCUSQ</t>
  </si>
  <si>
    <t>Nominal Gross Domestic Product for United States, Domestic Currency, Annual, Not Seasonally Adjusted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</si>
</sst>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yyyy\-mm\-dd"/>
    <numFmt numFmtId="165" formatCode="_(&quot;$&quot;* #,##0_);_(&quot;$&quot;* \(#,##0\);_(&quot;$&quot;* &quot;-&quot;??_);_(@_)"/>
    <numFmt numFmtId="166" formatCode="0.0%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11"/>
      <color theme="0" tint="-0.499984740745262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3" fillId="0" borderId="1" xfId="0" applyFont="1" applyBorder="1"/>
    <xf numFmtId="0" fontId="4" fillId="0" borderId="0" xfId="0" applyFont="1"/>
    <xf numFmtId="0" fontId="0" fillId="0" borderId="1" xfId="0" applyBorder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0" fontId="0" fillId="0" borderId="0" xfId="2" applyNumberFormat="1" applyFont="1" applyAlignment="1">
      <alignment horizontal="center"/>
    </xf>
    <xf numFmtId="10" fontId="3" fillId="0" borderId="1" xfId="2" applyNumberFormat="1" applyFont="1" applyBorder="1" applyAlignment="1">
      <alignment horizontal="center"/>
    </xf>
    <xf numFmtId="10" fontId="0" fillId="0" borderId="1" xfId="2" applyNumberFormat="1" applyFont="1" applyBorder="1" applyAlignment="1">
      <alignment horizontal="center"/>
    </xf>
    <xf numFmtId="10" fontId="0" fillId="0" borderId="0" xfId="2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10" fontId="0" fillId="0" borderId="0" xfId="0" applyNumberFormat="1" applyAlignment="1">
      <alignment horizontal="center"/>
    </xf>
    <xf numFmtId="0" fontId="2" fillId="0" borderId="0" xfId="0" applyFont="1"/>
    <xf numFmtId="10" fontId="0" fillId="0" borderId="1" xfId="0" applyNumberFormat="1" applyBorder="1" applyAlignment="1">
      <alignment horizontal="center"/>
    </xf>
    <xf numFmtId="164" fontId="0" fillId="0" borderId="0" xfId="0" applyNumberFormat="1"/>
    <xf numFmtId="1" fontId="0" fillId="0" borderId="0" xfId="0" applyNumberFormat="1"/>
    <xf numFmtId="0" fontId="5" fillId="0" borderId="0" xfId="3"/>
    <xf numFmtId="0" fontId="3" fillId="0" borderId="2" xfId="0" applyFont="1" applyBorder="1" applyAlignment="1">
      <alignment horizontal="center"/>
    </xf>
    <xf numFmtId="10" fontId="0" fillId="0" borderId="2" xfId="2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65" fontId="0" fillId="0" borderId="2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10" fontId="7" fillId="0" borderId="0" xfId="0" applyNumberFormat="1" applyFont="1" applyAlignment="1">
      <alignment horizontal="center"/>
    </xf>
    <xf numFmtId="10" fontId="3" fillId="0" borderId="0" xfId="2" applyNumberFormat="1" applyFont="1" applyBorder="1" applyAlignment="1">
      <alignment horizontal="center"/>
    </xf>
    <xf numFmtId="10" fontId="3" fillId="0" borderId="0" xfId="0" applyNumberFormat="1" applyFont="1" applyAlignment="1">
      <alignment horizontal="center"/>
    </xf>
    <xf numFmtId="166" fontId="0" fillId="0" borderId="0" xfId="2" applyNumberFormat="1" applyFont="1" applyAlignment="1">
      <alignment horizontal="center"/>
    </xf>
  </cellXfs>
  <cellStyles count="5">
    <cellStyle name="Currency" xfId="1" builtinId="4"/>
    <cellStyle name="Hyperlink" xfId="3" builtinId="8"/>
    <cellStyle name="Normal" xfId="0" builtinId="0"/>
    <cellStyle name="Percent" xfId="2" builtinId="5"/>
    <cellStyle name="Percent 6" xfId="4" xr:uid="{43E73E8A-BD45-4FAE-8763-789169BD25EE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fred.stlouisfed.org/series/NGDPXDCCAA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fred.stlouisfed.org/series/NGDPNSAXDCUS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E30C3-4D2F-4418-878E-8EBF72A0EE4E}">
  <dimension ref="B2:G17"/>
  <sheetViews>
    <sheetView showGridLines="0" workbookViewId="0">
      <selection activeCell="E3" sqref="E3"/>
    </sheetView>
  </sheetViews>
  <sheetFormatPr defaultRowHeight="14"/>
  <cols>
    <col min="1" max="1" width="2.58203125" customWidth="1"/>
    <col min="2" max="2" width="33.75" customWidth="1"/>
    <col min="3" max="6" width="14.25" style="5" customWidth="1"/>
    <col min="7" max="7" width="15.58203125" style="5" customWidth="1"/>
  </cols>
  <sheetData>
    <row r="2" spans="2:7">
      <c r="C2" s="5" t="s">
        <v>0</v>
      </c>
      <c r="D2" s="5" t="s">
        <v>1</v>
      </c>
      <c r="E2" s="5" t="s">
        <v>2</v>
      </c>
      <c r="F2" s="5" t="s">
        <v>3</v>
      </c>
      <c r="G2" s="5" t="s">
        <v>4</v>
      </c>
    </row>
    <row r="3" spans="2:7" ht="56">
      <c r="B3" s="2" t="s">
        <v>5</v>
      </c>
      <c r="C3" s="15" t="s">
        <v>6</v>
      </c>
      <c r="D3" s="15" t="s">
        <v>7</v>
      </c>
      <c r="E3" s="15" t="s">
        <v>8</v>
      </c>
      <c r="F3" s="15" t="s">
        <v>9</v>
      </c>
      <c r="G3" s="15" t="s">
        <v>10</v>
      </c>
    </row>
    <row r="4" spans="2:7">
      <c r="B4" t="s">
        <v>11</v>
      </c>
      <c r="C4" s="16">
        <f>'Earnings per Share'!F23</f>
        <v>4.3570594043152777E-2</v>
      </c>
      <c r="D4" s="16">
        <f>'Dividends per Share'!F23</f>
        <v>5.4394850504418835E-2</v>
      </c>
      <c r="E4" s="16">
        <f>AVERAGE('Earnings per Share'!I4:I22)</f>
        <v>4.6093873415722526E-2</v>
      </c>
      <c r="F4" s="16">
        <f>'Earnings per Share'!G23</f>
        <v>0.06</v>
      </c>
      <c r="G4" s="16">
        <f>AVERAGE('Earnings per Share'!J4:J22)</f>
        <v>3.9967368421052696E-2</v>
      </c>
    </row>
    <row r="5" spans="2:7">
      <c r="B5" t="s">
        <v>12</v>
      </c>
      <c r="C5" s="16">
        <f>'Earnings per Share'!F35</f>
        <v>5.8057680747389373E-2</v>
      </c>
      <c r="D5" s="16">
        <f>'Dividends per Share'!F35</f>
        <v>5.8000486401053708E-2</v>
      </c>
      <c r="E5" s="16">
        <f>AVERAGE('Earnings per Share'!I27:I34)</f>
        <v>4.5493629755252507E-2</v>
      </c>
      <c r="F5" s="16">
        <f>'Earnings per Share'!G35</f>
        <v>4.8437499999999994E-2</v>
      </c>
      <c r="G5" s="16">
        <f>AVERAGE('Earnings per Share'!J27:J34)</f>
        <v>3.9378000000000024E-2</v>
      </c>
    </row>
    <row r="6" spans="2:7">
      <c r="B6" s="4" t="s">
        <v>13</v>
      </c>
      <c r="C6" s="18">
        <f>'Earnings per Share'!F64</f>
        <v>4.6239864715466705E-2</v>
      </c>
      <c r="D6" s="18">
        <f>'Dividends per Share'!F64</f>
        <v>5.4394850504418835E-2</v>
      </c>
      <c r="E6" s="18">
        <f>AVERAGE('Earnings per Share'!I39:I63)</f>
        <v>4.6032757697565582E-2</v>
      </c>
      <c r="F6" s="18">
        <f>'Earnings per Share'!G64</f>
        <v>5.9749999999999998E-2</v>
      </c>
      <c r="G6" s="18">
        <f>AVERAGE('Earnings per Share'!J39:J63)</f>
        <v>3.9907360000000065E-2</v>
      </c>
    </row>
    <row r="7" spans="2:7">
      <c r="B7" s="1" t="s">
        <v>14</v>
      </c>
      <c r="C7" s="29">
        <f>AVERAGE(C4:C6)</f>
        <v>4.9289379835336287E-2</v>
      </c>
      <c r="D7" s="29">
        <f t="shared" ref="D7:G7" si="0">AVERAGE(D4:D6)</f>
        <v>5.5596729136630461E-2</v>
      </c>
      <c r="E7" s="29">
        <f t="shared" si="0"/>
        <v>4.5873420289513543E-2</v>
      </c>
      <c r="F7" s="29">
        <f t="shared" si="0"/>
        <v>5.6062499999999994E-2</v>
      </c>
      <c r="G7" s="29">
        <f t="shared" si="0"/>
        <v>3.9750909473684259E-2</v>
      </c>
    </row>
    <row r="9" spans="2:7">
      <c r="B9" t="s">
        <v>15</v>
      </c>
    </row>
    <row r="10" spans="2:7">
      <c r="B10" t="s">
        <v>16</v>
      </c>
    </row>
    <row r="11" spans="2:7">
      <c r="B11" t="s">
        <v>17</v>
      </c>
    </row>
    <row r="12" spans="2:7">
      <c r="B12" t="s">
        <v>18</v>
      </c>
    </row>
    <row r="13" spans="2:7">
      <c r="B13" t="s">
        <v>19</v>
      </c>
    </row>
    <row r="16" spans="2:7">
      <c r="D16" s="16"/>
      <c r="E16" s="30"/>
      <c r="F16" s="16"/>
      <c r="G16" s="16"/>
    </row>
    <row r="17" spans="4:4">
      <c r="D17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69"/>
  <sheetViews>
    <sheetView workbookViewId="0">
      <selection activeCell="J9" sqref="J9"/>
    </sheetView>
  </sheetViews>
  <sheetFormatPr defaultRowHeight="14"/>
  <cols>
    <col min="1" max="1" width="2.58203125" customWidth="1"/>
    <col min="2" max="2" width="34.4140625" bestFit="1" customWidth="1"/>
    <col min="3" max="3" width="9" style="5"/>
    <col min="4" max="5" width="9" style="12"/>
    <col min="6" max="6" width="14.25" style="8" bestFit="1" customWidth="1"/>
    <col min="7" max="7" width="29.75" style="8" bestFit="1" customWidth="1"/>
    <col min="8" max="8" width="2.58203125" style="8" customWidth="1"/>
    <col min="9" max="9" width="13.25" style="26" bestFit="1" customWidth="1"/>
    <col min="10" max="10" width="20.75" style="26" bestFit="1" customWidth="1"/>
  </cols>
  <sheetData>
    <row r="2" spans="2:10" ht="14.5">
      <c r="B2" s="3" t="s">
        <v>11</v>
      </c>
      <c r="D2" s="12" t="s">
        <v>0</v>
      </c>
      <c r="E2" s="12" t="s">
        <v>1</v>
      </c>
      <c r="F2" s="8" t="s">
        <v>2</v>
      </c>
      <c r="G2" s="8" t="s">
        <v>3</v>
      </c>
    </row>
    <row r="3" spans="2:10" s="1" customFormat="1">
      <c r="B3" s="2" t="s">
        <v>20</v>
      </c>
      <c r="C3" s="6" t="s">
        <v>21</v>
      </c>
      <c r="D3" s="13" t="s">
        <v>22</v>
      </c>
      <c r="E3" s="13" t="s">
        <v>23</v>
      </c>
      <c r="F3" s="9" t="s">
        <v>24</v>
      </c>
      <c r="G3" s="9" t="s">
        <v>25</v>
      </c>
      <c r="H3" s="28"/>
      <c r="I3" s="26" t="s">
        <v>26</v>
      </c>
      <c r="J3" s="26" t="s">
        <v>27</v>
      </c>
    </row>
    <row r="4" spans="2:10">
      <c r="B4" t="s">
        <v>28</v>
      </c>
      <c r="C4" s="5" t="s">
        <v>29</v>
      </c>
      <c r="D4" s="12" t="s">
        <v>30</v>
      </c>
      <c r="E4" s="12" t="s">
        <v>30</v>
      </c>
      <c r="F4" s="8" t="str">
        <f>IF(IFERROR((E4/D4)^(1/(2023-2009))-1, "")&lt;0, "", IFERROR((E4/D4)^(1/(2023-2009))-1, ""))</f>
        <v/>
      </c>
      <c r="G4" s="8">
        <v>2.775E-2</v>
      </c>
      <c r="I4" s="27">
        <f>'Canada GDP'!$F$14</f>
        <v>4.4456845250804289E-2</v>
      </c>
      <c r="J4" s="27">
        <f>(1.018)*(1.02)-1</f>
        <v>3.835999999999995E-2</v>
      </c>
    </row>
    <row r="5" spans="2:10">
      <c r="B5" t="s">
        <v>31</v>
      </c>
      <c r="C5" s="5" t="s">
        <v>32</v>
      </c>
      <c r="D5" s="12">
        <v>1.52</v>
      </c>
      <c r="E5" s="12">
        <v>3.57</v>
      </c>
      <c r="F5" s="8">
        <f t="shared" ref="F5:F22" si="0">IF(IFERROR((E5/D5)^(1/(2023-2009))-1, "")&lt;0, "", IFERROR((E5/D5)^(1/(2023-2009))-1, ""))</f>
        <v>6.2887925458515292E-2</v>
      </c>
      <c r="G5" s="8">
        <v>4.2000000000000003E-2</v>
      </c>
      <c r="I5" s="27">
        <f>'Canada GDP'!$F$14</f>
        <v>4.4456845250804289E-2</v>
      </c>
      <c r="J5" s="27">
        <f t="shared" ref="J5:J7" si="1">(1.018)*(1.02)-1</f>
        <v>3.835999999999995E-2</v>
      </c>
    </row>
    <row r="6" spans="2:10">
      <c r="B6" t="s">
        <v>33</v>
      </c>
      <c r="C6" s="5" t="s">
        <v>34</v>
      </c>
      <c r="D6" s="12">
        <v>1.51</v>
      </c>
      <c r="E6" s="12">
        <v>3.1</v>
      </c>
      <c r="F6" s="8">
        <f t="shared" si="0"/>
        <v>5.2720781165736419E-2</v>
      </c>
      <c r="G6" s="8">
        <v>4.8999999999999995E-2</v>
      </c>
      <c r="I6" s="27">
        <f>'Canada GDP'!$F$14</f>
        <v>4.4456845250804289E-2</v>
      </c>
      <c r="J6" s="27">
        <f t="shared" si="1"/>
        <v>3.835999999999995E-2</v>
      </c>
    </row>
    <row r="7" spans="2:10">
      <c r="B7" t="s">
        <v>35</v>
      </c>
      <c r="C7" s="5" t="s">
        <v>36</v>
      </c>
      <c r="D7" s="12" t="s">
        <v>30</v>
      </c>
      <c r="E7" s="12" t="s">
        <v>30</v>
      </c>
      <c r="F7" s="8" t="str">
        <f t="shared" si="0"/>
        <v/>
      </c>
      <c r="G7" s="8">
        <v>0.06</v>
      </c>
      <c r="I7" s="27">
        <f>'Canada GDP'!$F$14</f>
        <v>4.4456845250804289E-2</v>
      </c>
      <c r="J7" s="27">
        <f t="shared" si="1"/>
        <v>3.835999999999995E-2</v>
      </c>
    </row>
    <row r="8" spans="2:10">
      <c r="B8" t="s">
        <v>37</v>
      </c>
      <c r="C8" s="5" t="s">
        <v>38</v>
      </c>
      <c r="D8" s="12">
        <v>0.95</v>
      </c>
      <c r="E8" s="12">
        <v>2.78</v>
      </c>
      <c r="F8" s="8">
        <f t="shared" si="0"/>
        <v>7.9713810631028892E-2</v>
      </c>
      <c r="G8" s="8">
        <v>6.3751174999999993E-2</v>
      </c>
      <c r="I8" s="27">
        <f>'US GDP'!$F$14</f>
        <v>4.6530414259700725E-2</v>
      </c>
      <c r="J8" s="27">
        <f>(1.018)*(1.022)-1</f>
        <v>4.0396000000000098E-2</v>
      </c>
    </row>
    <row r="9" spans="2:10">
      <c r="B9" t="s">
        <v>39</v>
      </c>
      <c r="C9" s="5" t="s">
        <v>40</v>
      </c>
      <c r="D9" s="12">
        <v>2.78</v>
      </c>
      <c r="E9" s="12">
        <v>4.37</v>
      </c>
      <c r="F9" s="8">
        <f t="shared" si="0"/>
        <v>3.2835575681717577E-2</v>
      </c>
      <c r="G9" s="8">
        <v>5.8999999999999997E-2</v>
      </c>
      <c r="I9" s="27">
        <f>'US GDP'!$F$14</f>
        <v>4.6530414259700725E-2</v>
      </c>
      <c r="J9" s="27">
        <f t="shared" ref="J9:J22" si="2">(1.018)*(1.022)-1</f>
        <v>4.0396000000000098E-2</v>
      </c>
    </row>
    <row r="10" spans="2:10">
      <c r="B10" t="s">
        <v>41</v>
      </c>
      <c r="C10" s="5" t="s">
        <v>42</v>
      </c>
      <c r="D10" s="12">
        <v>2.97</v>
      </c>
      <c r="E10" s="12">
        <v>5.24</v>
      </c>
      <c r="F10" s="8">
        <f t="shared" si="0"/>
        <v>4.1387806844322972E-2</v>
      </c>
      <c r="G10" s="8">
        <v>6.3649999999999998E-2</v>
      </c>
      <c r="I10" s="27">
        <f>'US GDP'!$F$14</f>
        <v>4.6530414259700725E-2</v>
      </c>
      <c r="J10" s="27">
        <f t="shared" si="2"/>
        <v>4.0396000000000098E-2</v>
      </c>
    </row>
    <row r="11" spans="2:10">
      <c r="B11" t="s">
        <v>43</v>
      </c>
      <c r="C11" s="5" t="s">
        <v>44</v>
      </c>
      <c r="D11" s="12">
        <v>3.39</v>
      </c>
      <c r="E11" s="12">
        <v>5.56</v>
      </c>
      <c r="F11" s="8">
        <f t="shared" si="0"/>
        <v>3.5972485178341396E-2</v>
      </c>
      <c r="G11" s="8">
        <v>6.0277650000000002E-2</v>
      </c>
      <c r="I11" s="27">
        <f>'US GDP'!$F$14</f>
        <v>4.6530414259700725E-2</v>
      </c>
      <c r="J11" s="27">
        <f t="shared" si="2"/>
        <v>4.0396000000000098E-2</v>
      </c>
    </row>
    <row r="12" spans="2:10">
      <c r="B12" t="s">
        <v>45</v>
      </c>
      <c r="C12" s="5" t="s">
        <v>46</v>
      </c>
      <c r="D12" s="12">
        <v>6.3</v>
      </c>
      <c r="E12" s="12">
        <v>11.1</v>
      </c>
      <c r="F12" s="8">
        <f t="shared" si="0"/>
        <v>4.1286345609559572E-2</v>
      </c>
      <c r="G12" s="8">
        <v>5.4000000000000006E-2</v>
      </c>
      <c r="I12" s="27">
        <f>'US GDP'!$F$14</f>
        <v>4.6530414259700725E-2</v>
      </c>
      <c r="J12" s="27">
        <f t="shared" si="2"/>
        <v>4.0396000000000098E-2</v>
      </c>
    </row>
    <row r="13" spans="2:10">
      <c r="B13" t="s">
        <v>47</v>
      </c>
      <c r="C13" s="5" t="s">
        <v>48</v>
      </c>
      <c r="D13" s="12">
        <v>1.91</v>
      </c>
      <c r="E13" s="12">
        <v>4.34</v>
      </c>
      <c r="F13" s="8">
        <f t="shared" si="0"/>
        <v>6.0379123201455887E-2</v>
      </c>
      <c r="G13" s="8">
        <v>5.4125E-2</v>
      </c>
      <c r="I13" s="27">
        <f>'US GDP'!$F$14</f>
        <v>4.6530414259700725E-2</v>
      </c>
      <c r="J13" s="27">
        <f t="shared" si="2"/>
        <v>4.0396000000000098E-2</v>
      </c>
    </row>
    <row r="14" spans="2:10">
      <c r="B14" t="s">
        <v>49</v>
      </c>
      <c r="C14" s="5" t="s">
        <v>50</v>
      </c>
      <c r="D14" s="12">
        <v>4.29</v>
      </c>
      <c r="E14" s="12">
        <v>2.38</v>
      </c>
      <c r="F14" s="8" t="str">
        <f t="shared" si="0"/>
        <v/>
      </c>
      <c r="G14" s="8">
        <v>5.2333333333333336E-2</v>
      </c>
      <c r="I14" s="27">
        <f>'US GDP'!$F$14</f>
        <v>4.6530414259700725E-2</v>
      </c>
      <c r="J14" s="27">
        <f t="shared" si="2"/>
        <v>4.0396000000000098E-2</v>
      </c>
    </row>
    <row r="15" spans="2:10">
      <c r="B15" t="s">
        <v>51</v>
      </c>
      <c r="C15" s="5" t="s">
        <v>52</v>
      </c>
      <c r="D15" s="12" t="s">
        <v>30</v>
      </c>
      <c r="E15" s="12">
        <v>3.17</v>
      </c>
      <c r="F15" s="8" t="str">
        <f t="shared" si="0"/>
        <v/>
      </c>
      <c r="G15" s="8">
        <v>5.9749999999999998E-2</v>
      </c>
      <c r="I15" s="27">
        <f>'US GDP'!$F$14</f>
        <v>4.6530414259700725E-2</v>
      </c>
      <c r="J15" s="27">
        <f t="shared" si="2"/>
        <v>4.0396000000000098E-2</v>
      </c>
    </row>
    <row r="16" spans="2:10">
      <c r="B16" t="s">
        <v>53</v>
      </c>
      <c r="C16" s="5" t="s">
        <v>54</v>
      </c>
      <c r="D16" s="12">
        <v>0.99</v>
      </c>
      <c r="E16" s="12">
        <v>3.17</v>
      </c>
      <c r="F16" s="8">
        <f t="shared" si="0"/>
        <v>8.6680112681607691E-2</v>
      </c>
      <c r="G16" s="8">
        <v>8.0024999999999999E-2</v>
      </c>
      <c r="I16" s="27">
        <f>'US GDP'!$F$14</f>
        <v>4.6530414259700725E-2</v>
      </c>
      <c r="J16" s="27">
        <f t="shared" si="2"/>
        <v>4.0396000000000098E-2</v>
      </c>
    </row>
    <row r="17" spans="2:10">
      <c r="B17" t="s">
        <v>55</v>
      </c>
      <c r="C17" s="5" t="s">
        <v>56</v>
      </c>
      <c r="D17" s="12">
        <v>1.33</v>
      </c>
      <c r="E17" s="12">
        <v>2.0699999999999998</v>
      </c>
      <c r="F17" s="8">
        <f t="shared" si="0"/>
        <v>3.2102344549561179E-2</v>
      </c>
      <c r="G17" s="8">
        <v>5.5E-2</v>
      </c>
      <c r="I17" s="27">
        <f>'US GDP'!$F$14</f>
        <v>4.6530414259700725E-2</v>
      </c>
      <c r="J17" s="27">
        <f t="shared" si="2"/>
        <v>4.0396000000000098E-2</v>
      </c>
    </row>
    <row r="18" spans="2:10">
      <c r="B18" t="s">
        <v>57</v>
      </c>
      <c r="C18" s="5" t="s">
        <v>58</v>
      </c>
      <c r="D18" s="12">
        <v>2.2599999999999998</v>
      </c>
      <c r="E18" s="12">
        <v>4.41</v>
      </c>
      <c r="F18" s="8">
        <f t="shared" si="0"/>
        <v>4.8909135387780633E-2</v>
      </c>
      <c r="G18" s="8">
        <v>6.6625000000000004E-2</v>
      </c>
      <c r="I18" s="27">
        <f>'US GDP'!$F$14</f>
        <v>4.6530414259700725E-2</v>
      </c>
      <c r="J18" s="27">
        <f t="shared" si="2"/>
        <v>4.0396000000000098E-2</v>
      </c>
    </row>
    <row r="19" spans="2:10">
      <c r="B19" t="s">
        <v>59</v>
      </c>
      <c r="C19" s="5" t="s">
        <v>60</v>
      </c>
      <c r="D19" s="12">
        <v>1.19</v>
      </c>
      <c r="E19" s="12">
        <v>1.6</v>
      </c>
      <c r="F19" s="8">
        <f t="shared" si="0"/>
        <v>2.1371622172842608E-2</v>
      </c>
      <c r="G19" s="8">
        <v>6.9791174999999997E-2</v>
      </c>
      <c r="I19" s="27">
        <f>'US GDP'!$F$14</f>
        <v>4.6530414259700725E-2</v>
      </c>
      <c r="J19" s="27">
        <f t="shared" si="2"/>
        <v>4.0396000000000098E-2</v>
      </c>
    </row>
    <row r="20" spans="2:10">
      <c r="B20" t="s">
        <v>61</v>
      </c>
      <c r="C20" s="5" t="s">
        <v>62</v>
      </c>
      <c r="D20" s="12">
        <v>1.31</v>
      </c>
      <c r="E20" s="12">
        <v>2.38</v>
      </c>
      <c r="F20" s="8">
        <f t="shared" si="0"/>
        <v>4.3570594043152777E-2</v>
      </c>
      <c r="G20" s="8">
        <v>9.1333333333333336E-2</v>
      </c>
      <c r="I20" s="27">
        <f>'US GDP'!$F$14</f>
        <v>4.6530414259700725E-2</v>
      </c>
      <c r="J20" s="27">
        <f t="shared" si="2"/>
        <v>4.0396000000000098E-2</v>
      </c>
    </row>
    <row r="21" spans="2:10">
      <c r="B21" t="s">
        <v>63</v>
      </c>
      <c r="C21" s="5" t="s">
        <v>64</v>
      </c>
      <c r="D21" s="12">
        <v>2.3199999999999998</v>
      </c>
      <c r="E21" s="12">
        <v>3.64</v>
      </c>
      <c r="F21" s="8">
        <f t="shared" si="0"/>
        <v>3.2695740286320607E-2</v>
      </c>
      <c r="G21" s="8">
        <v>6.7649349999999997E-2</v>
      </c>
      <c r="I21" s="27">
        <f>'US GDP'!$F$14</f>
        <v>4.6530414259700725E-2</v>
      </c>
      <c r="J21" s="27">
        <f t="shared" si="2"/>
        <v>4.0396000000000098E-2</v>
      </c>
    </row>
    <row r="22" spans="2:10">
      <c r="B22" s="4" t="s">
        <v>65</v>
      </c>
      <c r="C22" s="7" t="s">
        <v>66</v>
      </c>
      <c r="D22" s="14">
        <v>1.49</v>
      </c>
      <c r="E22" s="14">
        <v>3.35</v>
      </c>
      <c r="F22" s="10">
        <f t="shared" si="0"/>
        <v>5.9577561546944269E-2</v>
      </c>
      <c r="G22" s="10">
        <v>6.5324999999999994E-2</v>
      </c>
      <c r="H22" s="11"/>
      <c r="I22" s="27">
        <f>'US GDP'!$F$14</f>
        <v>4.6530414259700725E-2</v>
      </c>
      <c r="J22" s="27">
        <f t="shared" si="2"/>
        <v>4.0396000000000098E-2</v>
      </c>
    </row>
    <row r="23" spans="2:10" ht="14.5">
      <c r="B23" t="s">
        <v>67</v>
      </c>
      <c r="F23" s="8">
        <f>MEDIAN(F4:F22)</f>
        <v>4.3570594043152777E-2</v>
      </c>
      <c r="G23" s="8">
        <f>MEDIAN(G4:G22)</f>
        <v>0.06</v>
      </c>
      <c r="I23" s="27"/>
      <c r="J23" s="27"/>
    </row>
    <row r="25" spans="2:10" ht="14.5">
      <c r="B25" s="3" t="s">
        <v>12</v>
      </c>
    </row>
    <row r="26" spans="2:10" s="1" customFormat="1" ht="14.5">
      <c r="B26" s="2" t="s">
        <v>20</v>
      </c>
      <c r="C26" s="6" t="s">
        <v>21</v>
      </c>
      <c r="D26" s="13" t="s">
        <v>22</v>
      </c>
      <c r="E26" s="13" t="s">
        <v>23</v>
      </c>
      <c r="F26" s="9" t="s">
        <v>24</v>
      </c>
      <c r="G26" s="9" t="s">
        <v>25</v>
      </c>
      <c r="H26" s="28"/>
      <c r="I26" s="26" t="s">
        <v>26</v>
      </c>
      <c r="J26" s="26"/>
    </row>
    <row r="27" spans="2:10" ht="14.5">
      <c r="B27" t="s">
        <v>68</v>
      </c>
      <c r="C27" s="5" t="s">
        <v>69</v>
      </c>
      <c r="D27" s="12" t="s">
        <v>30</v>
      </c>
      <c r="E27" s="12" t="s">
        <v>30</v>
      </c>
      <c r="F27" s="8" t="str">
        <f t="shared" ref="F27:F34" si="3">IF(IFERROR((E27/D27)^(1/(2023-2009))-1, "")&lt;0, "", IFERROR((E27/D27)^(1/(2023-2009))-1, ""))</f>
        <v/>
      </c>
      <c r="G27" s="8">
        <v>8.9749999999999996E-2</v>
      </c>
      <c r="I27" s="27">
        <f>'Canada GDP'!$F$14</f>
        <v>4.4456845250804289E-2</v>
      </c>
      <c r="J27" s="27">
        <f>(1.018)*(1.02)-1</f>
        <v>3.835999999999995E-2</v>
      </c>
    </row>
    <row r="28" spans="2:10" ht="14.5">
      <c r="B28" t="s">
        <v>28</v>
      </c>
      <c r="C28" s="5" t="s">
        <v>29</v>
      </c>
      <c r="D28" s="12" t="s">
        <v>30</v>
      </c>
      <c r="E28" s="12" t="s">
        <v>30</v>
      </c>
      <c r="F28" s="8" t="str">
        <f t="shared" si="3"/>
        <v/>
      </c>
      <c r="G28" s="8">
        <v>2.775E-2</v>
      </c>
      <c r="I28" s="27">
        <f>'Canada GDP'!$F$14</f>
        <v>4.4456845250804289E-2</v>
      </c>
      <c r="J28" s="27">
        <f t="shared" ref="J28:J30" si="4">(1.018)*(1.02)-1</f>
        <v>3.835999999999995E-2</v>
      </c>
    </row>
    <row r="29" spans="2:10" ht="14.5">
      <c r="B29" t="s">
        <v>70</v>
      </c>
      <c r="C29" s="5" t="s">
        <v>71</v>
      </c>
      <c r="D29" s="12">
        <v>1.18</v>
      </c>
      <c r="E29" s="12">
        <v>2.79</v>
      </c>
      <c r="F29" s="8">
        <f t="shared" si="3"/>
        <v>6.3394580329042327E-2</v>
      </c>
      <c r="G29" s="8">
        <v>4.7875000000000001E-2</v>
      </c>
      <c r="I29" s="27">
        <f>'Canada GDP'!$F$14</f>
        <v>4.4456845250804289E-2</v>
      </c>
      <c r="J29" s="27">
        <f t="shared" si="4"/>
        <v>3.835999999999995E-2</v>
      </c>
    </row>
    <row r="30" spans="2:10" ht="14.5">
      <c r="B30" t="s">
        <v>33</v>
      </c>
      <c r="C30" s="5" t="s">
        <v>34</v>
      </c>
      <c r="D30" s="12">
        <f>D6</f>
        <v>1.51</v>
      </c>
      <c r="E30" s="12">
        <f>E6</f>
        <v>3.1</v>
      </c>
      <c r="F30" s="8">
        <f t="shared" si="3"/>
        <v>5.2720781165736419E-2</v>
      </c>
      <c r="G30" s="8">
        <v>4.8999999999999995E-2</v>
      </c>
      <c r="I30" s="27">
        <f>'Canada GDP'!$F$14</f>
        <v>4.4456845250804289E-2</v>
      </c>
      <c r="J30" s="27">
        <f t="shared" si="4"/>
        <v>3.835999999999995E-2</v>
      </c>
    </row>
    <row r="31" spans="2:10" ht="14.5">
      <c r="B31" t="s">
        <v>72</v>
      </c>
      <c r="C31" s="5" t="s">
        <v>73</v>
      </c>
      <c r="D31" s="12">
        <v>1.97</v>
      </c>
      <c r="E31" s="12">
        <v>6.1</v>
      </c>
      <c r="F31" s="8">
        <f t="shared" si="3"/>
        <v>8.4080883833506315E-2</v>
      </c>
      <c r="G31" s="8">
        <v>7.1333333333333346E-2</v>
      </c>
      <c r="I31" s="27">
        <f>'US GDP'!$F$14</f>
        <v>4.6530414259700725E-2</v>
      </c>
      <c r="J31" s="27">
        <f>(1.018)*(1.022)-1</f>
        <v>4.0396000000000098E-2</v>
      </c>
    </row>
    <row r="32" spans="2:10" ht="14.5">
      <c r="B32" t="s">
        <v>74</v>
      </c>
      <c r="C32" s="5" t="s">
        <v>75</v>
      </c>
      <c r="D32" s="12">
        <v>2.83</v>
      </c>
      <c r="E32" s="12">
        <v>2.59</v>
      </c>
      <c r="F32" s="8" t="str">
        <f t="shared" si="3"/>
        <v/>
      </c>
      <c r="G32" s="8">
        <v>4.766666666666667E-2</v>
      </c>
      <c r="I32" s="27">
        <f>'US GDP'!$F$14</f>
        <v>4.6530414259700725E-2</v>
      </c>
      <c r="J32" s="27">
        <f t="shared" ref="J32:J34" si="5">(1.018)*(1.022)-1</f>
        <v>4.0396000000000098E-2</v>
      </c>
    </row>
    <row r="33" spans="2:10" ht="14.5">
      <c r="B33" t="s">
        <v>76</v>
      </c>
      <c r="C33" s="5" t="s">
        <v>77</v>
      </c>
      <c r="D33" s="12" t="s">
        <v>30</v>
      </c>
      <c r="E33" s="12">
        <v>4.1399999999999997</v>
      </c>
      <c r="F33" s="8" t="str">
        <f t="shared" si="3"/>
        <v/>
      </c>
      <c r="G33" s="8">
        <v>4.1250000000000002E-2</v>
      </c>
      <c r="I33" s="27">
        <f>'US GDP'!$F$14</f>
        <v>4.6530414259700725E-2</v>
      </c>
      <c r="J33" s="27">
        <f t="shared" si="5"/>
        <v>4.0396000000000098E-2</v>
      </c>
    </row>
    <row r="34" spans="2:10" ht="14.5">
      <c r="B34" s="4" t="s">
        <v>78</v>
      </c>
      <c r="C34" s="7" t="s">
        <v>79</v>
      </c>
      <c r="D34" s="14">
        <v>2.92</v>
      </c>
      <c r="E34" s="14">
        <v>3.85</v>
      </c>
      <c r="F34" s="10">
        <f t="shared" si="3"/>
        <v>1.9945558943655017E-2</v>
      </c>
      <c r="G34" s="10">
        <v>5.5900000000000005E-2</v>
      </c>
      <c r="H34" s="11"/>
      <c r="I34" s="27">
        <f>'US GDP'!$F$14</f>
        <v>4.6530414259700725E-2</v>
      </c>
      <c r="J34" s="27">
        <f t="shared" si="5"/>
        <v>4.0396000000000098E-2</v>
      </c>
    </row>
    <row r="35" spans="2:10" ht="14.5">
      <c r="B35" t="s">
        <v>67</v>
      </c>
      <c r="F35" s="8">
        <f>MEDIAN(F27:F34)</f>
        <v>5.8057680747389373E-2</v>
      </c>
      <c r="G35" s="8">
        <f>MEDIAN(G27:G34)</f>
        <v>4.8437499999999994E-2</v>
      </c>
    </row>
    <row r="37" spans="2:10" ht="14.5">
      <c r="B37" s="3" t="s">
        <v>13</v>
      </c>
    </row>
    <row r="38" spans="2:10" ht="14.5">
      <c r="B38" s="2" t="s">
        <v>20</v>
      </c>
      <c r="C38" s="6" t="s">
        <v>21</v>
      </c>
      <c r="D38" s="13" t="s">
        <v>22</v>
      </c>
      <c r="E38" s="13" t="s">
        <v>23</v>
      </c>
      <c r="F38" s="9" t="s">
        <v>24</v>
      </c>
      <c r="G38" s="9" t="s">
        <v>25</v>
      </c>
      <c r="H38" s="28"/>
      <c r="I38" s="26" t="s">
        <v>26</v>
      </c>
    </row>
    <row r="39" spans="2:10" ht="14.5">
      <c r="B39" t="s">
        <v>68</v>
      </c>
      <c r="C39" s="5" t="s">
        <v>69</v>
      </c>
      <c r="D39" s="12" t="str">
        <f>_xlfn.XLOOKUP($C39, $C$4:$C$34, D$4:D$34)</f>
        <v>n/a</v>
      </c>
      <c r="E39" s="12" t="str">
        <f>_xlfn.XLOOKUP($C39, $C$4:$C$34, E$4:E$34)</f>
        <v>n/a</v>
      </c>
      <c r="F39" s="8" t="str">
        <f>_xlfn.XLOOKUP($C39, $C$4:$C$34, F$4:F$34)</f>
        <v/>
      </c>
      <c r="G39" s="8">
        <f>_xlfn.XLOOKUP($C39, $C$4:$C$34, G$4:G$34)</f>
        <v>8.9749999999999996E-2</v>
      </c>
      <c r="I39" s="27">
        <f>_xlfn.XLOOKUP($C39, $C$4:$C$34, I$4:I$34)</f>
        <v>4.4456845250804289E-2</v>
      </c>
      <c r="J39" s="27">
        <f>_xlfn.XLOOKUP($C39, $C$4:$C$34, J$4:J$34)</f>
        <v>3.835999999999995E-2</v>
      </c>
    </row>
    <row r="40" spans="2:10" ht="14.5">
      <c r="B40" t="s">
        <v>28</v>
      </c>
      <c r="C40" s="5" t="s">
        <v>29</v>
      </c>
      <c r="D40" s="12" t="str">
        <f t="shared" ref="D40:J63" si="6">_xlfn.XLOOKUP($C40, $C$4:$C$34, D$4:D$34)</f>
        <v>n/a</v>
      </c>
      <c r="E40" s="12" t="str">
        <f t="shared" si="6"/>
        <v>n/a</v>
      </c>
      <c r="F40" s="8" t="str">
        <f t="shared" si="6"/>
        <v/>
      </c>
      <c r="G40" s="8">
        <f t="shared" si="6"/>
        <v>2.775E-2</v>
      </c>
      <c r="I40" s="27">
        <f t="shared" si="6"/>
        <v>4.4456845250804289E-2</v>
      </c>
      <c r="J40" s="27">
        <f t="shared" si="6"/>
        <v>3.835999999999995E-2</v>
      </c>
    </row>
    <row r="41" spans="2:10" ht="14.5">
      <c r="B41" t="s">
        <v>31</v>
      </c>
      <c r="C41" s="5" t="s">
        <v>32</v>
      </c>
      <c r="D41" s="12">
        <f t="shared" si="6"/>
        <v>1.52</v>
      </c>
      <c r="E41" s="12">
        <f t="shared" si="6"/>
        <v>3.57</v>
      </c>
      <c r="F41" s="8">
        <f t="shared" si="6"/>
        <v>6.2887925458515292E-2</v>
      </c>
      <c r="G41" s="8">
        <f t="shared" si="6"/>
        <v>4.2000000000000003E-2</v>
      </c>
      <c r="I41" s="27">
        <f t="shared" si="6"/>
        <v>4.4456845250804289E-2</v>
      </c>
      <c r="J41" s="27">
        <f t="shared" si="6"/>
        <v>3.835999999999995E-2</v>
      </c>
    </row>
    <row r="42" spans="2:10" ht="14.5">
      <c r="B42" t="s">
        <v>70</v>
      </c>
      <c r="C42" s="5" t="s">
        <v>71</v>
      </c>
      <c r="D42" s="12">
        <f t="shared" si="6"/>
        <v>1.18</v>
      </c>
      <c r="E42" s="12">
        <f t="shared" si="6"/>
        <v>2.79</v>
      </c>
      <c r="F42" s="8">
        <f t="shared" si="6"/>
        <v>6.3394580329042327E-2</v>
      </c>
      <c r="G42" s="8">
        <f t="shared" si="6"/>
        <v>4.7875000000000001E-2</v>
      </c>
      <c r="I42" s="27">
        <f t="shared" si="6"/>
        <v>4.4456845250804289E-2</v>
      </c>
      <c r="J42" s="27">
        <f t="shared" si="6"/>
        <v>3.835999999999995E-2</v>
      </c>
    </row>
    <row r="43" spans="2:10" ht="14.5">
      <c r="B43" t="s">
        <v>33</v>
      </c>
      <c r="C43" s="5" t="s">
        <v>34</v>
      </c>
      <c r="D43" s="12">
        <f t="shared" si="6"/>
        <v>1.51</v>
      </c>
      <c r="E43" s="12">
        <f t="shared" si="6"/>
        <v>3.1</v>
      </c>
      <c r="F43" s="8">
        <f t="shared" si="6"/>
        <v>5.2720781165736419E-2</v>
      </c>
      <c r="G43" s="8">
        <f t="shared" si="6"/>
        <v>4.8999999999999995E-2</v>
      </c>
      <c r="I43" s="27">
        <f t="shared" si="6"/>
        <v>4.4456845250804289E-2</v>
      </c>
      <c r="J43" s="27">
        <f t="shared" si="6"/>
        <v>3.835999999999995E-2</v>
      </c>
    </row>
    <row r="44" spans="2:10" ht="14.5">
      <c r="B44" t="s">
        <v>35</v>
      </c>
      <c r="C44" s="5" t="s">
        <v>36</v>
      </c>
      <c r="D44" s="12" t="str">
        <f t="shared" si="6"/>
        <v>n/a</v>
      </c>
      <c r="E44" s="12" t="str">
        <f t="shared" si="6"/>
        <v>n/a</v>
      </c>
      <c r="F44" s="8" t="str">
        <f t="shared" si="6"/>
        <v/>
      </c>
      <c r="G44" s="8">
        <f t="shared" si="6"/>
        <v>0.06</v>
      </c>
      <c r="I44" s="27">
        <f t="shared" si="6"/>
        <v>4.4456845250804289E-2</v>
      </c>
      <c r="J44" s="27">
        <f t="shared" si="6"/>
        <v>3.835999999999995E-2</v>
      </c>
    </row>
    <row r="45" spans="2:10" ht="14.5">
      <c r="B45" t="s">
        <v>37</v>
      </c>
      <c r="C45" s="5" t="s">
        <v>38</v>
      </c>
      <c r="D45" s="12">
        <f t="shared" si="6"/>
        <v>0.95</v>
      </c>
      <c r="E45" s="12">
        <f t="shared" si="6"/>
        <v>2.78</v>
      </c>
      <c r="F45" s="8">
        <f t="shared" si="6"/>
        <v>7.9713810631028892E-2</v>
      </c>
      <c r="G45" s="8">
        <f t="shared" si="6"/>
        <v>6.3751174999999993E-2</v>
      </c>
      <c r="I45" s="27">
        <f t="shared" si="6"/>
        <v>4.6530414259700725E-2</v>
      </c>
      <c r="J45" s="27">
        <f t="shared" si="6"/>
        <v>4.0396000000000098E-2</v>
      </c>
    </row>
    <row r="46" spans="2:10" ht="14.5">
      <c r="B46" t="s">
        <v>39</v>
      </c>
      <c r="C46" s="5" t="s">
        <v>40</v>
      </c>
      <c r="D46" s="12">
        <f t="shared" si="6"/>
        <v>2.78</v>
      </c>
      <c r="E46" s="12">
        <f t="shared" si="6"/>
        <v>4.37</v>
      </c>
      <c r="F46" s="11">
        <f t="shared" si="6"/>
        <v>3.2835575681717577E-2</v>
      </c>
      <c r="G46" s="11">
        <f t="shared" si="6"/>
        <v>5.8999999999999997E-2</v>
      </c>
      <c r="H46" s="11"/>
      <c r="I46" s="27">
        <f t="shared" si="6"/>
        <v>4.6530414259700725E-2</v>
      </c>
      <c r="J46" s="27">
        <f t="shared" si="6"/>
        <v>4.0396000000000098E-2</v>
      </c>
    </row>
    <row r="47" spans="2:10" ht="14.5">
      <c r="B47" t="s">
        <v>41</v>
      </c>
      <c r="C47" s="5" t="s">
        <v>42</v>
      </c>
      <c r="D47" s="12">
        <f t="shared" si="6"/>
        <v>2.97</v>
      </c>
      <c r="E47" s="12">
        <f t="shared" si="6"/>
        <v>5.24</v>
      </c>
      <c r="F47" s="11">
        <f t="shared" si="6"/>
        <v>4.1387806844322972E-2</v>
      </c>
      <c r="G47" s="11">
        <f t="shared" si="6"/>
        <v>6.3649999999999998E-2</v>
      </c>
      <c r="H47" s="11"/>
      <c r="I47" s="27">
        <f t="shared" si="6"/>
        <v>4.6530414259700725E-2</v>
      </c>
      <c r="J47" s="27">
        <f t="shared" si="6"/>
        <v>4.0396000000000098E-2</v>
      </c>
    </row>
    <row r="48" spans="2:10" ht="14.5">
      <c r="B48" t="s">
        <v>43</v>
      </c>
      <c r="C48" s="5" t="s">
        <v>44</v>
      </c>
      <c r="D48" s="12">
        <f t="shared" si="6"/>
        <v>3.39</v>
      </c>
      <c r="E48" s="12">
        <f t="shared" si="6"/>
        <v>5.56</v>
      </c>
      <c r="F48" s="8">
        <f t="shared" si="6"/>
        <v>3.5972485178341396E-2</v>
      </c>
      <c r="G48" s="8">
        <f t="shared" si="6"/>
        <v>6.0277650000000002E-2</v>
      </c>
      <c r="I48" s="27">
        <f t="shared" si="6"/>
        <v>4.6530414259700725E-2</v>
      </c>
      <c r="J48" s="27">
        <f t="shared" si="6"/>
        <v>4.0396000000000098E-2</v>
      </c>
    </row>
    <row r="49" spans="2:10" ht="14.5">
      <c r="B49" t="s">
        <v>45</v>
      </c>
      <c r="C49" s="5" t="s">
        <v>46</v>
      </c>
      <c r="D49" s="12">
        <f t="shared" si="6"/>
        <v>6.3</v>
      </c>
      <c r="E49" s="12">
        <f t="shared" si="6"/>
        <v>11.1</v>
      </c>
      <c r="F49" s="8">
        <f t="shared" si="6"/>
        <v>4.1286345609559572E-2</v>
      </c>
      <c r="G49" s="8">
        <f t="shared" si="6"/>
        <v>5.4000000000000006E-2</v>
      </c>
      <c r="I49" s="27">
        <f t="shared" si="6"/>
        <v>4.6530414259700725E-2</v>
      </c>
      <c r="J49" s="27">
        <f t="shared" si="6"/>
        <v>4.0396000000000098E-2</v>
      </c>
    </row>
    <row r="50" spans="2:10" ht="14.5">
      <c r="B50" t="s">
        <v>47</v>
      </c>
      <c r="C50" s="5" t="s">
        <v>48</v>
      </c>
      <c r="D50" s="12">
        <f t="shared" si="6"/>
        <v>1.91</v>
      </c>
      <c r="E50" s="12">
        <f t="shared" si="6"/>
        <v>4.34</v>
      </c>
      <c r="F50" s="8">
        <f t="shared" si="6"/>
        <v>6.0379123201455887E-2</v>
      </c>
      <c r="G50" s="8">
        <f t="shared" si="6"/>
        <v>5.4125E-2</v>
      </c>
      <c r="I50" s="27">
        <f t="shared" si="6"/>
        <v>4.6530414259700725E-2</v>
      </c>
      <c r="J50" s="27">
        <f t="shared" si="6"/>
        <v>4.0396000000000098E-2</v>
      </c>
    </row>
    <row r="51" spans="2:10" ht="14.5">
      <c r="B51" t="s">
        <v>49</v>
      </c>
      <c r="C51" s="5" t="s">
        <v>50</v>
      </c>
      <c r="D51" s="12">
        <f t="shared" si="6"/>
        <v>4.29</v>
      </c>
      <c r="E51" s="12">
        <f t="shared" si="6"/>
        <v>2.38</v>
      </c>
      <c r="F51" s="8" t="str">
        <f t="shared" si="6"/>
        <v/>
      </c>
      <c r="G51" s="8">
        <f t="shared" si="6"/>
        <v>5.2333333333333336E-2</v>
      </c>
      <c r="I51" s="27">
        <f t="shared" si="6"/>
        <v>4.6530414259700725E-2</v>
      </c>
      <c r="J51" s="27">
        <f t="shared" si="6"/>
        <v>4.0396000000000098E-2</v>
      </c>
    </row>
    <row r="52" spans="2:10" ht="14.5">
      <c r="B52" t="s">
        <v>51</v>
      </c>
      <c r="C52" s="5" t="s">
        <v>52</v>
      </c>
      <c r="D52" s="12" t="str">
        <f t="shared" si="6"/>
        <v>n/a</v>
      </c>
      <c r="E52" s="12">
        <f t="shared" si="6"/>
        <v>3.17</v>
      </c>
      <c r="F52" s="8" t="str">
        <f t="shared" si="6"/>
        <v/>
      </c>
      <c r="G52" s="8">
        <f t="shared" si="6"/>
        <v>5.9749999999999998E-2</v>
      </c>
      <c r="I52" s="27">
        <f t="shared" si="6"/>
        <v>4.6530414259700725E-2</v>
      </c>
      <c r="J52" s="27">
        <f t="shared" si="6"/>
        <v>4.0396000000000098E-2</v>
      </c>
    </row>
    <row r="53" spans="2:10" ht="14.5">
      <c r="B53" t="s">
        <v>53</v>
      </c>
      <c r="C53" s="5" t="s">
        <v>54</v>
      </c>
      <c r="D53" s="12">
        <f t="shared" si="6"/>
        <v>0.99</v>
      </c>
      <c r="E53" s="12">
        <f t="shared" si="6"/>
        <v>3.17</v>
      </c>
      <c r="F53" s="8">
        <f t="shared" si="6"/>
        <v>8.6680112681607691E-2</v>
      </c>
      <c r="G53" s="8">
        <f t="shared" si="6"/>
        <v>8.0024999999999999E-2</v>
      </c>
      <c r="I53" s="27">
        <f t="shared" si="6"/>
        <v>4.6530414259700725E-2</v>
      </c>
      <c r="J53" s="27">
        <f t="shared" si="6"/>
        <v>4.0396000000000098E-2</v>
      </c>
    </row>
    <row r="54" spans="2:10" ht="14.5">
      <c r="B54" t="s">
        <v>55</v>
      </c>
      <c r="C54" s="5" t="s">
        <v>56</v>
      </c>
      <c r="D54" s="12">
        <f t="shared" si="6"/>
        <v>1.33</v>
      </c>
      <c r="E54" s="12">
        <f t="shared" si="6"/>
        <v>2.0699999999999998</v>
      </c>
      <c r="F54" s="8">
        <f t="shared" si="6"/>
        <v>3.2102344549561179E-2</v>
      </c>
      <c r="G54" s="8">
        <f t="shared" si="6"/>
        <v>5.5E-2</v>
      </c>
      <c r="I54" s="27">
        <f t="shared" si="6"/>
        <v>4.6530414259700725E-2</v>
      </c>
      <c r="J54" s="27">
        <f t="shared" si="6"/>
        <v>4.0396000000000098E-2</v>
      </c>
    </row>
    <row r="55" spans="2:10" ht="14.5">
      <c r="B55" t="s">
        <v>57</v>
      </c>
      <c r="C55" s="5" t="s">
        <v>58</v>
      </c>
      <c r="D55" s="12">
        <f t="shared" si="6"/>
        <v>2.2599999999999998</v>
      </c>
      <c r="E55" s="12">
        <f t="shared" si="6"/>
        <v>4.41</v>
      </c>
      <c r="F55" s="8">
        <f t="shared" si="6"/>
        <v>4.8909135387780633E-2</v>
      </c>
      <c r="G55" s="8">
        <f t="shared" si="6"/>
        <v>6.6625000000000004E-2</v>
      </c>
      <c r="I55" s="27">
        <f t="shared" si="6"/>
        <v>4.6530414259700725E-2</v>
      </c>
      <c r="J55" s="27">
        <f t="shared" si="6"/>
        <v>4.0396000000000098E-2</v>
      </c>
    </row>
    <row r="56" spans="2:10" ht="14.5">
      <c r="B56" t="s">
        <v>59</v>
      </c>
      <c r="C56" s="5" t="s">
        <v>60</v>
      </c>
      <c r="D56" s="12">
        <f t="shared" si="6"/>
        <v>1.19</v>
      </c>
      <c r="E56" s="12">
        <f t="shared" si="6"/>
        <v>1.6</v>
      </c>
      <c r="F56" s="8">
        <f t="shared" si="6"/>
        <v>2.1371622172842608E-2</v>
      </c>
      <c r="G56" s="8">
        <f t="shared" si="6"/>
        <v>6.9791174999999997E-2</v>
      </c>
      <c r="I56" s="27">
        <f t="shared" si="6"/>
        <v>4.6530414259700725E-2</v>
      </c>
      <c r="J56" s="27">
        <f t="shared" si="6"/>
        <v>4.0396000000000098E-2</v>
      </c>
    </row>
    <row r="57" spans="2:10" ht="14.5">
      <c r="B57" t="s">
        <v>61</v>
      </c>
      <c r="C57" s="5" t="s">
        <v>62</v>
      </c>
      <c r="D57" s="12">
        <f t="shared" si="6"/>
        <v>1.31</v>
      </c>
      <c r="E57" s="12">
        <f t="shared" si="6"/>
        <v>2.38</v>
      </c>
      <c r="F57" s="8">
        <f t="shared" si="6"/>
        <v>4.3570594043152777E-2</v>
      </c>
      <c r="G57" s="8">
        <f t="shared" si="6"/>
        <v>9.1333333333333336E-2</v>
      </c>
      <c r="I57" s="27">
        <f t="shared" si="6"/>
        <v>4.6530414259700725E-2</v>
      </c>
      <c r="J57" s="27">
        <f t="shared" si="6"/>
        <v>4.0396000000000098E-2</v>
      </c>
    </row>
    <row r="58" spans="2:10" ht="14.5">
      <c r="B58" t="s">
        <v>63</v>
      </c>
      <c r="C58" s="5" t="s">
        <v>64</v>
      </c>
      <c r="D58" s="12">
        <f t="shared" si="6"/>
        <v>2.3199999999999998</v>
      </c>
      <c r="E58" s="12">
        <f t="shared" si="6"/>
        <v>3.64</v>
      </c>
      <c r="F58" s="8">
        <f t="shared" si="6"/>
        <v>3.2695740286320607E-2</v>
      </c>
      <c r="G58" s="8">
        <f t="shared" si="6"/>
        <v>6.7649349999999997E-2</v>
      </c>
      <c r="I58" s="27">
        <f t="shared" si="6"/>
        <v>4.6530414259700725E-2</v>
      </c>
      <c r="J58" s="27">
        <f t="shared" si="6"/>
        <v>4.0396000000000098E-2</v>
      </c>
    </row>
    <row r="59" spans="2:10" ht="14.5">
      <c r="B59" t="s">
        <v>65</v>
      </c>
      <c r="C59" s="5" t="s">
        <v>66</v>
      </c>
      <c r="D59" s="12">
        <f t="shared" si="6"/>
        <v>1.49</v>
      </c>
      <c r="E59" s="12">
        <f t="shared" si="6"/>
        <v>3.35</v>
      </c>
      <c r="F59" s="8">
        <f t="shared" si="6"/>
        <v>5.9577561546944269E-2</v>
      </c>
      <c r="G59" s="8">
        <f t="shared" si="6"/>
        <v>6.5324999999999994E-2</v>
      </c>
      <c r="I59" s="27">
        <f t="shared" si="6"/>
        <v>4.6530414259700725E-2</v>
      </c>
      <c r="J59" s="27">
        <f t="shared" si="6"/>
        <v>4.0396000000000098E-2</v>
      </c>
    </row>
    <row r="60" spans="2:10" ht="14.5">
      <c r="B60" t="s">
        <v>72</v>
      </c>
      <c r="C60" s="5" t="s">
        <v>73</v>
      </c>
      <c r="D60" s="12">
        <f t="shared" si="6"/>
        <v>1.97</v>
      </c>
      <c r="E60" s="12">
        <f t="shared" si="6"/>
        <v>6.1</v>
      </c>
      <c r="F60" s="8">
        <f t="shared" si="6"/>
        <v>8.4080883833506315E-2</v>
      </c>
      <c r="G60" s="8">
        <f t="shared" si="6"/>
        <v>7.1333333333333346E-2</v>
      </c>
      <c r="I60" s="27">
        <f t="shared" si="6"/>
        <v>4.6530414259700725E-2</v>
      </c>
      <c r="J60" s="27">
        <f t="shared" si="6"/>
        <v>4.0396000000000098E-2</v>
      </c>
    </row>
    <row r="61" spans="2:10" ht="14.5">
      <c r="B61" t="s">
        <v>74</v>
      </c>
      <c r="C61" s="5" t="s">
        <v>75</v>
      </c>
      <c r="D61" s="12">
        <f t="shared" si="6"/>
        <v>2.83</v>
      </c>
      <c r="E61" s="12">
        <f t="shared" si="6"/>
        <v>2.59</v>
      </c>
      <c r="F61" s="8" t="str">
        <f t="shared" si="6"/>
        <v/>
      </c>
      <c r="G61" s="8">
        <f t="shared" si="6"/>
        <v>4.766666666666667E-2</v>
      </c>
      <c r="I61" s="27">
        <f t="shared" si="6"/>
        <v>4.6530414259700725E-2</v>
      </c>
      <c r="J61" s="27">
        <f t="shared" si="6"/>
        <v>4.0396000000000098E-2</v>
      </c>
    </row>
    <row r="62" spans="2:10" ht="14.5">
      <c r="B62" t="s">
        <v>76</v>
      </c>
      <c r="C62" s="5" t="s">
        <v>77</v>
      </c>
      <c r="D62" s="12" t="str">
        <f t="shared" si="6"/>
        <v>n/a</v>
      </c>
      <c r="E62" s="12">
        <f t="shared" si="6"/>
        <v>4.1399999999999997</v>
      </c>
      <c r="F62" s="8" t="str">
        <f t="shared" si="6"/>
        <v/>
      </c>
      <c r="G62" s="8">
        <f t="shared" si="6"/>
        <v>4.1250000000000002E-2</v>
      </c>
      <c r="I62" s="27">
        <f t="shared" si="6"/>
        <v>4.6530414259700725E-2</v>
      </c>
      <c r="J62" s="27">
        <f t="shared" si="6"/>
        <v>4.0396000000000098E-2</v>
      </c>
    </row>
    <row r="63" spans="2:10" ht="14.5">
      <c r="B63" s="4" t="s">
        <v>78</v>
      </c>
      <c r="C63" s="7" t="s">
        <v>79</v>
      </c>
      <c r="D63" s="14">
        <f t="shared" si="6"/>
        <v>2.92</v>
      </c>
      <c r="E63" s="14">
        <f t="shared" si="6"/>
        <v>3.85</v>
      </c>
      <c r="F63" s="10">
        <f t="shared" si="6"/>
        <v>1.9945558943655017E-2</v>
      </c>
      <c r="G63" s="10">
        <f t="shared" si="6"/>
        <v>5.5900000000000005E-2</v>
      </c>
      <c r="H63" s="11"/>
      <c r="I63" s="27">
        <f t="shared" si="6"/>
        <v>4.6530414259700725E-2</v>
      </c>
      <c r="J63" s="27">
        <f t="shared" si="6"/>
        <v>4.0396000000000098E-2</v>
      </c>
    </row>
    <row r="64" spans="2:10" ht="14.5">
      <c r="B64" t="s">
        <v>67</v>
      </c>
      <c r="F64" s="8">
        <f>MEDIAN(F39:F63)</f>
        <v>4.6239864715466705E-2</v>
      </c>
      <c r="G64" s="8">
        <f>MEDIAN(G39:G63)</f>
        <v>5.9749999999999998E-2</v>
      </c>
    </row>
    <row r="66" spans="2:2" ht="14.5">
      <c r="B66" t="s">
        <v>15</v>
      </c>
    </row>
    <row r="67" spans="2:2" ht="14.5">
      <c r="B67" t="s">
        <v>80</v>
      </c>
    </row>
    <row r="68" spans="2:2" ht="14.5">
      <c r="B68" t="s">
        <v>81</v>
      </c>
    </row>
    <row r="69" spans="2:2" ht="14.5">
      <c r="B69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4AEB4-BDC0-4105-B642-0254C9C5A686}">
  <dimension ref="B2:F68"/>
  <sheetViews>
    <sheetView workbookViewId="0">
      <selection activeCell="F14" sqref="F14"/>
    </sheetView>
  </sheetViews>
  <sheetFormatPr defaultRowHeight="14"/>
  <cols>
    <col min="1" max="1" width="2.58203125" customWidth="1"/>
    <col min="2" max="2" width="34.4140625" bestFit="1" customWidth="1"/>
    <col min="3" max="3" width="9" style="5"/>
    <col min="4" max="5" width="9" style="12"/>
    <col min="6" max="6" width="14.25" style="8" bestFit="1" customWidth="1"/>
  </cols>
  <sheetData>
    <row r="2" spans="2:6" ht="14.5">
      <c r="B2" s="3" t="s">
        <v>11</v>
      </c>
      <c r="D2" s="12" t="s">
        <v>0</v>
      </c>
      <c r="E2" s="12" t="s">
        <v>1</v>
      </c>
      <c r="F2" s="8" t="s">
        <v>2</v>
      </c>
    </row>
    <row r="3" spans="2:6" s="1" customFormat="1">
      <c r="B3" s="2" t="s">
        <v>20</v>
      </c>
      <c r="C3" s="6" t="s">
        <v>21</v>
      </c>
      <c r="D3" s="13" t="s">
        <v>83</v>
      </c>
      <c r="E3" s="13" t="s">
        <v>84</v>
      </c>
      <c r="F3" s="9" t="s">
        <v>24</v>
      </c>
    </row>
    <row r="4" spans="2:6">
      <c r="B4" t="s">
        <v>28</v>
      </c>
      <c r="C4" s="5" t="s">
        <v>29</v>
      </c>
      <c r="D4" s="12" t="s">
        <v>30</v>
      </c>
      <c r="E4" s="12" t="s">
        <v>30</v>
      </c>
      <c r="F4" s="8" t="str">
        <f>IF(IFERROR((E4/D4)^(1/(2023-2009))-1, "")&lt;0, "", IFERROR((E4/D4)^(1/(2023-2009))-1, ""))</f>
        <v/>
      </c>
    </row>
    <row r="5" spans="2:6">
      <c r="B5" t="s">
        <v>31</v>
      </c>
      <c r="C5" s="5" t="s">
        <v>32</v>
      </c>
      <c r="D5" s="12">
        <v>1.03</v>
      </c>
      <c r="E5" s="12">
        <v>2.79</v>
      </c>
      <c r="F5" s="8">
        <f t="shared" ref="F5:F22" si="0">IF(IFERROR((E5/D5)^(1/(2023-2009))-1, "")&lt;0, "", IFERROR((E5/D5)^(1/(2023-2009))-1, ""))</f>
        <v>7.3771634222151716E-2</v>
      </c>
    </row>
    <row r="6" spans="2:6">
      <c r="B6" t="s">
        <v>33</v>
      </c>
      <c r="C6" s="5" t="s">
        <v>34</v>
      </c>
      <c r="D6" s="12">
        <v>1.04</v>
      </c>
      <c r="E6" s="12">
        <v>2.29</v>
      </c>
      <c r="F6" s="8">
        <f t="shared" si="0"/>
        <v>5.8000486401053708E-2</v>
      </c>
    </row>
    <row r="7" spans="2:6">
      <c r="B7" t="s">
        <v>35</v>
      </c>
      <c r="C7" s="5" t="s">
        <v>36</v>
      </c>
      <c r="D7" s="12" t="s">
        <v>30</v>
      </c>
      <c r="E7" s="12" t="s">
        <v>30</v>
      </c>
      <c r="F7" s="8" t="str">
        <f t="shared" si="0"/>
        <v/>
      </c>
    </row>
    <row r="8" spans="2:6">
      <c r="B8" t="s">
        <v>37</v>
      </c>
      <c r="C8" s="5" t="s">
        <v>38</v>
      </c>
      <c r="D8" s="12">
        <v>0.75</v>
      </c>
      <c r="E8" s="12">
        <v>1.81</v>
      </c>
      <c r="F8" s="8">
        <f t="shared" si="0"/>
        <v>6.4951446955767045E-2</v>
      </c>
    </row>
    <row r="9" spans="2:6">
      <c r="B9" t="s">
        <v>39</v>
      </c>
      <c r="C9" s="5" t="s">
        <v>40</v>
      </c>
      <c r="D9" s="12">
        <v>1.54</v>
      </c>
      <c r="E9" s="12">
        <v>2.52</v>
      </c>
      <c r="F9" s="8">
        <f t="shared" si="0"/>
        <v>3.5802917630059383E-2</v>
      </c>
    </row>
    <row r="10" spans="2:6">
      <c r="B10" t="s">
        <v>41</v>
      </c>
      <c r="C10" s="5" t="s">
        <v>42</v>
      </c>
      <c r="D10" s="12">
        <v>1.64</v>
      </c>
      <c r="E10" s="12">
        <v>3.37</v>
      </c>
      <c r="F10" s="8">
        <f t="shared" si="0"/>
        <v>5.2790266178305512E-2</v>
      </c>
    </row>
    <row r="11" spans="2:6">
      <c r="B11" t="s">
        <v>43</v>
      </c>
      <c r="C11" s="5" t="s">
        <v>44</v>
      </c>
      <c r="D11" s="12">
        <v>2.82</v>
      </c>
      <c r="E11" s="12">
        <v>4.0599999999999996</v>
      </c>
      <c r="F11" s="8">
        <f t="shared" si="0"/>
        <v>2.6373651784611596E-2</v>
      </c>
    </row>
    <row r="12" spans="2:6">
      <c r="B12" t="s">
        <v>45</v>
      </c>
      <c r="C12" s="5" t="s">
        <v>46</v>
      </c>
      <c r="D12" s="12">
        <v>3</v>
      </c>
      <c r="E12" s="12">
        <v>4.34</v>
      </c>
      <c r="F12" s="8">
        <f t="shared" si="0"/>
        <v>2.6726782913383262E-2</v>
      </c>
    </row>
    <row r="13" spans="2:6">
      <c r="B13" t="s">
        <v>47</v>
      </c>
      <c r="C13" s="5" t="s">
        <v>48</v>
      </c>
      <c r="D13" s="12">
        <v>0.95</v>
      </c>
      <c r="E13" s="12">
        <v>2.7</v>
      </c>
      <c r="F13" s="8">
        <f t="shared" si="0"/>
        <v>7.7464248023864313E-2</v>
      </c>
    </row>
    <row r="14" spans="2:6">
      <c r="B14" t="s">
        <v>49</v>
      </c>
      <c r="C14" s="5" t="s">
        <v>50</v>
      </c>
      <c r="D14" s="12">
        <v>2.1</v>
      </c>
      <c r="E14" s="12">
        <v>1.44</v>
      </c>
      <c r="F14" s="8" t="str">
        <f t="shared" si="0"/>
        <v/>
      </c>
    </row>
    <row r="15" spans="2:6">
      <c r="B15" t="s">
        <v>51</v>
      </c>
      <c r="C15" s="5" t="s">
        <v>52</v>
      </c>
      <c r="D15" s="12" t="s">
        <v>30</v>
      </c>
      <c r="E15" s="12">
        <v>2.48</v>
      </c>
      <c r="F15" s="8" t="str">
        <f t="shared" si="0"/>
        <v/>
      </c>
    </row>
    <row r="16" spans="2:6">
      <c r="B16" t="s">
        <v>53</v>
      </c>
      <c r="C16" s="5" t="s">
        <v>54</v>
      </c>
      <c r="D16" s="12">
        <v>0.47</v>
      </c>
      <c r="E16" s="12">
        <v>1.87</v>
      </c>
      <c r="F16" s="8">
        <f t="shared" si="0"/>
        <v>0.10366898725334472</v>
      </c>
    </row>
    <row r="17" spans="2:6">
      <c r="B17" t="s">
        <v>55</v>
      </c>
      <c r="C17" s="5" t="s">
        <v>56</v>
      </c>
      <c r="D17" s="12">
        <v>0.71</v>
      </c>
      <c r="E17" s="12">
        <v>1.66</v>
      </c>
      <c r="F17" s="8">
        <f t="shared" si="0"/>
        <v>6.2542744163554431E-2</v>
      </c>
    </row>
    <row r="18" spans="2:6">
      <c r="B18" t="s">
        <v>57</v>
      </c>
      <c r="C18" s="5" t="s">
        <v>58</v>
      </c>
      <c r="D18" s="12">
        <v>2.1</v>
      </c>
      <c r="E18" s="12">
        <v>3.49</v>
      </c>
      <c r="F18" s="8">
        <f t="shared" si="0"/>
        <v>3.6949438743817176E-2</v>
      </c>
    </row>
    <row r="19" spans="2:6">
      <c r="B19" t="s">
        <v>59</v>
      </c>
      <c r="C19" s="5" t="s">
        <v>60</v>
      </c>
      <c r="D19" s="12">
        <v>1.38</v>
      </c>
      <c r="E19" s="12">
        <v>0.95</v>
      </c>
      <c r="F19" s="8" t="str">
        <f t="shared" si="0"/>
        <v/>
      </c>
    </row>
    <row r="20" spans="2:6">
      <c r="B20" t="s">
        <v>61</v>
      </c>
      <c r="C20" s="5" t="s">
        <v>62</v>
      </c>
      <c r="D20" s="12">
        <v>1.01</v>
      </c>
      <c r="E20" s="12">
        <v>1.88</v>
      </c>
      <c r="F20" s="8">
        <f t="shared" si="0"/>
        <v>4.5379631612516791E-2</v>
      </c>
    </row>
    <row r="21" spans="2:6">
      <c r="B21" t="s">
        <v>63</v>
      </c>
      <c r="C21" s="5" t="s">
        <v>64</v>
      </c>
      <c r="D21" s="12">
        <v>1.73</v>
      </c>
      <c r="E21" s="12">
        <v>2.78</v>
      </c>
      <c r="F21" s="8">
        <f t="shared" si="0"/>
        <v>3.4461167397736636E-2</v>
      </c>
    </row>
    <row r="22" spans="2:6">
      <c r="B22" s="4" t="s">
        <v>65</v>
      </c>
      <c r="C22" s="7" t="s">
        <v>66</v>
      </c>
      <c r="D22" s="14">
        <v>0.97</v>
      </c>
      <c r="E22" s="14">
        <v>2.08</v>
      </c>
      <c r="F22" s="10">
        <f t="shared" si="0"/>
        <v>5.5999434830532158E-2</v>
      </c>
    </row>
    <row r="23" spans="2:6">
      <c r="B23" t="s">
        <v>67</v>
      </c>
      <c r="F23" s="8">
        <f>MEDIAN(F4:F22)</f>
        <v>5.4394850504418835E-2</v>
      </c>
    </row>
    <row r="25" spans="2:6" ht="14.5">
      <c r="B25" s="3" t="s">
        <v>12</v>
      </c>
    </row>
    <row r="26" spans="2:6" s="1" customFormat="1" ht="14.5">
      <c r="B26" s="2" t="s">
        <v>20</v>
      </c>
      <c r="C26" s="6" t="s">
        <v>21</v>
      </c>
      <c r="D26" s="13" t="s">
        <v>83</v>
      </c>
      <c r="E26" s="13" t="s">
        <v>84</v>
      </c>
      <c r="F26" s="9" t="s">
        <v>24</v>
      </c>
    </row>
    <row r="27" spans="2:6">
      <c r="B27" t="s">
        <v>68</v>
      </c>
      <c r="C27" s="5" t="s">
        <v>69</v>
      </c>
      <c r="D27" s="12" t="s">
        <v>30</v>
      </c>
      <c r="E27" s="12" t="s">
        <v>30</v>
      </c>
      <c r="F27" s="8" t="str">
        <f t="shared" ref="F27:F34" si="1">IF(IFERROR((E27/D27)^(1/(2023-2009))-1, "")&lt;0, "", IFERROR((E27/D27)^(1/(2023-2009))-1, ""))</f>
        <v/>
      </c>
    </row>
    <row r="28" spans="2:6">
      <c r="B28" t="s">
        <v>28</v>
      </c>
      <c r="C28" s="5" t="s">
        <v>29</v>
      </c>
      <c r="D28" s="12" t="s">
        <v>30</v>
      </c>
      <c r="E28" s="12" t="s">
        <v>30</v>
      </c>
      <c r="F28" s="8" t="str">
        <f t="shared" si="1"/>
        <v/>
      </c>
    </row>
    <row r="29" spans="2:6">
      <c r="B29" t="s">
        <v>70</v>
      </c>
      <c r="C29" s="5" t="s">
        <v>71</v>
      </c>
      <c r="D29" s="12">
        <v>0.74</v>
      </c>
      <c r="E29" s="12">
        <v>3.55</v>
      </c>
      <c r="F29" s="8">
        <f t="shared" si="1"/>
        <v>0.11851707075704709</v>
      </c>
    </row>
    <row r="30" spans="2:6">
      <c r="B30" t="s">
        <v>33</v>
      </c>
      <c r="C30" s="5" t="s">
        <v>34</v>
      </c>
      <c r="D30" s="12">
        <f>D6</f>
        <v>1.04</v>
      </c>
      <c r="E30" s="12">
        <f>E6</f>
        <v>2.29</v>
      </c>
      <c r="F30" s="8">
        <f t="shared" si="1"/>
        <v>5.8000486401053708E-2</v>
      </c>
    </row>
    <row r="31" spans="2:6">
      <c r="B31" t="s">
        <v>72</v>
      </c>
      <c r="C31" s="5" t="s">
        <v>73</v>
      </c>
      <c r="D31" s="12">
        <v>1.32</v>
      </c>
      <c r="E31" s="12">
        <v>2.96</v>
      </c>
      <c r="F31" s="8">
        <f t="shared" si="1"/>
        <v>5.9378781182797713E-2</v>
      </c>
    </row>
    <row r="32" spans="2:6">
      <c r="B32" t="s">
        <v>74</v>
      </c>
      <c r="C32" s="5" t="s">
        <v>75</v>
      </c>
      <c r="D32" s="12">
        <v>1.6</v>
      </c>
      <c r="E32" s="12">
        <v>1.94</v>
      </c>
      <c r="F32" s="8">
        <f t="shared" si="1"/>
        <v>1.3858315818410238E-2</v>
      </c>
    </row>
    <row r="33" spans="2:6">
      <c r="B33" t="s">
        <v>76</v>
      </c>
      <c r="C33" s="5" t="s">
        <v>77</v>
      </c>
      <c r="D33" s="12" t="s">
        <v>30</v>
      </c>
      <c r="E33" s="12">
        <v>2.6</v>
      </c>
      <c r="F33" s="8" t="str">
        <f t="shared" si="1"/>
        <v/>
      </c>
    </row>
    <row r="34" spans="2:6">
      <c r="B34" s="4" t="s">
        <v>78</v>
      </c>
      <c r="C34" s="7" t="s">
        <v>79</v>
      </c>
      <c r="D34" s="14">
        <v>1.53</v>
      </c>
      <c r="E34" s="14">
        <v>2.88</v>
      </c>
      <c r="F34" s="10">
        <f t="shared" si="1"/>
        <v>4.6216353084387096E-2</v>
      </c>
    </row>
    <row r="35" spans="2:6">
      <c r="B35" t="s">
        <v>67</v>
      </c>
      <c r="F35" s="8">
        <f>MEDIAN(F27:F34)</f>
        <v>5.8000486401053708E-2</v>
      </c>
    </row>
    <row r="37" spans="2:6" ht="14.5">
      <c r="B37" s="3" t="s">
        <v>13</v>
      </c>
    </row>
    <row r="38" spans="2:6" ht="14.5">
      <c r="B38" s="2" t="s">
        <v>20</v>
      </c>
      <c r="C38" s="6" t="s">
        <v>21</v>
      </c>
      <c r="D38" s="13" t="s">
        <v>83</v>
      </c>
      <c r="E38" s="13" t="s">
        <v>84</v>
      </c>
      <c r="F38" s="9" t="s">
        <v>24</v>
      </c>
    </row>
    <row r="39" spans="2:6">
      <c r="B39" t="s">
        <v>68</v>
      </c>
      <c r="C39" s="5" t="s">
        <v>69</v>
      </c>
      <c r="D39" s="12" t="str">
        <f>_xlfn.XLOOKUP($C39, $C$4:$C$34, D$4:D$34)</f>
        <v>n/a</v>
      </c>
      <c r="E39" s="12" t="str">
        <f>_xlfn.XLOOKUP($C39, $C$4:$C$34, E$4:E$34)</f>
        <v>n/a</v>
      </c>
      <c r="F39" s="8" t="str">
        <f>_xlfn.XLOOKUP($C39, $C$4:$C$34, F$4:F$34)</f>
        <v/>
      </c>
    </row>
    <row r="40" spans="2:6">
      <c r="B40" t="s">
        <v>28</v>
      </c>
      <c r="C40" s="5" t="s">
        <v>29</v>
      </c>
      <c r="D40" s="12" t="str">
        <f t="shared" ref="D40:F63" si="2">_xlfn.XLOOKUP($C40, $C$4:$C$34, D$4:D$34)</f>
        <v>n/a</v>
      </c>
      <c r="E40" s="12" t="str">
        <f t="shared" si="2"/>
        <v>n/a</v>
      </c>
      <c r="F40" s="8" t="str">
        <f t="shared" si="2"/>
        <v/>
      </c>
    </row>
    <row r="41" spans="2:6">
      <c r="B41" t="s">
        <v>31</v>
      </c>
      <c r="C41" s="5" t="s">
        <v>32</v>
      </c>
      <c r="D41" s="12">
        <f t="shared" si="2"/>
        <v>1.03</v>
      </c>
      <c r="E41" s="12">
        <f t="shared" si="2"/>
        <v>2.79</v>
      </c>
      <c r="F41" s="8">
        <f t="shared" si="2"/>
        <v>7.3771634222151716E-2</v>
      </c>
    </row>
    <row r="42" spans="2:6">
      <c r="B42" t="s">
        <v>70</v>
      </c>
      <c r="C42" s="5" t="s">
        <v>71</v>
      </c>
      <c r="D42" s="12">
        <f t="shared" si="2"/>
        <v>0.74</v>
      </c>
      <c r="E42" s="12">
        <f t="shared" si="2"/>
        <v>3.55</v>
      </c>
      <c r="F42" s="8">
        <f t="shared" si="2"/>
        <v>0.11851707075704709</v>
      </c>
    </row>
    <row r="43" spans="2:6">
      <c r="B43" t="s">
        <v>33</v>
      </c>
      <c r="C43" s="5" t="s">
        <v>34</v>
      </c>
      <c r="D43" s="12">
        <f t="shared" si="2"/>
        <v>1.04</v>
      </c>
      <c r="E43" s="12">
        <f t="shared" si="2"/>
        <v>2.29</v>
      </c>
      <c r="F43" s="8">
        <f t="shared" si="2"/>
        <v>5.8000486401053708E-2</v>
      </c>
    </row>
    <row r="44" spans="2:6">
      <c r="B44" t="s">
        <v>35</v>
      </c>
      <c r="C44" s="5" t="s">
        <v>36</v>
      </c>
      <c r="D44" s="12" t="str">
        <f t="shared" si="2"/>
        <v>n/a</v>
      </c>
      <c r="E44" s="12" t="str">
        <f t="shared" si="2"/>
        <v>n/a</v>
      </c>
      <c r="F44" s="8" t="str">
        <f t="shared" si="2"/>
        <v/>
      </c>
    </row>
    <row r="45" spans="2:6">
      <c r="B45" t="s">
        <v>37</v>
      </c>
      <c r="C45" s="5" t="s">
        <v>38</v>
      </c>
      <c r="D45" s="12">
        <f t="shared" si="2"/>
        <v>0.75</v>
      </c>
      <c r="E45" s="12">
        <f t="shared" si="2"/>
        <v>1.81</v>
      </c>
      <c r="F45" s="8">
        <f t="shared" si="2"/>
        <v>6.4951446955767045E-2</v>
      </c>
    </row>
    <row r="46" spans="2:6">
      <c r="B46" t="s">
        <v>39</v>
      </c>
      <c r="C46" s="5" t="s">
        <v>40</v>
      </c>
      <c r="D46" s="12">
        <f t="shared" si="2"/>
        <v>1.54</v>
      </c>
      <c r="E46" s="12">
        <f t="shared" si="2"/>
        <v>2.52</v>
      </c>
      <c r="F46" s="11">
        <f t="shared" si="2"/>
        <v>3.5802917630059383E-2</v>
      </c>
    </row>
    <row r="47" spans="2:6">
      <c r="B47" t="s">
        <v>41</v>
      </c>
      <c r="C47" s="5" t="s">
        <v>42</v>
      </c>
      <c r="D47" s="12">
        <f t="shared" si="2"/>
        <v>1.64</v>
      </c>
      <c r="E47" s="12">
        <f t="shared" si="2"/>
        <v>3.37</v>
      </c>
      <c r="F47" s="11">
        <f t="shared" si="2"/>
        <v>5.2790266178305512E-2</v>
      </c>
    </row>
    <row r="48" spans="2:6">
      <c r="B48" t="s">
        <v>43</v>
      </c>
      <c r="C48" s="5" t="s">
        <v>44</v>
      </c>
      <c r="D48" s="12">
        <f t="shared" si="2"/>
        <v>2.82</v>
      </c>
      <c r="E48" s="12">
        <f t="shared" si="2"/>
        <v>4.0599999999999996</v>
      </c>
      <c r="F48" s="8">
        <f t="shared" si="2"/>
        <v>2.6373651784611596E-2</v>
      </c>
    </row>
    <row r="49" spans="2:6">
      <c r="B49" t="s">
        <v>45</v>
      </c>
      <c r="C49" s="5" t="s">
        <v>46</v>
      </c>
      <c r="D49" s="12">
        <f t="shared" si="2"/>
        <v>3</v>
      </c>
      <c r="E49" s="12">
        <f t="shared" si="2"/>
        <v>4.34</v>
      </c>
      <c r="F49" s="8">
        <f t="shared" si="2"/>
        <v>2.6726782913383262E-2</v>
      </c>
    </row>
    <row r="50" spans="2:6">
      <c r="B50" t="s">
        <v>47</v>
      </c>
      <c r="C50" s="5" t="s">
        <v>48</v>
      </c>
      <c r="D50" s="12">
        <f t="shared" si="2"/>
        <v>0.95</v>
      </c>
      <c r="E50" s="12">
        <f t="shared" si="2"/>
        <v>2.7</v>
      </c>
      <c r="F50" s="8">
        <f t="shared" si="2"/>
        <v>7.7464248023864313E-2</v>
      </c>
    </row>
    <row r="51" spans="2:6">
      <c r="B51" t="s">
        <v>49</v>
      </c>
      <c r="C51" s="5" t="s">
        <v>50</v>
      </c>
      <c r="D51" s="12">
        <f t="shared" si="2"/>
        <v>2.1</v>
      </c>
      <c r="E51" s="12">
        <f t="shared" si="2"/>
        <v>1.44</v>
      </c>
      <c r="F51" s="8" t="str">
        <f t="shared" si="2"/>
        <v/>
      </c>
    </row>
    <row r="52" spans="2:6">
      <c r="B52" t="s">
        <v>51</v>
      </c>
      <c r="C52" s="5" t="s">
        <v>52</v>
      </c>
      <c r="D52" s="12" t="str">
        <f t="shared" si="2"/>
        <v>n/a</v>
      </c>
      <c r="E52" s="12">
        <f t="shared" si="2"/>
        <v>2.48</v>
      </c>
      <c r="F52" s="8" t="str">
        <f t="shared" si="2"/>
        <v/>
      </c>
    </row>
    <row r="53" spans="2:6">
      <c r="B53" t="s">
        <v>53</v>
      </c>
      <c r="C53" s="5" t="s">
        <v>54</v>
      </c>
      <c r="D53" s="12">
        <f t="shared" si="2"/>
        <v>0.47</v>
      </c>
      <c r="E53" s="12">
        <f t="shared" si="2"/>
        <v>1.87</v>
      </c>
      <c r="F53" s="8">
        <f t="shared" si="2"/>
        <v>0.10366898725334472</v>
      </c>
    </row>
    <row r="54" spans="2:6">
      <c r="B54" t="s">
        <v>55</v>
      </c>
      <c r="C54" s="5" t="s">
        <v>56</v>
      </c>
      <c r="D54" s="12">
        <f t="shared" si="2"/>
        <v>0.71</v>
      </c>
      <c r="E54" s="12">
        <f t="shared" si="2"/>
        <v>1.66</v>
      </c>
      <c r="F54" s="8">
        <f t="shared" si="2"/>
        <v>6.2542744163554431E-2</v>
      </c>
    </row>
    <row r="55" spans="2:6">
      <c r="B55" t="s">
        <v>57</v>
      </c>
      <c r="C55" s="5" t="s">
        <v>58</v>
      </c>
      <c r="D55" s="12">
        <f t="shared" si="2"/>
        <v>2.1</v>
      </c>
      <c r="E55" s="12">
        <f t="shared" si="2"/>
        <v>3.49</v>
      </c>
      <c r="F55" s="8">
        <f t="shared" si="2"/>
        <v>3.6949438743817176E-2</v>
      </c>
    </row>
    <row r="56" spans="2:6">
      <c r="B56" t="s">
        <v>59</v>
      </c>
      <c r="C56" s="5" t="s">
        <v>60</v>
      </c>
      <c r="D56" s="12">
        <f t="shared" si="2"/>
        <v>1.38</v>
      </c>
      <c r="E56" s="12">
        <f t="shared" si="2"/>
        <v>0.95</v>
      </c>
      <c r="F56" s="8" t="str">
        <f t="shared" si="2"/>
        <v/>
      </c>
    </row>
    <row r="57" spans="2:6">
      <c r="B57" t="s">
        <v>61</v>
      </c>
      <c r="C57" s="5" t="s">
        <v>62</v>
      </c>
      <c r="D57" s="12">
        <f t="shared" si="2"/>
        <v>1.01</v>
      </c>
      <c r="E57" s="12">
        <f t="shared" si="2"/>
        <v>1.88</v>
      </c>
      <c r="F57" s="8">
        <f t="shared" si="2"/>
        <v>4.5379631612516791E-2</v>
      </c>
    </row>
    <row r="58" spans="2:6">
      <c r="B58" t="s">
        <v>63</v>
      </c>
      <c r="C58" s="5" t="s">
        <v>64</v>
      </c>
      <c r="D58" s="12">
        <f t="shared" si="2"/>
        <v>1.73</v>
      </c>
      <c r="E58" s="12">
        <f t="shared" si="2"/>
        <v>2.78</v>
      </c>
      <c r="F58" s="8">
        <f t="shared" si="2"/>
        <v>3.4461167397736636E-2</v>
      </c>
    </row>
    <row r="59" spans="2:6">
      <c r="B59" t="s">
        <v>65</v>
      </c>
      <c r="C59" s="5" t="s">
        <v>66</v>
      </c>
      <c r="D59" s="12">
        <f t="shared" si="2"/>
        <v>0.97</v>
      </c>
      <c r="E59" s="12">
        <f t="shared" si="2"/>
        <v>2.08</v>
      </c>
      <c r="F59" s="8">
        <f t="shared" si="2"/>
        <v>5.5999434830532158E-2</v>
      </c>
    </row>
    <row r="60" spans="2:6">
      <c r="B60" t="s">
        <v>72</v>
      </c>
      <c r="C60" s="5" t="s">
        <v>73</v>
      </c>
      <c r="D60" s="12">
        <f t="shared" si="2"/>
        <v>1.32</v>
      </c>
      <c r="E60" s="12">
        <f t="shared" si="2"/>
        <v>2.96</v>
      </c>
      <c r="F60" s="8">
        <f t="shared" si="2"/>
        <v>5.9378781182797713E-2</v>
      </c>
    </row>
    <row r="61" spans="2:6">
      <c r="B61" t="s">
        <v>74</v>
      </c>
      <c r="C61" s="5" t="s">
        <v>75</v>
      </c>
      <c r="D61" s="12">
        <f t="shared" si="2"/>
        <v>1.6</v>
      </c>
      <c r="E61" s="12">
        <f t="shared" si="2"/>
        <v>1.94</v>
      </c>
      <c r="F61" s="8">
        <f t="shared" si="2"/>
        <v>1.3858315818410238E-2</v>
      </c>
    </row>
    <row r="62" spans="2:6">
      <c r="B62" t="s">
        <v>76</v>
      </c>
      <c r="C62" s="5" t="s">
        <v>77</v>
      </c>
      <c r="D62" s="12" t="str">
        <f t="shared" si="2"/>
        <v>n/a</v>
      </c>
      <c r="E62" s="12">
        <f t="shared" si="2"/>
        <v>2.6</v>
      </c>
      <c r="F62" s="8" t="str">
        <f t="shared" si="2"/>
        <v/>
      </c>
    </row>
    <row r="63" spans="2:6">
      <c r="B63" s="4" t="s">
        <v>78</v>
      </c>
      <c r="C63" s="7" t="s">
        <v>79</v>
      </c>
      <c r="D63" s="14">
        <f t="shared" si="2"/>
        <v>1.53</v>
      </c>
      <c r="E63" s="14">
        <f t="shared" si="2"/>
        <v>2.88</v>
      </c>
      <c r="F63" s="10">
        <f t="shared" si="2"/>
        <v>4.6216353084387096E-2</v>
      </c>
    </row>
    <row r="64" spans="2:6">
      <c r="B64" t="s">
        <v>67</v>
      </c>
      <c r="F64" s="8">
        <f>MEDIAN(F39:F63)</f>
        <v>5.4394850504418835E-2</v>
      </c>
    </row>
    <row r="66" spans="2:2">
      <c r="B66" t="s">
        <v>15</v>
      </c>
    </row>
    <row r="67" spans="2:2">
      <c r="B67" t="s">
        <v>85</v>
      </c>
    </row>
    <row r="68" spans="2:2">
      <c r="B68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3E1F5-3B74-4537-95DA-110EFDAD1C3B}">
  <dimension ref="A1:F74"/>
  <sheetViews>
    <sheetView workbookViewId="0">
      <selection activeCell="G16" sqref="G16"/>
    </sheetView>
  </sheetViews>
  <sheetFormatPr defaultColWidth="20.75" defaultRowHeight="14"/>
  <cols>
    <col min="1" max="4" width="20.75" customWidth="1"/>
    <col min="5" max="6" width="12.75" style="5" customWidth="1"/>
    <col min="7" max="7" width="20.75" customWidth="1"/>
  </cols>
  <sheetData>
    <row r="1" spans="1:6">
      <c r="A1" t="s">
        <v>87</v>
      </c>
      <c r="C1" s="17" t="s">
        <v>88</v>
      </c>
    </row>
    <row r="2" spans="1:6">
      <c r="A2" t="s">
        <v>89</v>
      </c>
      <c r="C2" s="21" t="s">
        <v>90</v>
      </c>
    </row>
    <row r="3" spans="1:6">
      <c r="A3" t="s">
        <v>91</v>
      </c>
    </row>
    <row r="4" spans="1:6">
      <c r="A4" t="s">
        <v>92</v>
      </c>
    </row>
    <row r="5" spans="1:6">
      <c r="A5" t="s">
        <v>93</v>
      </c>
    </row>
    <row r="6" spans="1:6">
      <c r="A6" t="s">
        <v>94</v>
      </c>
    </row>
    <row r="8" spans="1:6">
      <c r="A8" t="s">
        <v>95</v>
      </c>
      <c r="B8" t="s">
        <v>96</v>
      </c>
    </row>
    <row r="10" spans="1:6">
      <c r="A10" t="s">
        <v>97</v>
      </c>
    </row>
    <row r="11" spans="1:6">
      <c r="A11" t="s">
        <v>98</v>
      </c>
      <c r="B11" t="s">
        <v>95</v>
      </c>
    </row>
    <row r="12" spans="1:6">
      <c r="A12" s="19">
        <v>22282</v>
      </c>
      <c r="B12" s="20">
        <v>42026</v>
      </c>
      <c r="C12">
        <f>YEAR(A12)</f>
        <v>1961</v>
      </c>
      <c r="E12" s="24">
        <v>2009</v>
      </c>
      <c r="F12" s="25">
        <f>_xlfn.XLOOKUP(E12, C:C, B:B)</f>
        <v>1571334</v>
      </c>
    </row>
    <row r="13" spans="1:6">
      <c r="A13" s="19">
        <v>22647</v>
      </c>
      <c r="B13" s="20">
        <v>45739</v>
      </c>
      <c r="C13">
        <f t="shared" ref="C13:C74" si="0">YEAR(A13)</f>
        <v>1962</v>
      </c>
      <c r="E13" s="24">
        <v>2023</v>
      </c>
      <c r="F13" s="25">
        <f>_xlfn.XLOOKUP(E13, C:C, B:B)</f>
        <v>2888920</v>
      </c>
    </row>
    <row r="14" spans="1:6">
      <c r="A14" s="19">
        <v>23012</v>
      </c>
      <c r="B14" s="20">
        <v>49213</v>
      </c>
      <c r="C14">
        <f t="shared" si="0"/>
        <v>1963</v>
      </c>
      <c r="E14" s="24" t="s">
        <v>99</v>
      </c>
      <c r="F14" s="23">
        <f>(F13/F12)^(1/(E13-E12))-1</f>
        <v>4.4456845250804289E-2</v>
      </c>
    </row>
    <row r="15" spans="1:6">
      <c r="A15" s="19">
        <v>23377</v>
      </c>
      <c r="B15" s="20">
        <v>53975</v>
      </c>
      <c r="C15">
        <f t="shared" si="0"/>
        <v>1964</v>
      </c>
    </row>
    <row r="16" spans="1:6">
      <c r="A16" s="19">
        <v>23743</v>
      </c>
      <c r="B16" s="20">
        <v>59551</v>
      </c>
      <c r="C16">
        <f t="shared" si="0"/>
        <v>1965</v>
      </c>
    </row>
    <row r="17" spans="1:3">
      <c r="A17" s="19">
        <v>24108</v>
      </c>
      <c r="B17" s="20">
        <v>66705</v>
      </c>
      <c r="C17">
        <f t="shared" si="0"/>
        <v>1966</v>
      </c>
    </row>
    <row r="18" spans="1:3">
      <c r="A18" s="19">
        <v>24473</v>
      </c>
      <c r="B18" s="20">
        <v>71812</v>
      </c>
      <c r="C18">
        <f t="shared" si="0"/>
        <v>1967</v>
      </c>
    </row>
    <row r="19" spans="1:3">
      <c r="A19" s="19">
        <v>24838</v>
      </c>
      <c r="B19" s="20">
        <v>78474</v>
      </c>
      <c r="C19">
        <f t="shared" si="0"/>
        <v>1968</v>
      </c>
    </row>
    <row r="20" spans="1:3">
      <c r="A20" s="19">
        <v>25204</v>
      </c>
      <c r="B20" s="20">
        <v>86430</v>
      </c>
      <c r="C20">
        <f t="shared" si="0"/>
        <v>1969</v>
      </c>
    </row>
    <row r="21" spans="1:3">
      <c r="A21" s="19">
        <v>25569</v>
      </c>
      <c r="B21" s="20">
        <v>93153</v>
      </c>
      <c r="C21">
        <f t="shared" si="0"/>
        <v>1970</v>
      </c>
    </row>
    <row r="22" spans="1:3">
      <c r="A22" s="19">
        <v>25934</v>
      </c>
      <c r="B22" s="20">
        <v>101665</v>
      </c>
      <c r="C22">
        <f t="shared" si="0"/>
        <v>1971</v>
      </c>
    </row>
    <row r="23" spans="1:3">
      <c r="A23" s="19">
        <v>26299</v>
      </c>
      <c r="B23" s="20">
        <v>113521</v>
      </c>
      <c r="C23">
        <f t="shared" si="0"/>
        <v>1972</v>
      </c>
    </row>
    <row r="24" spans="1:3">
      <c r="A24" s="19">
        <v>26665</v>
      </c>
      <c r="B24" s="20">
        <v>132966</v>
      </c>
      <c r="C24">
        <f t="shared" si="0"/>
        <v>1973</v>
      </c>
    </row>
    <row r="25" spans="1:3">
      <c r="A25" s="19">
        <v>27030</v>
      </c>
      <c r="B25" s="20">
        <v>158176</v>
      </c>
      <c r="C25">
        <f t="shared" si="0"/>
        <v>1974</v>
      </c>
    </row>
    <row r="26" spans="1:3">
      <c r="A26" s="19">
        <v>27395</v>
      </c>
      <c r="B26" s="20">
        <v>177928</v>
      </c>
      <c r="C26">
        <f t="shared" si="0"/>
        <v>1975</v>
      </c>
    </row>
    <row r="27" spans="1:3">
      <c r="A27" s="19">
        <v>27760</v>
      </c>
      <c r="B27" s="20">
        <v>205986</v>
      </c>
      <c r="C27">
        <f t="shared" si="0"/>
        <v>1976</v>
      </c>
    </row>
    <row r="28" spans="1:3">
      <c r="A28" s="19">
        <v>28126</v>
      </c>
      <c r="B28" s="20">
        <v>227601</v>
      </c>
      <c r="C28">
        <f t="shared" si="0"/>
        <v>1977</v>
      </c>
    </row>
    <row r="29" spans="1:3">
      <c r="A29" s="19">
        <v>28491</v>
      </c>
      <c r="B29" s="20">
        <v>252075</v>
      </c>
      <c r="C29">
        <f t="shared" si="0"/>
        <v>1978</v>
      </c>
    </row>
    <row r="30" spans="1:3">
      <c r="A30" s="19">
        <v>28856</v>
      </c>
      <c r="B30" s="20">
        <v>287608</v>
      </c>
      <c r="C30">
        <f t="shared" si="0"/>
        <v>1979</v>
      </c>
    </row>
    <row r="31" spans="1:3">
      <c r="A31" s="19">
        <v>29221</v>
      </c>
      <c r="B31" s="20">
        <v>322782</v>
      </c>
      <c r="C31">
        <f t="shared" si="0"/>
        <v>1980</v>
      </c>
    </row>
    <row r="32" spans="1:3">
      <c r="A32" s="19">
        <v>29587</v>
      </c>
      <c r="B32" s="20">
        <v>368358</v>
      </c>
      <c r="C32">
        <f t="shared" si="0"/>
        <v>1981</v>
      </c>
    </row>
    <row r="33" spans="1:3">
      <c r="A33" s="19">
        <v>29952</v>
      </c>
      <c r="B33" s="20">
        <v>388181</v>
      </c>
      <c r="C33">
        <f t="shared" si="0"/>
        <v>1982</v>
      </c>
    </row>
    <row r="34" spans="1:3">
      <c r="A34" s="19">
        <v>30317</v>
      </c>
      <c r="B34" s="20">
        <v>421316</v>
      </c>
      <c r="C34">
        <f t="shared" si="0"/>
        <v>1983</v>
      </c>
    </row>
    <row r="35" spans="1:3">
      <c r="A35" s="19">
        <v>30682</v>
      </c>
      <c r="B35" s="20">
        <v>461986</v>
      </c>
      <c r="C35">
        <f t="shared" si="0"/>
        <v>1984</v>
      </c>
    </row>
    <row r="36" spans="1:3">
      <c r="A36" s="19">
        <v>31048</v>
      </c>
      <c r="B36" s="20">
        <v>500027</v>
      </c>
      <c r="C36">
        <f t="shared" si="0"/>
        <v>1985</v>
      </c>
    </row>
    <row r="37" spans="1:3">
      <c r="A37" s="19">
        <v>31413</v>
      </c>
      <c r="B37" s="20">
        <v>526630</v>
      </c>
      <c r="C37">
        <f t="shared" si="0"/>
        <v>1986</v>
      </c>
    </row>
    <row r="38" spans="1:3">
      <c r="A38" s="19">
        <v>31778</v>
      </c>
      <c r="B38" s="20">
        <v>574336</v>
      </c>
      <c r="C38">
        <f t="shared" si="0"/>
        <v>1987</v>
      </c>
    </row>
    <row r="39" spans="1:3">
      <c r="A39" s="19">
        <v>32143</v>
      </c>
      <c r="B39" s="20">
        <v>626894</v>
      </c>
      <c r="C39">
        <f t="shared" si="0"/>
        <v>1988</v>
      </c>
    </row>
    <row r="40" spans="1:3">
      <c r="A40" s="19">
        <v>32509</v>
      </c>
      <c r="B40" s="20">
        <v>671579</v>
      </c>
      <c r="C40">
        <f t="shared" si="0"/>
        <v>1989</v>
      </c>
    </row>
    <row r="41" spans="1:3">
      <c r="A41" s="19">
        <v>32874</v>
      </c>
      <c r="B41" s="20">
        <v>695501</v>
      </c>
      <c r="C41">
        <f t="shared" si="0"/>
        <v>1990</v>
      </c>
    </row>
    <row r="42" spans="1:3">
      <c r="A42" s="19">
        <v>33239</v>
      </c>
      <c r="B42" s="20">
        <v>701773</v>
      </c>
      <c r="C42">
        <f t="shared" si="0"/>
        <v>1991</v>
      </c>
    </row>
    <row r="43" spans="1:3">
      <c r="A43" s="19">
        <v>33604</v>
      </c>
      <c r="B43" s="20">
        <v>718436</v>
      </c>
      <c r="C43">
        <f t="shared" si="0"/>
        <v>1992</v>
      </c>
    </row>
    <row r="44" spans="1:3">
      <c r="A44" s="19">
        <v>33970</v>
      </c>
      <c r="B44" s="20">
        <v>747037</v>
      </c>
      <c r="C44">
        <f t="shared" si="0"/>
        <v>1993</v>
      </c>
    </row>
    <row r="45" spans="1:3">
      <c r="A45" s="19">
        <v>34335</v>
      </c>
      <c r="B45" s="20">
        <v>791972</v>
      </c>
      <c r="C45">
        <f t="shared" si="0"/>
        <v>1994</v>
      </c>
    </row>
    <row r="46" spans="1:3">
      <c r="A46" s="19">
        <v>34700</v>
      </c>
      <c r="B46" s="20">
        <v>831621</v>
      </c>
      <c r="C46">
        <f t="shared" si="0"/>
        <v>1995</v>
      </c>
    </row>
    <row r="47" spans="1:3">
      <c r="A47" s="19">
        <v>35065</v>
      </c>
      <c r="B47" s="20">
        <v>859834</v>
      </c>
      <c r="C47">
        <f t="shared" si="0"/>
        <v>1996</v>
      </c>
    </row>
    <row r="48" spans="1:3">
      <c r="A48" s="19">
        <v>35431</v>
      </c>
      <c r="B48" s="20">
        <v>906926</v>
      </c>
      <c r="C48">
        <f t="shared" si="0"/>
        <v>1997</v>
      </c>
    </row>
    <row r="49" spans="1:3">
      <c r="A49" s="19">
        <v>35796</v>
      </c>
      <c r="B49" s="20">
        <v>940548</v>
      </c>
      <c r="C49">
        <f t="shared" si="0"/>
        <v>1998</v>
      </c>
    </row>
    <row r="50" spans="1:3">
      <c r="A50" s="19">
        <v>36161</v>
      </c>
      <c r="B50" s="20">
        <v>1007927</v>
      </c>
      <c r="C50">
        <f t="shared" si="0"/>
        <v>1999</v>
      </c>
    </row>
    <row r="51" spans="1:3">
      <c r="A51" s="19">
        <v>36526</v>
      </c>
      <c r="B51" s="20">
        <v>1106071</v>
      </c>
      <c r="C51">
        <f t="shared" si="0"/>
        <v>2000</v>
      </c>
    </row>
    <row r="52" spans="1:3">
      <c r="A52" s="19">
        <v>36892</v>
      </c>
      <c r="B52" s="20">
        <v>1144543</v>
      </c>
      <c r="C52">
        <f t="shared" si="0"/>
        <v>2001</v>
      </c>
    </row>
    <row r="53" spans="1:3">
      <c r="A53" s="19">
        <v>37257</v>
      </c>
      <c r="B53" s="20">
        <v>1193694</v>
      </c>
      <c r="C53">
        <f t="shared" si="0"/>
        <v>2002</v>
      </c>
    </row>
    <row r="54" spans="1:3">
      <c r="A54" s="19">
        <v>37622</v>
      </c>
      <c r="B54" s="20">
        <v>1254747</v>
      </c>
      <c r="C54">
        <f t="shared" si="0"/>
        <v>2003</v>
      </c>
    </row>
    <row r="55" spans="1:3">
      <c r="A55" s="19">
        <v>37987</v>
      </c>
      <c r="B55" s="20">
        <v>1335731</v>
      </c>
      <c r="C55">
        <f t="shared" si="0"/>
        <v>2004</v>
      </c>
    </row>
    <row r="56" spans="1:3">
      <c r="A56" s="19">
        <v>38353</v>
      </c>
      <c r="B56" s="20">
        <v>1421590</v>
      </c>
      <c r="C56">
        <f t="shared" si="0"/>
        <v>2005</v>
      </c>
    </row>
    <row r="57" spans="1:3">
      <c r="A57" s="19">
        <v>38718</v>
      </c>
      <c r="B57" s="20">
        <v>1496604</v>
      </c>
      <c r="C57">
        <f t="shared" si="0"/>
        <v>2006</v>
      </c>
    </row>
    <row r="58" spans="1:3">
      <c r="A58" s="19">
        <v>39083</v>
      </c>
      <c r="B58" s="20">
        <v>1577661</v>
      </c>
      <c r="C58">
        <f t="shared" si="0"/>
        <v>2007</v>
      </c>
    </row>
    <row r="59" spans="1:3">
      <c r="A59" s="19">
        <v>39448</v>
      </c>
      <c r="B59" s="20">
        <v>1657041</v>
      </c>
      <c r="C59">
        <f t="shared" si="0"/>
        <v>2008</v>
      </c>
    </row>
    <row r="60" spans="1:3">
      <c r="A60" s="19">
        <v>39814</v>
      </c>
      <c r="B60" s="20">
        <v>1571334</v>
      </c>
      <c r="C60">
        <f t="shared" si="0"/>
        <v>2009</v>
      </c>
    </row>
    <row r="61" spans="1:3">
      <c r="A61" s="19">
        <v>40179</v>
      </c>
      <c r="B61" s="20">
        <v>1666048</v>
      </c>
      <c r="C61">
        <f t="shared" si="0"/>
        <v>2010</v>
      </c>
    </row>
    <row r="62" spans="1:3">
      <c r="A62" s="19">
        <v>40544</v>
      </c>
      <c r="B62" s="20">
        <v>1774063</v>
      </c>
      <c r="C62">
        <f t="shared" si="0"/>
        <v>2011</v>
      </c>
    </row>
    <row r="63" spans="1:3">
      <c r="A63" s="19">
        <v>40909</v>
      </c>
      <c r="B63" s="20">
        <v>1827201</v>
      </c>
      <c r="C63">
        <f t="shared" si="0"/>
        <v>2012</v>
      </c>
    </row>
    <row r="64" spans="1:3">
      <c r="A64" s="19">
        <v>41275</v>
      </c>
      <c r="B64" s="20">
        <v>1902247</v>
      </c>
      <c r="C64">
        <f t="shared" si="0"/>
        <v>2013</v>
      </c>
    </row>
    <row r="65" spans="1:3">
      <c r="A65" s="19">
        <v>41640</v>
      </c>
      <c r="B65" s="20">
        <v>1994898</v>
      </c>
      <c r="C65">
        <f t="shared" si="0"/>
        <v>2014</v>
      </c>
    </row>
    <row r="66" spans="1:3">
      <c r="A66" s="19">
        <v>42005</v>
      </c>
      <c r="B66" s="20">
        <v>1990441</v>
      </c>
      <c r="C66">
        <f t="shared" si="0"/>
        <v>2015</v>
      </c>
    </row>
    <row r="67" spans="1:3">
      <c r="A67" s="19">
        <v>42370</v>
      </c>
      <c r="B67" s="20">
        <v>2025535</v>
      </c>
      <c r="C67">
        <f t="shared" si="0"/>
        <v>2016</v>
      </c>
    </row>
    <row r="68" spans="1:3">
      <c r="A68" s="19">
        <v>42736</v>
      </c>
      <c r="B68" s="20">
        <v>2140641</v>
      </c>
      <c r="C68">
        <f t="shared" si="0"/>
        <v>2017</v>
      </c>
    </row>
    <row r="69" spans="1:3">
      <c r="A69" s="19">
        <v>43101</v>
      </c>
      <c r="B69" s="20">
        <v>2235675</v>
      </c>
      <c r="C69">
        <f t="shared" si="0"/>
        <v>2018</v>
      </c>
    </row>
    <row r="70" spans="1:3">
      <c r="A70" s="19">
        <v>43466</v>
      </c>
      <c r="B70" s="20">
        <v>2313563</v>
      </c>
      <c r="C70">
        <f t="shared" si="0"/>
        <v>2019</v>
      </c>
    </row>
    <row r="71" spans="1:3">
      <c r="A71" s="19">
        <v>43831</v>
      </c>
      <c r="B71" s="20">
        <v>2220527</v>
      </c>
      <c r="C71">
        <f t="shared" si="0"/>
        <v>2020</v>
      </c>
    </row>
    <row r="72" spans="1:3">
      <c r="A72" s="19">
        <v>44197</v>
      </c>
      <c r="B72" s="20">
        <v>2517123</v>
      </c>
      <c r="C72">
        <f t="shared" si="0"/>
        <v>2021</v>
      </c>
    </row>
    <row r="73" spans="1:3">
      <c r="A73" s="19">
        <v>44562</v>
      </c>
      <c r="B73" s="20">
        <v>2813289</v>
      </c>
      <c r="C73">
        <f t="shared" si="0"/>
        <v>2022</v>
      </c>
    </row>
    <row r="74" spans="1:3">
      <c r="A74" s="19">
        <v>44927</v>
      </c>
      <c r="B74" s="20">
        <v>2888920</v>
      </c>
      <c r="C74">
        <f t="shared" si="0"/>
        <v>2023</v>
      </c>
    </row>
  </sheetData>
  <hyperlinks>
    <hyperlink ref="C2" r:id="rId1" xr:uid="{2A02DB82-84E5-40E9-8F12-2996930B413C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E9A4F-4CD5-4E0E-A51D-05304C102CE7}">
  <dimension ref="A1:F85"/>
  <sheetViews>
    <sheetView tabSelected="1" workbookViewId="0">
      <selection activeCell="G16" sqref="G16"/>
    </sheetView>
  </sheetViews>
  <sheetFormatPr defaultColWidth="20.75" defaultRowHeight="14"/>
  <cols>
    <col min="1" max="4" width="20.75" customWidth="1"/>
    <col min="5" max="6" width="12.75" style="5" customWidth="1"/>
    <col min="7" max="7" width="20.75" customWidth="1"/>
  </cols>
  <sheetData>
    <row r="1" spans="1:6">
      <c r="A1" t="s">
        <v>87</v>
      </c>
      <c r="C1" s="17" t="s">
        <v>88</v>
      </c>
    </row>
    <row r="2" spans="1:6">
      <c r="A2" t="s">
        <v>89</v>
      </c>
      <c r="C2" s="21" t="s">
        <v>100</v>
      </c>
    </row>
    <row r="3" spans="1:6">
      <c r="A3" t="s">
        <v>91</v>
      </c>
    </row>
    <row r="4" spans="1:6">
      <c r="A4" t="s">
        <v>92</v>
      </c>
    </row>
    <row r="5" spans="1:6">
      <c r="A5" t="s">
        <v>93</v>
      </c>
    </row>
    <row r="6" spans="1:6">
      <c r="A6" t="s">
        <v>94</v>
      </c>
    </row>
    <row r="8" spans="1:6">
      <c r="A8" t="s">
        <v>101</v>
      </c>
      <c r="B8" t="s">
        <v>102</v>
      </c>
    </row>
    <row r="10" spans="1:6">
      <c r="A10" t="s">
        <v>97</v>
      </c>
    </row>
    <row r="11" spans="1:6">
      <c r="A11" t="s">
        <v>98</v>
      </c>
      <c r="B11" t="s">
        <v>101</v>
      </c>
    </row>
    <row r="12" spans="1:6">
      <c r="A12" s="19">
        <v>18264</v>
      </c>
      <c r="B12" s="20">
        <v>74957</v>
      </c>
      <c r="C12">
        <f>YEAR(A12)</f>
        <v>1950</v>
      </c>
      <c r="E12" s="22">
        <v>2009</v>
      </c>
      <c r="F12" s="25">
        <f>_xlfn.XLOOKUP(E12, C:C, B:B)</f>
        <v>3619517.25</v>
      </c>
    </row>
    <row r="13" spans="1:6">
      <c r="A13" s="19">
        <v>18629</v>
      </c>
      <c r="B13" s="20">
        <v>86727.5</v>
      </c>
      <c r="C13">
        <f t="shared" ref="C13:C76" si="0">YEAR(A13)</f>
        <v>1951</v>
      </c>
      <c r="E13" s="22">
        <v>2023</v>
      </c>
      <c r="F13" s="25">
        <f>_xlfn.XLOOKUP(E13, C:C, B:B)</f>
        <v>6841898.25</v>
      </c>
    </row>
    <row r="14" spans="1:6">
      <c r="A14" s="19">
        <v>18994</v>
      </c>
      <c r="B14" s="20">
        <v>91835.25</v>
      </c>
      <c r="C14">
        <f t="shared" si="0"/>
        <v>1952</v>
      </c>
      <c r="E14" s="22" t="s">
        <v>99</v>
      </c>
      <c r="F14" s="23">
        <f>(F13/F12)^(1/(E13-E12))-1</f>
        <v>4.6530414259700725E-2</v>
      </c>
    </row>
    <row r="15" spans="1:6">
      <c r="A15" s="19">
        <v>19360</v>
      </c>
      <c r="B15" s="20">
        <v>97304</v>
      </c>
      <c r="C15">
        <f t="shared" si="0"/>
        <v>1953</v>
      </c>
    </row>
    <row r="16" spans="1:6">
      <c r="A16" s="19">
        <v>19725</v>
      </c>
      <c r="B16" s="20">
        <v>97639</v>
      </c>
      <c r="C16">
        <f t="shared" si="0"/>
        <v>1954</v>
      </c>
    </row>
    <row r="17" spans="1:3">
      <c r="A17" s="19">
        <v>20090</v>
      </c>
      <c r="B17" s="20">
        <v>106369.5</v>
      </c>
      <c r="C17">
        <f t="shared" si="0"/>
        <v>1955</v>
      </c>
    </row>
    <row r="18" spans="1:3">
      <c r="A18" s="19">
        <v>20455</v>
      </c>
      <c r="B18" s="20">
        <v>112337.75</v>
      </c>
      <c r="C18">
        <f t="shared" si="0"/>
        <v>1956</v>
      </c>
    </row>
    <row r="19" spans="1:3">
      <c r="A19" s="19">
        <v>20821</v>
      </c>
      <c r="B19" s="20">
        <v>118510.25</v>
      </c>
      <c r="C19">
        <f t="shared" si="0"/>
        <v>1957</v>
      </c>
    </row>
    <row r="20" spans="1:3">
      <c r="A20" s="19">
        <v>21186</v>
      </c>
      <c r="B20" s="20">
        <v>120308</v>
      </c>
      <c r="C20">
        <f t="shared" si="0"/>
        <v>1958</v>
      </c>
    </row>
    <row r="21" spans="1:3">
      <c r="A21" s="19">
        <v>21551</v>
      </c>
      <c r="B21" s="20">
        <v>130413.5</v>
      </c>
      <c r="C21">
        <f t="shared" si="0"/>
        <v>1959</v>
      </c>
    </row>
    <row r="22" spans="1:3">
      <c r="A22" s="19">
        <v>21916</v>
      </c>
      <c r="B22" s="20">
        <v>135595.25</v>
      </c>
      <c r="C22">
        <f t="shared" si="0"/>
        <v>1960</v>
      </c>
    </row>
    <row r="23" spans="1:3">
      <c r="A23" s="19">
        <v>22282</v>
      </c>
      <c r="B23" s="20">
        <v>140552.25</v>
      </c>
      <c r="C23">
        <f t="shared" si="0"/>
        <v>1961</v>
      </c>
    </row>
    <row r="24" spans="1:3">
      <c r="A24" s="19">
        <v>22647</v>
      </c>
      <c r="B24" s="20">
        <v>150979.5</v>
      </c>
      <c r="C24">
        <f t="shared" si="0"/>
        <v>1962</v>
      </c>
    </row>
    <row r="25" spans="1:3">
      <c r="A25" s="19">
        <v>23012</v>
      </c>
      <c r="B25" s="20">
        <v>159362.25</v>
      </c>
      <c r="C25">
        <f t="shared" si="0"/>
        <v>1963</v>
      </c>
    </row>
    <row r="26" spans="1:3">
      <c r="A26" s="19">
        <v>23377</v>
      </c>
      <c r="B26" s="20">
        <v>171114.75</v>
      </c>
      <c r="C26">
        <f t="shared" si="0"/>
        <v>1964</v>
      </c>
    </row>
    <row r="27" spans="1:3">
      <c r="A27" s="19">
        <v>23743</v>
      </c>
      <c r="B27" s="20">
        <v>185572</v>
      </c>
      <c r="C27">
        <f t="shared" si="0"/>
        <v>1965</v>
      </c>
    </row>
    <row r="28" spans="1:3">
      <c r="A28" s="19">
        <v>24108</v>
      </c>
      <c r="B28" s="20">
        <v>203353</v>
      </c>
      <c r="C28">
        <f t="shared" si="0"/>
        <v>1966</v>
      </c>
    </row>
    <row r="29" spans="1:3">
      <c r="A29" s="19">
        <v>24473</v>
      </c>
      <c r="B29" s="20">
        <v>214985</v>
      </c>
      <c r="C29">
        <f t="shared" si="0"/>
        <v>1967</v>
      </c>
    </row>
    <row r="30" spans="1:3">
      <c r="A30" s="19">
        <v>24838</v>
      </c>
      <c r="B30" s="20">
        <v>235156.75</v>
      </c>
      <c r="C30">
        <f t="shared" si="0"/>
        <v>1968</v>
      </c>
    </row>
    <row r="31" spans="1:3">
      <c r="A31" s="19">
        <v>25204</v>
      </c>
      <c r="B31" s="20">
        <v>254404</v>
      </c>
      <c r="C31">
        <f t="shared" si="0"/>
        <v>1969</v>
      </c>
    </row>
    <row r="32" spans="1:3">
      <c r="A32" s="19">
        <v>25569</v>
      </c>
      <c r="B32" s="20">
        <v>268328.25</v>
      </c>
      <c r="C32">
        <f t="shared" si="0"/>
        <v>1970</v>
      </c>
    </row>
    <row r="33" spans="1:3">
      <c r="A33" s="19">
        <v>25934</v>
      </c>
      <c r="B33" s="20">
        <v>291212.25</v>
      </c>
      <c r="C33">
        <f t="shared" si="0"/>
        <v>1971</v>
      </c>
    </row>
    <row r="34" spans="1:3">
      <c r="A34" s="19">
        <v>26299</v>
      </c>
      <c r="B34" s="20">
        <v>319778</v>
      </c>
      <c r="C34">
        <f t="shared" si="0"/>
        <v>1972</v>
      </c>
    </row>
    <row r="35" spans="1:3">
      <c r="A35" s="19">
        <v>26665</v>
      </c>
      <c r="B35" s="20">
        <v>356344.25</v>
      </c>
      <c r="C35">
        <f t="shared" si="0"/>
        <v>1973</v>
      </c>
    </row>
    <row r="36" spans="1:3">
      <c r="A36" s="19">
        <v>27030</v>
      </c>
      <c r="B36" s="20">
        <v>386311.25</v>
      </c>
      <c r="C36">
        <f t="shared" si="0"/>
        <v>1974</v>
      </c>
    </row>
    <row r="37" spans="1:3">
      <c r="A37" s="19">
        <v>27395</v>
      </c>
      <c r="B37" s="20">
        <v>421226.25</v>
      </c>
      <c r="C37">
        <f t="shared" si="0"/>
        <v>1975</v>
      </c>
    </row>
    <row r="38" spans="1:3">
      <c r="A38" s="19">
        <v>27760</v>
      </c>
      <c r="B38" s="20">
        <v>468353.5</v>
      </c>
      <c r="C38">
        <f t="shared" si="0"/>
        <v>1976</v>
      </c>
    </row>
    <row r="39" spans="1:3">
      <c r="A39" s="19">
        <v>28126</v>
      </c>
      <c r="B39" s="20">
        <v>520457.25</v>
      </c>
      <c r="C39">
        <f t="shared" si="0"/>
        <v>1977</v>
      </c>
    </row>
    <row r="40" spans="1:3">
      <c r="A40" s="19">
        <v>28491</v>
      </c>
      <c r="B40" s="20">
        <v>587898.75</v>
      </c>
      <c r="C40">
        <f t="shared" si="0"/>
        <v>1978</v>
      </c>
    </row>
    <row r="41" spans="1:3">
      <c r="A41" s="19">
        <v>28856</v>
      </c>
      <c r="B41" s="20">
        <v>656832.75</v>
      </c>
      <c r="C41">
        <f t="shared" si="0"/>
        <v>1979</v>
      </c>
    </row>
    <row r="42" spans="1:3">
      <c r="A42" s="19">
        <v>29221</v>
      </c>
      <c r="B42" s="20">
        <v>714327.5</v>
      </c>
      <c r="C42">
        <f t="shared" si="0"/>
        <v>1980</v>
      </c>
    </row>
    <row r="43" spans="1:3">
      <c r="A43" s="19">
        <v>29587</v>
      </c>
      <c r="B43" s="20">
        <v>801760</v>
      </c>
      <c r="C43">
        <f t="shared" si="0"/>
        <v>1981</v>
      </c>
    </row>
    <row r="44" spans="1:3">
      <c r="A44" s="19">
        <v>29952</v>
      </c>
      <c r="B44" s="20">
        <v>835945.5</v>
      </c>
      <c r="C44">
        <f t="shared" si="0"/>
        <v>1982</v>
      </c>
    </row>
    <row r="45" spans="1:3">
      <c r="A45" s="19">
        <v>30317</v>
      </c>
      <c r="B45" s="20">
        <v>908509.75</v>
      </c>
      <c r="C45">
        <f t="shared" si="0"/>
        <v>1983</v>
      </c>
    </row>
    <row r="46" spans="1:3">
      <c r="A46" s="19">
        <v>30682</v>
      </c>
      <c r="B46" s="20">
        <v>1009403</v>
      </c>
      <c r="C46">
        <f t="shared" si="0"/>
        <v>1984</v>
      </c>
    </row>
    <row r="47" spans="1:3">
      <c r="A47" s="19">
        <v>31048</v>
      </c>
      <c r="B47" s="20">
        <v>1084745</v>
      </c>
      <c r="C47">
        <f t="shared" si="0"/>
        <v>1985</v>
      </c>
    </row>
    <row r="48" spans="1:3">
      <c r="A48" s="19">
        <v>31413</v>
      </c>
      <c r="B48" s="20">
        <v>1144907.25</v>
      </c>
      <c r="C48">
        <f t="shared" si="0"/>
        <v>1986</v>
      </c>
    </row>
    <row r="49" spans="1:3">
      <c r="A49" s="19">
        <v>31778</v>
      </c>
      <c r="B49" s="20">
        <v>1213806</v>
      </c>
      <c r="C49">
        <f t="shared" si="0"/>
        <v>1987</v>
      </c>
    </row>
    <row r="50" spans="1:3">
      <c r="A50" s="19">
        <v>32143</v>
      </c>
      <c r="B50" s="20">
        <v>1309110</v>
      </c>
      <c r="C50">
        <f t="shared" si="0"/>
        <v>1988</v>
      </c>
    </row>
    <row r="51" spans="1:3">
      <c r="A51" s="19">
        <v>32509</v>
      </c>
      <c r="B51" s="20">
        <v>1410393</v>
      </c>
      <c r="C51">
        <f t="shared" si="0"/>
        <v>1989</v>
      </c>
    </row>
    <row r="52" spans="1:3">
      <c r="A52" s="19">
        <v>32874</v>
      </c>
      <c r="B52" s="20">
        <v>1490783.5</v>
      </c>
      <c r="C52">
        <f t="shared" si="0"/>
        <v>1990</v>
      </c>
    </row>
    <row r="53" spans="1:3">
      <c r="A53" s="19">
        <v>33239</v>
      </c>
      <c r="B53" s="20">
        <v>1539532.5</v>
      </c>
      <c r="C53">
        <f t="shared" si="0"/>
        <v>1991</v>
      </c>
    </row>
    <row r="54" spans="1:3">
      <c r="A54" s="19">
        <v>33604</v>
      </c>
      <c r="B54" s="20">
        <v>1630080.5</v>
      </c>
      <c r="C54">
        <f t="shared" si="0"/>
        <v>1992</v>
      </c>
    </row>
    <row r="55" spans="1:3">
      <c r="A55" s="19">
        <v>33970</v>
      </c>
      <c r="B55" s="20">
        <v>1714628.25</v>
      </c>
      <c r="C55">
        <f t="shared" si="0"/>
        <v>1993</v>
      </c>
    </row>
    <row r="56" spans="1:3">
      <c r="A56" s="19">
        <v>34335</v>
      </c>
      <c r="B56" s="20">
        <v>1821796.25</v>
      </c>
      <c r="C56">
        <f t="shared" si="0"/>
        <v>1994</v>
      </c>
    </row>
    <row r="57" spans="1:3">
      <c r="A57" s="19">
        <v>34700</v>
      </c>
      <c r="B57" s="20">
        <v>1909926.75</v>
      </c>
      <c r="C57">
        <f t="shared" si="0"/>
        <v>1995</v>
      </c>
    </row>
    <row r="58" spans="1:3">
      <c r="A58" s="19">
        <v>35065</v>
      </c>
      <c r="B58" s="20">
        <v>2018266.75</v>
      </c>
      <c r="C58">
        <f t="shared" si="0"/>
        <v>1996</v>
      </c>
    </row>
    <row r="59" spans="1:3">
      <c r="A59" s="19">
        <v>35431</v>
      </c>
      <c r="B59" s="20">
        <v>2144369.5</v>
      </c>
      <c r="C59">
        <f t="shared" si="0"/>
        <v>1997</v>
      </c>
    </row>
    <row r="60" spans="1:3">
      <c r="A60" s="19">
        <v>35796</v>
      </c>
      <c r="B60" s="20">
        <v>2265683.75</v>
      </c>
      <c r="C60">
        <f t="shared" si="0"/>
        <v>1998</v>
      </c>
    </row>
    <row r="61" spans="1:3">
      <c r="A61" s="19">
        <v>36161</v>
      </c>
      <c r="B61" s="20">
        <v>2407508.5</v>
      </c>
      <c r="C61">
        <f t="shared" si="0"/>
        <v>1999</v>
      </c>
    </row>
    <row r="62" spans="1:3">
      <c r="A62" s="19">
        <v>36526</v>
      </c>
      <c r="B62" s="20">
        <v>2562930.25</v>
      </c>
      <c r="C62">
        <f t="shared" si="0"/>
        <v>2000</v>
      </c>
    </row>
    <row r="63" spans="1:3">
      <c r="A63" s="19">
        <v>36892</v>
      </c>
      <c r="B63" s="20">
        <v>2645494</v>
      </c>
      <c r="C63">
        <f t="shared" si="0"/>
        <v>2001</v>
      </c>
    </row>
    <row r="64" spans="1:3">
      <c r="A64" s="19">
        <v>37257</v>
      </c>
      <c r="B64" s="20">
        <v>2732277.5</v>
      </c>
      <c r="C64">
        <f t="shared" si="0"/>
        <v>2002</v>
      </c>
    </row>
    <row r="65" spans="1:3">
      <c r="A65" s="19">
        <v>37622</v>
      </c>
      <c r="B65" s="20">
        <v>2864112.75</v>
      </c>
      <c r="C65">
        <f t="shared" si="0"/>
        <v>2003</v>
      </c>
    </row>
    <row r="66" spans="1:3">
      <c r="A66" s="19">
        <v>37987</v>
      </c>
      <c r="B66" s="20">
        <v>3054299.25</v>
      </c>
      <c r="C66">
        <f t="shared" si="0"/>
        <v>2004</v>
      </c>
    </row>
    <row r="67" spans="1:3">
      <c r="A67" s="19">
        <v>38353</v>
      </c>
      <c r="B67" s="20">
        <v>3259799.5</v>
      </c>
      <c r="C67">
        <f t="shared" si="0"/>
        <v>2005</v>
      </c>
    </row>
    <row r="68" spans="1:3">
      <c r="A68" s="19">
        <v>38718</v>
      </c>
      <c r="B68" s="20">
        <v>3453895.75</v>
      </c>
      <c r="C68">
        <f t="shared" si="0"/>
        <v>2006</v>
      </c>
    </row>
    <row r="69" spans="1:3">
      <c r="A69" s="19">
        <v>39083</v>
      </c>
      <c r="B69" s="20">
        <v>3618557.75</v>
      </c>
      <c r="C69">
        <f t="shared" si="0"/>
        <v>2007</v>
      </c>
    </row>
    <row r="70" spans="1:3">
      <c r="A70" s="19">
        <v>39448</v>
      </c>
      <c r="B70" s="20">
        <v>3692466</v>
      </c>
      <c r="C70">
        <f t="shared" si="0"/>
        <v>2008</v>
      </c>
    </row>
    <row r="71" spans="1:3">
      <c r="A71" s="19">
        <v>39814</v>
      </c>
      <c r="B71" s="20">
        <v>3619517.25</v>
      </c>
      <c r="C71">
        <f t="shared" si="0"/>
        <v>2009</v>
      </c>
    </row>
    <row r="72" spans="1:3">
      <c r="A72" s="19">
        <v>40179</v>
      </c>
      <c r="B72" s="20">
        <v>3762242.5</v>
      </c>
      <c r="C72">
        <f t="shared" si="0"/>
        <v>2010</v>
      </c>
    </row>
    <row r="73" spans="1:3">
      <c r="A73" s="19">
        <v>40544</v>
      </c>
      <c r="B73" s="20">
        <v>3899933.5</v>
      </c>
      <c r="C73">
        <f t="shared" si="0"/>
        <v>2011</v>
      </c>
    </row>
    <row r="74" spans="1:3">
      <c r="A74" s="19">
        <v>40909</v>
      </c>
      <c r="B74" s="20">
        <v>4063492.75</v>
      </c>
      <c r="C74">
        <f t="shared" si="0"/>
        <v>2012</v>
      </c>
    </row>
    <row r="75" spans="1:3">
      <c r="A75" s="19">
        <v>41275</v>
      </c>
      <c r="B75" s="20">
        <v>4220171.25</v>
      </c>
      <c r="C75">
        <f t="shared" si="0"/>
        <v>2013</v>
      </c>
    </row>
    <row r="76" spans="1:3">
      <c r="A76" s="19">
        <v>41640</v>
      </c>
      <c r="B76" s="20">
        <v>4402034.25</v>
      </c>
      <c r="C76">
        <f t="shared" si="0"/>
        <v>2014</v>
      </c>
    </row>
    <row r="77" spans="1:3">
      <c r="A77" s="19">
        <v>42005</v>
      </c>
      <c r="B77" s="20">
        <v>4573755</v>
      </c>
      <c r="C77">
        <f t="shared" ref="C77:C85" si="1">YEAR(A77)</f>
        <v>2015</v>
      </c>
    </row>
    <row r="78" spans="1:3">
      <c r="A78" s="19">
        <v>42370</v>
      </c>
      <c r="B78" s="20">
        <v>4699811.75</v>
      </c>
      <c r="C78">
        <f t="shared" si="1"/>
        <v>2016</v>
      </c>
    </row>
    <row r="79" spans="1:3">
      <c r="A79" s="19">
        <v>42736</v>
      </c>
      <c r="B79" s="20">
        <v>4903025.25</v>
      </c>
      <c r="C79">
        <f t="shared" si="1"/>
        <v>2017</v>
      </c>
    </row>
    <row r="80" spans="1:3">
      <c r="A80" s="19">
        <v>43101</v>
      </c>
      <c r="B80" s="20">
        <v>5164129</v>
      </c>
      <c r="C80">
        <f t="shared" si="1"/>
        <v>2018</v>
      </c>
    </row>
    <row r="81" spans="1:3">
      <c r="A81" s="19">
        <v>43466</v>
      </c>
      <c r="B81" s="20">
        <v>5380349</v>
      </c>
      <c r="C81">
        <f t="shared" si="1"/>
        <v>2019</v>
      </c>
    </row>
    <row r="82" spans="1:3">
      <c r="A82" s="19">
        <v>43831</v>
      </c>
      <c r="B82" s="20">
        <v>5330738.25</v>
      </c>
      <c r="C82">
        <f t="shared" si="1"/>
        <v>2020</v>
      </c>
    </row>
    <row r="83" spans="1:3">
      <c r="A83" s="19">
        <v>44197</v>
      </c>
      <c r="B83" s="20">
        <v>5900802.5</v>
      </c>
      <c r="C83">
        <f t="shared" si="1"/>
        <v>2021</v>
      </c>
    </row>
    <row r="84" spans="1:3">
      <c r="A84" s="19">
        <v>44562</v>
      </c>
      <c r="B84" s="20">
        <v>6438478</v>
      </c>
      <c r="C84">
        <f t="shared" si="1"/>
        <v>2022</v>
      </c>
    </row>
    <row r="85" spans="1:3">
      <c r="A85" s="19">
        <v>44927</v>
      </c>
      <c r="B85" s="20">
        <v>6841898.25</v>
      </c>
      <c r="C85">
        <f t="shared" si="1"/>
        <v>2023</v>
      </c>
    </row>
  </sheetData>
  <hyperlinks>
    <hyperlink ref="C2" r:id="rId1" location="0 " xr:uid="{AEFDBCA8-2DA2-4BF4-B787-C4E444452257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bce27d376aa9cc97275b9cfd30bb562a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69233bd6ff4519cf614368b05fa1537c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7E3879-5B85-43F2-B94C-53FACA704D6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D0896A-F46A-4DD0-AD70-96A2EF03E8E1}">
  <ds:schemaRefs>
    <ds:schemaRef ds:uri="http://purl.org/dc/elements/1.1/"/>
    <ds:schemaRef ds:uri="c813d627-6812-41ba-b21c-8d274ce88239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  <ds:schemaRef ds:uri="e0893123-66fa-4b19-a433-47924ff5ec26"/>
    <ds:schemaRef ds:uri="http://schemas.microsoft.com/office/2006/documentManagement/types"/>
    <ds:schemaRef ds:uri="http://schemas.openxmlformats.org/package/2006/metadata/core-properties"/>
    <ds:schemaRef ds:uri="http://schemas.microsoft.com/sharepoint/v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514FB4E-A13C-4DEC-9792-97BAFAEDE4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813d627-6812-41ba-b21c-8d274ce88239"/>
    <ds:schemaRef ds:uri="e0893123-66fa-4b19-a433-47924ff5ec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Earnings per Share</vt:lpstr>
      <vt:lpstr>Dividends per Share</vt:lpstr>
      <vt:lpstr>Canada GDP</vt:lpstr>
      <vt:lpstr>US GDP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Mona Habashy</dc:creator>
  <cp:keywords/>
  <dc:description/>
  <cp:lastModifiedBy>Mona Habashy</cp:lastModifiedBy>
  <cp:revision/>
  <dcterms:created xsi:type="dcterms:W3CDTF">2024-07-01T20:56:53Z</dcterms:created>
  <dcterms:modified xsi:type="dcterms:W3CDTF">2024-08-23T13:47:44Z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0x010100B03FF908193E414D9892E49E70D7829E</vt:lpwstr>
  </property>
  <property fmtid="{D5CDD505-2E9C-101B-9397-08002B2CF9AE}" pid="3" name="{A44787D4-0540-4523-9961-78E4036D8C6D}">
    <vt:lpwstr>{0EABF406-1AEC-45AE-A5A8-D3DB7197812E}</vt:lpwstr>
  </property>
  <property fmtid="{D5CDD505-2E9C-101B-9397-08002B2CF9AE}" pid="4" name="MSIP_Label_b1a6f161-e42b-4c47-8f69-f6a81e023e2d_Enabled">
    <vt:lpwstr>true</vt:lpwstr>
  </property>
  <property fmtid="{D5CDD505-2E9C-101B-9397-08002B2CF9AE}" pid="5" name="MSIP_Label_b1a6f161-e42b-4c47-8f69-f6a81e023e2d_SetDate">
    <vt:lpwstr>2024-08-21T20:15:40Z</vt:lpwstr>
  </property>
  <property fmtid="{D5CDD505-2E9C-101B-9397-08002B2CF9AE}" pid="6" name="MSIP_Label_b1a6f161-e42b-4c47-8f69-f6a81e023e2d_Method">
    <vt:lpwstr>Standard</vt:lpwstr>
  </property>
  <property fmtid="{D5CDD505-2E9C-101B-9397-08002B2CF9AE}" pid="7" name="MSIP_Label_b1a6f161-e42b-4c47-8f69-f6a81e023e2d_Name">
    <vt:lpwstr>b1a6f161-e42b-4c47-8f69-f6a81e023e2d</vt:lpwstr>
  </property>
  <property fmtid="{D5CDD505-2E9C-101B-9397-08002B2CF9AE}" pid="8" name="MSIP_Label_b1a6f161-e42b-4c47-8f69-f6a81e023e2d_SiteId">
    <vt:lpwstr>271df5c2-953a-497b-93ad-7adf7a4b3cd7</vt:lpwstr>
  </property>
  <property fmtid="{D5CDD505-2E9C-101B-9397-08002B2CF9AE}" pid="9" name="MSIP_Label_b1a6f161-e42b-4c47-8f69-f6a81e023e2d_ActionId">
    <vt:lpwstr>09444623-0264-403b-8ffc-77e67587d29f</vt:lpwstr>
  </property>
  <property fmtid="{D5CDD505-2E9C-101B-9397-08002B2CF9AE}" pid="10" name="MSIP_Label_b1a6f161-e42b-4c47-8f69-f6a81e023e2d_ContentBits">
    <vt:lpwstr>0</vt:lpwstr>
  </property>
</Properties>
</file>