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nbridge.sharepoint.com/teams/EB-2024-0063-CostofCapital/IR Responses/Staff Response Attachments/"/>
    </mc:Choice>
  </mc:AlternateContent>
  <xr:revisionPtr revIDLastSave="5393" documentId="13_ncr:1_{1F8FD381-CA85-4A2E-B085-5C93B4EEE220}" xr6:coauthVersionLast="47" xr6:coauthVersionMax="47" xr10:uidLastSave="{20D98C3C-40FA-4996-8F32-FC7863DED671}"/>
  <bookViews>
    <workbookView xWindow="28680" yWindow="-120" windowWidth="29040" windowHeight="15840" tabRatio="788" firstSheet="6" activeTab="7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Adjusted Betas" sheetId="56" r:id="rId7"/>
    <sheet name="Raw Betas" sheetId="8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123Graph_A" localSheetId="5" hidden="1">[1]lt!#REF!</definedName>
    <definedName name="__123Graph_A" hidden="1">[1]lt!#REF!</definedName>
    <definedName name="__123Graph_B" localSheetId="5" hidden="1">[1]lt!#REF!</definedName>
    <definedName name="__123Graph_B" hidden="1">[1]lt!#REF!</definedName>
    <definedName name="__123Graph_C" hidden="1">[1]lt!#REF!</definedName>
    <definedName name="__123Graph_D" hidden="1">[1]lt!#REF!</definedName>
    <definedName name="__123Graph_E" hidden="1">[1]lt!#REF!</definedName>
    <definedName name="__123Graph_F" hidden="1">[1]lt!#REF!</definedName>
    <definedName name="__123Graph_X" hidden="1">[1]lt!#REF!</definedName>
    <definedName name="__FDS_HYPERLINK_TOGGLE_STATE__" hidden="1">"ON"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5" hidden="1">#REF!</definedName>
    <definedName name="_Key1" hidden="1">#REF!</definedName>
    <definedName name="_Key11" hidden="1">#REF!</definedName>
    <definedName name="_key2" hidden="1">#REF!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5" hidden="1">#REF!</definedName>
    <definedName name="_Regression_Out" hidden="1">#REF!</definedName>
    <definedName name="_Regression_X" localSheetId="5" hidden="1">#REF!</definedName>
    <definedName name="_Regression_X" hidden="1">#REF!</definedName>
    <definedName name="_Regression_Y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5" hidden="1">[2]DATABASE!#REF!</definedName>
    <definedName name="ACwvu.DATABASE." hidden="1">[2]DATABASE!#REF!</definedName>
    <definedName name="ACwvu.OP." localSheetId="5" hidden="1">#REF!</definedName>
    <definedName name="ACwvu.OP." hidden="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5" hidden="1">'[3]Commercial Paper'!#REF!</definedName>
    <definedName name="BLPH2" hidden="1">'[3]Commercial Paper'!#REF!</definedName>
    <definedName name="BLPH3" localSheetId="5" hidden="1">'[3]Commercial Paper'!#REF!</definedName>
    <definedName name="BLPH3" hidden="1">'[3]Commercial Paper'!#REF!</definedName>
    <definedName name="BLPH4" localSheetId="5" hidden="1">'[3]Commercial Paper'!#REF!</definedName>
    <definedName name="BLPH4" hidden="1">'[3]Commercial Paper'!#REF!</definedName>
    <definedName name="BLPH5" localSheetId="5" hidden="1">'[3]Commercial Paper'!#REF!</definedName>
    <definedName name="BLPH5" hidden="1">'[3]Commercial Paper'!#REF!</definedName>
    <definedName name="BLPH6" localSheetId="5" hidden="1">'[3]Commercial Paper'!#REF!</definedName>
    <definedName name="BLPH6" hidden="1">'[3]Commercial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hidden="1">#REF!</definedName>
    <definedName name="C29530Y_Values">#REF!</definedName>
    <definedName name="C29530Y_Years">#REF!</definedName>
    <definedName name="CIQWBGuid" hidden="1">"JMC ROE Exhibits - ENMAX 01.20.2020.xlsx"</definedName>
    <definedName name="COGE" localSheetId="6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localSheetId="7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>#REF!</definedName>
    <definedName name="ddd" localSheetId="6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localSheetId="7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'[4]SNL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5" hidden="1">#REF!</definedName>
    <definedName name="f" hidden="1">#REF!</definedName>
    <definedName name="Faib" localSheetId="6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localSheetId="7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localSheetId="7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hidden="1">{"quarterly",#N/A,FALSE,"Income Statement";#N/A,#N/A,FALSE,"print segment";#N/A,#N/A,FALSE,"Balance Sheet";#N/A,#N/A,FALSE,"Annl Inc";#N/A,#N/A,FALSE,"Cash Flow"}</definedName>
    <definedName name="ff" localSheetId="5" hidden="1">#REF!</definedName>
    <definedName name="ff" hidden="1">#REF!</definedName>
    <definedName name="fffff" localSheetId="5" hidden="1">#REF!</definedName>
    <definedName name="fffff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hidden="1">{#N/A,#N/A,FALSE,"FinStateUS"}</definedName>
    <definedName name="IncomeStatement6Years" hidden="1">{"IncStatement 6 years",#N/A,FALSE,"FinStateUS"}</definedName>
    <definedName name="Indicateurs1" localSheetId="6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localSheetId="7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5" hidden="1">#REF!,#REF!</definedName>
    <definedName name="KI" hidden="1">#REF!,#REF!</definedName>
    <definedName name="KL" localSheetId="5" hidden="1">#REF!</definedName>
    <definedName name="KL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hidden="1">[5]PopCache!$A$1:$A$2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6">'Adjusted Betas'!$A$1:$E$120</definedName>
    <definedName name="_xlnm.Print_Area" localSheetId="5">'JMC -2 Proxy Group Screen'!$A$1:$P$124</definedName>
    <definedName name="_xlnm.Print_Area" localSheetId="7">'Raw Betas'!$A$1:$E$120</definedName>
    <definedName name="_xlnm.Print_Titles" localSheetId="6">'Adjusted Betas'!$1:$3</definedName>
    <definedName name="_xlnm.Print_Titles" localSheetId="7">'Raw Betas'!$1:$3</definedName>
    <definedName name="Provinces">#REF!</definedName>
    <definedName name="q" localSheetId="6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localSheetId="7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'[6]SNL Data'!#REF!</definedName>
    <definedName name="SNLHoldCoCapExtoNetPlant">#REF!</definedName>
    <definedName name="SNLHoldCoCostofDebt" localSheetId="5">'[6]SNL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'[4]SNL Data'!$B$4:$B$168</definedName>
    <definedName name="ssss">#REF!</definedName>
    <definedName name="StateList">#REF!</definedName>
    <definedName name="Swvu.DATABASE." localSheetId="5" hidden="1">[2]DATABASE!#REF!</definedName>
    <definedName name="Swvu.DATABASE." hidden="1">[2]DATABASE!#REF!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'[7]Industrial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6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localSheetId="7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hidden="1">{#N/A,#N/A,FALSE,"AltFuel"}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hidden="1">{"page1",#N/A,FALSE,"A";"page2",#N/A,FALSE,"A"}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6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localSheetId="7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5" hidden="1">#REF!</definedName>
    <definedName name="X" hidden="1">#REF!</definedName>
    <definedName name="xxx" localSheetId="5" hidden="1">[1]lt!#REF!</definedName>
    <definedName name="xxx" hidden="1">[1]lt!#REF!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6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localSheetId="7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localSheetId="5" hidden="1">{"VUE95",#N/A,TRUE,"D";"VUE96",#N/A,TRUE,"E";"VUE97",#N/A,TRUE,"F";"VUE98",#N/A,TRUE,"G"}</definedName>
    <definedName name="Z" localSheetId="7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6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localSheetId="7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" i="88" l="1"/>
  <c r="E107" i="56"/>
  <c r="D39" i="88"/>
  <c r="D38" i="88"/>
  <c r="D37" i="88"/>
  <c r="D36" i="88"/>
  <c r="D22" i="88"/>
  <c r="D17" i="88"/>
  <c r="D18" i="88"/>
  <c r="D19" i="88"/>
  <c r="D20" i="88"/>
  <c r="D21" i="88"/>
  <c r="D23" i="88"/>
  <c r="D24" i="88"/>
  <c r="D25" i="88"/>
  <c r="D26" i="88"/>
  <c r="D27" i="88"/>
  <c r="D28" i="88"/>
  <c r="D29" i="88"/>
  <c r="D30" i="88"/>
  <c r="D16" i="88"/>
  <c r="D9" i="88"/>
  <c r="D8" i="88"/>
  <c r="D7" i="88"/>
  <c r="C45" i="88"/>
  <c r="D85" i="88" l="1"/>
  <c r="C85" i="88"/>
  <c r="C82" i="88"/>
  <c r="C70" i="88"/>
  <c r="C69" i="88"/>
  <c r="D51" i="88"/>
  <c r="C49" i="88"/>
  <c r="C48" i="88"/>
  <c r="C47" i="88"/>
  <c r="C46" i="88"/>
  <c r="D40" i="88"/>
  <c r="C40" i="88"/>
  <c r="E39" i="88"/>
  <c r="E38" i="88"/>
  <c r="E37" i="88"/>
  <c r="E36" i="88"/>
  <c r="D31" i="88"/>
  <c r="C31" i="88"/>
  <c r="E30" i="88"/>
  <c r="E29" i="88"/>
  <c r="E28" i="88"/>
  <c r="E27" i="88"/>
  <c r="E26" i="88"/>
  <c r="E25" i="88"/>
  <c r="E24" i="88"/>
  <c r="E23" i="88"/>
  <c r="E22" i="88"/>
  <c r="E21" i="88"/>
  <c r="E20" i="88"/>
  <c r="E19" i="88"/>
  <c r="E18" i="88"/>
  <c r="E17" i="88"/>
  <c r="C57" i="88"/>
  <c r="E16" i="88"/>
  <c r="D11" i="88"/>
  <c r="C11" i="88"/>
  <c r="E10" i="88"/>
  <c r="E9" i="88"/>
  <c r="E8" i="88"/>
  <c r="E7" i="88"/>
  <c r="E6" i="88"/>
  <c r="E5" i="88"/>
  <c r="D106" i="88"/>
  <c r="E40" i="88" l="1"/>
  <c r="E31" i="88"/>
  <c r="E11" i="88"/>
  <c r="C55" i="88"/>
  <c r="D54" i="88"/>
  <c r="D55" i="88"/>
  <c r="D99" i="88"/>
  <c r="C54" i="88"/>
  <c r="C62" i="88"/>
  <c r="D75" i="88"/>
  <c r="C75" i="88"/>
  <c r="C52" i="88"/>
  <c r="D62" i="88"/>
  <c r="D90" i="88"/>
  <c r="D50" i="88"/>
  <c r="D52" i="88"/>
  <c r="D53" i="88"/>
  <c r="D60" i="88"/>
  <c r="D71" i="88"/>
  <c r="C71" i="88"/>
  <c r="D83" i="88"/>
  <c r="C83" i="88"/>
  <c r="C90" i="88"/>
  <c r="D92" i="88"/>
  <c r="C92" i="88"/>
  <c r="D94" i="88"/>
  <c r="C94" i="88"/>
  <c r="D96" i="88"/>
  <c r="D100" i="88"/>
  <c r="C100" i="88"/>
  <c r="C102" i="88"/>
  <c r="C56" i="88"/>
  <c r="D56" i="88"/>
  <c r="D73" i="88"/>
  <c r="D72" i="88"/>
  <c r="D84" i="88"/>
  <c r="C106" i="88"/>
  <c r="E106" i="88" s="1"/>
  <c r="C103" i="88"/>
  <c r="C84" i="88"/>
  <c r="C76" i="88"/>
  <c r="C61" i="88"/>
  <c r="C60" i="88"/>
  <c r="D101" i="88"/>
  <c r="D98" i="88"/>
  <c r="C88" i="88"/>
  <c r="C72" i="88"/>
  <c r="D102" i="88"/>
  <c r="C98" i="88"/>
  <c r="C51" i="88"/>
  <c r="E51" i="88" s="1"/>
  <c r="C53" i="88"/>
  <c r="D61" i="88"/>
  <c r="D69" i="88"/>
  <c r="C50" i="88"/>
  <c r="C59" i="88"/>
  <c r="D74" i="88"/>
  <c r="D86" i="88"/>
  <c r="C96" i="88"/>
  <c r="D58" i="88"/>
  <c r="D59" i="88"/>
  <c r="C74" i="88"/>
  <c r="C86" i="88"/>
  <c r="C89" i="88"/>
  <c r="D45" i="88"/>
  <c r="D46" i="88"/>
  <c r="E46" i="88" s="1"/>
  <c r="D47" i="88"/>
  <c r="E47" i="88" s="1"/>
  <c r="D48" i="88"/>
  <c r="E48" i="88" s="1"/>
  <c r="D49" i="88"/>
  <c r="E49" i="88" s="1"/>
  <c r="C58" i="88"/>
  <c r="D70" i="88"/>
  <c r="E70" i="88" s="1"/>
  <c r="D82" i="88"/>
  <c r="E82" i="88" s="1"/>
  <c r="D89" i="88"/>
  <c r="C105" i="88"/>
  <c r="D63" i="88"/>
  <c r="C73" i="88"/>
  <c r="D76" i="88"/>
  <c r="E85" i="88"/>
  <c r="D88" i="88"/>
  <c r="D91" i="88"/>
  <c r="C91" i="88"/>
  <c r="D93" i="88"/>
  <c r="C93" i="88"/>
  <c r="D95" i="88"/>
  <c r="C95" i="88"/>
  <c r="D105" i="88"/>
  <c r="D57" i="88"/>
  <c r="E57" i="88" s="1"/>
  <c r="C63" i="88"/>
  <c r="D87" i="88"/>
  <c r="C87" i="88"/>
  <c r="D97" i="88"/>
  <c r="C99" i="88"/>
  <c r="C97" i="88"/>
  <c r="D104" i="88"/>
  <c r="C104" i="88"/>
  <c r="D103" i="88"/>
  <c r="C101" i="88"/>
  <c r="E99" i="88" l="1"/>
  <c r="E101" i="88"/>
  <c r="E74" i="88"/>
  <c r="E60" i="88"/>
  <c r="E55" i="88"/>
  <c r="E54" i="88"/>
  <c r="E98" i="88"/>
  <c r="E56" i="88"/>
  <c r="E71" i="88"/>
  <c r="E100" i="88"/>
  <c r="E63" i="88"/>
  <c r="E50" i="88"/>
  <c r="E52" i="88"/>
  <c r="E96" i="88"/>
  <c r="E72" i="88"/>
  <c r="E84" i="88"/>
  <c r="E90" i="88"/>
  <c r="E97" i="88"/>
  <c r="E73" i="88"/>
  <c r="E75" i="88"/>
  <c r="E91" i="88"/>
  <c r="E61" i="88"/>
  <c r="E92" i="88"/>
  <c r="E62" i="88"/>
  <c r="E105" i="88"/>
  <c r="D64" i="88"/>
  <c r="E89" i="88"/>
  <c r="E95" i="88"/>
  <c r="E58" i="88"/>
  <c r="E86" i="88"/>
  <c r="E59" i="88"/>
  <c r="D77" i="88"/>
  <c r="E76" i="88"/>
  <c r="E104" i="88"/>
  <c r="E88" i="88"/>
  <c r="E69" i="88"/>
  <c r="C64" i="88"/>
  <c r="E93" i="88"/>
  <c r="C77" i="88"/>
  <c r="E94" i="88"/>
  <c r="E83" i="88"/>
  <c r="E45" i="88"/>
  <c r="D107" i="88"/>
  <c r="E53" i="88"/>
  <c r="E103" i="88"/>
  <c r="E102" i="88"/>
  <c r="E87" i="88"/>
  <c r="C107" i="88"/>
  <c r="E77" i="88" l="1"/>
  <c r="E64" i="88"/>
  <c r="D40" i="56" l="1"/>
  <c r="C40" i="56"/>
  <c r="D31" i="56"/>
  <c r="C31" i="56"/>
  <c r="C11" i="56"/>
  <c r="D11" i="56"/>
  <c r="D82" i="56" l="1"/>
  <c r="D83" i="56"/>
  <c r="D84" i="56"/>
  <c r="D85" i="56"/>
  <c r="D86" i="56"/>
  <c r="D87" i="56"/>
  <c r="D88" i="56"/>
  <c r="D89" i="56"/>
  <c r="D90" i="56"/>
  <c r="D91" i="56"/>
  <c r="D92" i="56"/>
  <c r="D93" i="56"/>
  <c r="D94" i="56"/>
  <c r="D95" i="56"/>
  <c r="D96" i="56"/>
  <c r="D97" i="56"/>
  <c r="D98" i="56"/>
  <c r="D99" i="56"/>
  <c r="D100" i="56"/>
  <c r="D101" i="56"/>
  <c r="D102" i="56"/>
  <c r="D103" i="56"/>
  <c r="D104" i="56"/>
  <c r="D105" i="56"/>
  <c r="D106" i="56"/>
  <c r="C83" i="56"/>
  <c r="C84" i="56"/>
  <c r="C85" i="56"/>
  <c r="E85" i="56" s="1"/>
  <c r="C86" i="56"/>
  <c r="C87" i="56"/>
  <c r="C88" i="56"/>
  <c r="C89" i="56"/>
  <c r="E89" i="56" s="1"/>
  <c r="C90" i="56"/>
  <c r="C91" i="56"/>
  <c r="C92" i="56"/>
  <c r="C93" i="56"/>
  <c r="E93" i="56" s="1"/>
  <c r="C94" i="56"/>
  <c r="C95" i="56"/>
  <c r="C96" i="56"/>
  <c r="C97" i="56"/>
  <c r="E97" i="56" s="1"/>
  <c r="C98" i="56"/>
  <c r="C99" i="56"/>
  <c r="C100" i="56"/>
  <c r="C101" i="56"/>
  <c r="C102" i="56"/>
  <c r="C103" i="56"/>
  <c r="C104" i="56"/>
  <c r="E104" i="56" s="1"/>
  <c r="C105" i="56"/>
  <c r="E105" i="56" s="1"/>
  <c r="C106" i="56"/>
  <c r="C82" i="56"/>
  <c r="C107" i="56" l="1"/>
  <c r="D107" i="56"/>
  <c r="E88" i="56"/>
  <c r="E96" i="56"/>
  <c r="E87" i="56"/>
  <c r="E100" i="56"/>
  <c r="E92" i="56"/>
  <c r="E84" i="56"/>
  <c r="E103" i="56"/>
  <c r="E99" i="56"/>
  <c r="E91" i="56"/>
  <c r="E83" i="56"/>
  <c r="E106" i="56"/>
  <c r="E98" i="56"/>
  <c r="E90" i="56"/>
  <c r="E82" i="56"/>
  <c r="E95" i="56"/>
  <c r="E102" i="56"/>
  <c r="E94" i="56"/>
  <c r="E86" i="56"/>
  <c r="E101" i="56"/>
  <c r="E5" i="56" l="1"/>
  <c r="E27" i="56"/>
  <c r="E6" i="56" l="1"/>
  <c r="E7" i="56"/>
  <c r="E8" i="56"/>
  <c r="E9" i="56"/>
  <c r="E10" i="56"/>
  <c r="C60" i="56" l="1"/>
  <c r="D60" i="56"/>
  <c r="D48" i="56"/>
  <c r="D47" i="56"/>
  <c r="D46" i="56"/>
  <c r="D45" i="56"/>
  <c r="C48" i="56"/>
  <c r="C47" i="56"/>
  <c r="C46" i="56"/>
  <c r="C45" i="56"/>
  <c r="E60" i="56" l="1"/>
  <c r="E47" i="56"/>
  <c r="E46" i="56"/>
  <c r="E48" i="56"/>
  <c r="E45" i="56"/>
  <c r="D61" i="56" l="1"/>
  <c r="C61" i="56"/>
  <c r="D50" i="56"/>
  <c r="C50" i="56"/>
  <c r="C73" i="56"/>
  <c r="D73" i="56"/>
  <c r="C53" i="56"/>
  <c r="D53" i="56"/>
  <c r="D55" i="56"/>
  <c r="C55" i="56"/>
  <c r="D70" i="56"/>
  <c r="C70" i="56"/>
  <c r="C49" i="56"/>
  <c r="D49" i="56"/>
  <c r="D51" i="56"/>
  <c r="C51" i="56"/>
  <c r="C56" i="56"/>
  <c r="D56" i="56"/>
  <c r="C75" i="56"/>
  <c r="D75" i="56"/>
  <c r="D72" i="56"/>
  <c r="C72" i="56"/>
  <c r="D52" i="56"/>
  <c r="C52" i="56"/>
  <c r="D71" i="56"/>
  <c r="C71" i="56"/>
  <c r="C62" i="56"/>
  <c r="D62" i="56"/>
  <c r="C58" i="56"/>
  <c r="D58" i="56"/>
  <c r="C74" i="56"/>
  <c r="D74" i="56"/>
  <c r="C69" i="56"/>
  <c r="D69" i="56"/>
  <c r="D57" i="56"/>
  <c r="C57" i="56"/>
  <c r="C63" i="56"/>
  <c r="D63" i="56"/>
  <c r="C59" i="56"/>
  <c r="D59" i="56"/>
  <c r="D54" i="56"/>
  <c r="C54" i="56"/>
  <c r="C76" i="56"/>
  <c r="D76" i="56"/>
  <c r="D64" i="56" l="1"/>
  <c r="D77" i="56"/>
  <c r="C77" i="56"/>
  <c r="C64" i="56"/>
  <c r="E70" i="56"/>
  <c r="E61" i="56"/>
  <c r="E59" i="56"/>
  <c r="E54" i="56"/>
  <c r="E50" i="56"/>
  <c r="E52" i="56"/>
  <c r="E51" i="56"/>
  <c r="E55" i="56"/>
  <c r="E63" i="56"/>
  <c r="E57" i="56"/>
  <c r="E71" i="56"/>
  <c r="E73" i="56"/>
  <c r="E74" i="56"/>
  <c r="E75" i="56"/>
  <c r="E56" i="56"/>
  <c r="E62" i="56"/>
  <c r="E49" i="56"/>
  <c r="E58" i="56"/>
  <c r="E53" i="56"/>
  <c r="E69" i="56"/>
  <c r="E72" i="56"/>
  <c r="E76" i="56"/>
  <c r="E77" i="56" l="1"/>
  <c r="C58" i="26" l="1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E39" i="56" l="1"/>
  <c r="E38" i="56"/>
  <c r="E37" i="56"/>
  <c r="E36" i="56"/>
  <c r="E40" i="56" l="1"/>
  <c r="E30" i="56" l="1"/>
  <c r="E23" i="56"/>
  <c r="E22" i="56"/>
  <c r="E21" i="56"/>
  <c r="E20" i="56"/>
  <c r="E19" i="56"/>
  <c r="E18" i="56"/>
  <c r="E16" i="56"/>
  <c r="E24" i="56" l="1"/>
  <c r="E25" i="56"/>
  <c r="E26" i="56"/>
  <c r="E28" i="56"/>
  <c r="E29" i="56"/>
  <c r="E17" i="56" l="1"/>
  <c r="E31" i="56" s="1"/>
  <c r="E11" i="56" l="1"/>
  <c r="E64" i="56" l="1"/>
  <c r="F8" i="55" l="1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T243" i="31" l="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S84" i="31" l="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S254" i="31" l="1"/>
  <c r="U254" i="31" s="1"/>
  <c r="T254" i="31"/>
</calcChain>
</file>

<file path=xl/sharedStrings.xml><?xml version="1.0" encoding="utf-8"?>
<sst xmlns="http://schemas.openxmlformats.org/spreadsheetml/2006/main" count="6526" uniqueCount="2569">
  <si>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</si>
  <si>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</si>
  <si>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</si>
  <si>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</si>
  <si>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</si>
  <si>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</si>
  <si>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</si>
  <si>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</si>
  <si>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</si>
  <si>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</si>
  <si>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</si>
  <si>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</si>
  <si>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</si>
  <si>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</si>
  <si>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</si>
  <si>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</si>
  <si>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</si>
  <si>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</si>
  <si>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</si>
  <si>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</si>
  <si>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</si>
  <si>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</si>
  <si>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</si>
  <si>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</si>
  <si>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</si>
  <si>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</si>
  <si>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</si>
  <si>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</si>
  <si>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</si>
  <si>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</si>
  <si>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</si>
  <si>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</si>
  <si>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</si>
  <si>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</si>
  <si>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</si>
  <si>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</si>
  <si>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</si>
  <si>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</si>
  <si>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</si>
  <si>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</si>
  <si>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</si>
  <si>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</si>
  <si>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</si>
  <si>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</si>
  <si>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</si>
  <si>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</si>
  <si>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</si>
  <si>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</si>
  <si>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</si>
  <si>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</si>
  <si>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</si>
  <si>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</si>
  <si>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</si>
  <si>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</si>
  <si>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</si>
  <si>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</si>
  <si>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</si>
  <si>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</si>
  <si>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</si>
  <si>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</si>
  <si>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</si>
  <si>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</si>
  <si>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</si>
  <si>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</si>
  <si>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</si>
  <si>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</si>
  <si>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</si>
  <si>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</si>
  <si>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</si>
  <si>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</si>
  <si>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</si>
  <si>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</si>
  <si>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</si>
  <si>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</si>
  <si>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</si>
  <si>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</si>
  <si>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</si>
  <si>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</si>
  <si>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</si>
  <si>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</si>
  <si>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</si>
  <si>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</si>
  <si>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</si>
  <si>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</si>
  <si>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</si>
  <si>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</si>
  <si>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</si>
  <si>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</si>
  <si>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</si>
  <si>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</si>
  <si>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</si>
  <si>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</si>
  <si>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</si>
  <si>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</si>
  <si>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</si>
  <si>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</si>
  <si>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</si>
  <si>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</si>
  <si>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</si>
  <si>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</si>
  <si>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</si>
  <si>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</si>
  <si>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</si>
  <si>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</si>
  <si>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</si>
  <si>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</si>
  <si>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</si>
  <si>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</si>
  <si>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</si>
  <si>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</si>
  <si>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</si>
  <si>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</si>
  <si>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</si>
  <si>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</si>
  <si>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</si>
  <si>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</si>
  <si>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</si>
  <si>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</si>
  <si>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</si>
  <si>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</si>
  <si>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</si>
  <si>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</si>
  <si>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</si>
  <si>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</si>
  <si>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</si>
  <si>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</si>
  <si>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</si>
  <si>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</si>
  <si>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</si>
  <si>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</si>
  <si>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</si>
  <si>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</si>
  <si>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</si>
  <si>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</si>
  <si>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</si>
  <si>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</si>
  <si>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</si>
  <si>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</si>
  <si>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</si>
  <si>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</si>
  <si>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</si>
  <si>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</si>
  <si>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</si>
  <si>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</si>
  <si>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</si>
  <si>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</si>
  <si>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</si>
  <si>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</si>
  <si>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</si>
  <si>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</si>
  <si>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</si>
  <si>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</si>
  <si>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</si>
  <si>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</si>
  <si>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</si>
  <si>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</si>
  <si>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</si>
  <si>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</si>
  <si>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</si>
  <si>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</si>
  <si>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</si>
  <si>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</si>
  <si>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</si>
  <si>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</si>
  <si>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</si>
  <si>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</si>
  <si>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</si>
  <si>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</si>
  <si>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</si>
  <si>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</si>
  <si>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</si>
  <si>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</si>
  <si>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</si>
  <si>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</si>
  <si>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</si>
  <si>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</si>
  <si>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</si>
  <si>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</si>
  <si>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</si>
  <si>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</si>
  <si>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</si>
  <si>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</si>
  <si>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</si>
  <si>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</si>
  <si>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</si>
  <si>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</si>
  <si>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</si>
  <si>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</si>
  <si>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</si>
  <si>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</si>
  <si>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</si>
  <si>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</si>
  <si>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</si>
  <si>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</si>
  <si>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</si>
  <si>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</si>
  <si>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</si>
  <si>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</si>
  <si>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</si>
  <si>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</si>
  <si>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</si>
  <si>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</si>
  <si>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</si>
  <si>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</si>
  <si>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</si>
  <si>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</si>
  <si>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</si>
  <si>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</si>
  <si>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</si>
  <si>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</si>
  <si>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</si>
  <si>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</si>
  <si>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</si>
  <si>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</si>
  <si>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</si>
  <si>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</si>
  <si>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</si>
  <si>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</si>
  <si>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</si>
  <si>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</si>
  <si>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</si>
  <si>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</si>
  <si>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</si>
  <si>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</si>
  <si>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</si>
  <si>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</si>
  <si>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</si>
  <si>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</si>
  <si>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</si>
  <si>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</si>
  <si>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</si>
  <si>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</si>
  <si>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</si>
  <si>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</si>
  <si>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</si>
  <si>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</si>
  <si>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</si>
  <si>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</si>
  <si>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</si>
  <si>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</si>
  <si>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</si>
  <si>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</si>
  <si>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</si>
  <si>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</si>
  <si>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</si>
  <si>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</si>
  <si>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</si>
  <si>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</si>
  <si>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</si>
  <si>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</si>
  <si>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</si>
  <si>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</si>
  <si>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</si>
  <si>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</si>
  <si>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</si>
  <si>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</si>
  <si>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</si>
  <si>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</si>
  <si>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</si>
  <si>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</si>
  <si>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</si>
  <si>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</si>
  <si>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</si>
  <si>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</si>
  <si>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</si>
  <si>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</si>
  <si>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</si>
  <si>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</si>
  <si>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</si>
  <si>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</si>
  <si>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</si>
  <si>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</si>
  <si>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</si>
  <si>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</si>
  <si>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</si>
  <si>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</si>
  <si>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</si>
  <si>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</si>
  <si>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</si>
  <si>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</si>
  <si>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</si>
  <si>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</si>
  <si>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</si>
  <si>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</si>
  <si>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</si>
  <si>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</si>
  <si>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</si>
  <si>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</si>
  <si>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</si>
  <si>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</si>
  <si>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</si>
  <si>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</si>
  <si>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</si>
  <si>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</si>
  <si>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</si>
  <si>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</si>
  <si>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</si>
  <si>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</si>
  <si>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</si>
  <si>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</si>
  <si>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</si>
  <si>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</si>
  <si>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</si>
  <si>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</si>
  <si>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</si>
  <si>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</si>
  <si>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</si>
  <si>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</si>
  <si>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</si>
  <si>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</si>
  <si>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</si>
  <si>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</si>
  <si>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</si>
  <si>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</si>
  <si>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</si>
  <si>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</si>
  <si>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</si>
  <si>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</si>
  <si>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</si>
  <si>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</si>
  <si>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</si>
  <si>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</si>
  <si>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</si>
  <si>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</si>
  <si>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</si>
  <si>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</si>
  <si>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</si>
  <si>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</si>
  <si>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</si>
  <si>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</si>
  <si>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</si>
  <si>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</si>
  <si>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</si>
  <si>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</si>
  <si>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</si>
  <si>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</si>
  <si>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</si>
  <si>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</si>
  <si>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</si>
  <si>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</si>
  <si>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</si>
  <si>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</si>
  <si>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</si>
  <si>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</si>
  <si>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</si>
  <si>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</si>
  <si>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</si>
  <si>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</si>
  <si>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</si>
  <si>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</si>
  <si>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</si>
  <si>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</si>
  <si>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</si>
  <si>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</si>
  <si>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</si>
  <si>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</si>
  <si>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</si>
  <si>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</si>
  <si>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</si>
  <si>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</si>
  <si>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</si>
  <si>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</si>
  <si>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</si>
  <si>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</si>
  <si>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</si>
  <si>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</si>
  <si>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</si>
  <si>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</si>
  <si>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</si>
  <si>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</si>
  <si>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</si>
  <si>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</si>
  <si>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</si>
  <si>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</si>
  <si>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</si>
  <si>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</si>
  <si>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</si>
  <si>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</si>
  <si>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</si>
  <si>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</si>
  <si>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</si>
  <si>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</si>
  <si>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</si>
  <si>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</si>
  <si>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</si>
  <si>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</si>
  <si>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</si>
  <si>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</si>
  <si>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</si>
  <si>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</si>
  <si>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</si>
  <si>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</si>
  <si>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</si>
  <si>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</si>
  <si>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</si>
  <si>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</si>
  <si>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</si>
  <si>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</si>
  <si>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</si>
  <si>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</si>
  <si>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</si>
  <si>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</si>
  <si>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</si>
  <si>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</si>
  <si>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</si>
  <si>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</si>
  <si>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</si>
  <si>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</si>
  <si>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</si>
  <si>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</si>
  <si>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</si>
  <si>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</si>
  <si>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</si>
  <si>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</si>
  <si>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</si>
  <si>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</si>
  <si>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</si>
  <si>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</si>
  <si>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</si>
  <si>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</si>
  <si>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</si>
  <si>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</si>
  <si>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</si>
  <si>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</si>
  <si>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</si>
  <si>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</si>
  <si>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</si>
  <si>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</si>
  <si>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</si>
  <si>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</si>
  <si>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</si>
  <si>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</si>
  <si>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</si>
  <si>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</si>
  <si>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</si>
  <si>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</si>
  <si>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</si>
  <si>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</si>
  <si>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</si>
  <si>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</si>
  <si>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</si>
  <si>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</si>
  <si>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</si>
  <si>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</si>
  <si>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</si>
  <si>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</si>
  <si>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</si>
  <si>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</si>
  <si>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</si>
  <si>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</si>
  <si>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</si>
  <si>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</si>
  <si>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</si>
  <si>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</si>
  <si>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</si>
  <si>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</si>
  <si>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</si>
  <si>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</si>
  <si>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</si>
  <si>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</si>
  <si>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</si>
  <si>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</si>
  <si>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</si>
  <si>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</si>
  <si>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</si>
  <si>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</si>
  <si>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</si>
  <si>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</si>
  <si>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</si>
  <si>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</si>
  <si>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</si>
  <si>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</si>
  <si>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</si>
  <si>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</si>
  <si>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</si>
  <si>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</si>
  <si>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</si>
  <si>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</si>
  <si>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</si>
  <si>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</si>
  <si>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</si>
  <si>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</si>
  <si>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</si>
  <si>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</si>
  <si>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</si>
  <si>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</si>
  <si>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</si>
  <si>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</si>
  <si>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</si>
  <si>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</si>
  <si>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</si>
  <si>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</si>
  <si>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</si>
  <si>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</si>
  <si>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</si>
  <si>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</si>
  <si>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</si>
  <si>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</si>
  <si>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</si>
  <si>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</si>
  <si>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</si>
  <si>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</si>
  <si>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</si>
  <si>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</si>
  <si>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</si>
  <si>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</si>
  <si>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</si>
  <si>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</si>
  <si>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</si>
  <si>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</si>
  <si>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</si>
  <si>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</si>
  <si>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</si>
  <si>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</si>
  <si>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</si>
  <si>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</si>
  <si>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</si>
  <si>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</si>
  <si>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</si>
  <si>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</si>
  <si>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</si>
  <si>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</si>
  <si>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</si>
  <si>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</si>
  <si>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</si>
  <si>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</si>
  <si>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</si>
  <si>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</si>
  <si>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</si>
  <si>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</si>
  <si>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</si>
  <si>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</si>
  <si>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</si>
  <si>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</si>
  <si>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</si>
  <si>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</si>
  <si>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</si>
  <si>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</si>
  <si>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</si>
  <si>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</si>
  <si>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</si>
  <si>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</si>
  <si>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</si>
  <si>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</si>
  <si>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</si>
  <si>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</si>
  <si>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</si>
  <si>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</si>
  <si>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</si>
  <si>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</si>
  <si>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</si>
  <si>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</si>
  <si>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</si>
  <si>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</si>
  <si>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</si>
  <si>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</si>
  <si>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</si>
  <si>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</si>
  <si>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</si>
  <si>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</si>
  <si>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</si>
  <si>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</si>
  <si>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</si>
  <si>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</si>
  <si>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</si>
  <si>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</si>
  <si>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</si>
  <si>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</si>
  <si>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</si>
  <si>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</si>
  <si>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</si>
  <si>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</si>
  <si>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</si>
  <si>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</si>
  <si>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</si>
  <si>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</si>
  <si>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</si>
  <si>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</si>
  <si>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</si>
  <si>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</si>
  <si>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</si>
  <si>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</si>
  <si>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</si>
  <si>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</si>
  <si>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</si>
  <si>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</si>
  <si>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</si>
  <si>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</si>
  <si>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</si>
  <si>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</si>
  <si>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</si>
  <si>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</si>
  <si>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</si>
  <si>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</si>
  <si>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</si>
  <si>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</si>
  <si>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</si>
  <si>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</si>
  <si>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</si>
  <si>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</si>
  <si>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</si>
  <si>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</si>
  <si>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</si>
  <si>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</si>
  <si>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</si>
  <si>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</si>
  <si>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</si>
  <si>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</si>
  <si>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</si>
  <si>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</si>
  <si>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</si>
  <si>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</si>
  <si>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</si>
  <si>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</si>
  <si>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</si>
  <si>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</si>
  <si>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</si>
  <si>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</si>
  <si>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</si>
  <si>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</si>
  <si>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</si>
  <si>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</si>
  <si>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</si>
  <si>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</si>
  <si>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</si>
  <si>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</si>
  <si>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</si>
  <si>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</si>
  <si>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</si>
  <si>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</si>
  <si>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</si>
  <si>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</si>
  <si>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</si>
  <si>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</si>
  <si>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</si>
  <si>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</si>
  <si>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</si>
  <si>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</si>
  <si>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</si>
  <si>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</si>
  <si>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</si>
  <si>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</si>
  <si>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</si>
  <si>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</si>
  <si>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</si>
  <si>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</si>
  <si>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</si>
  <si>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</si>
  <si>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</si>
  <si>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</si>
  <si>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</si>
  <si>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</si>
  <si>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</si>
  <si>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</si>
  <si>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</si>
  <si>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</si>
  <si>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</si>
  <si>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</si>
  <si>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</si>
  <si>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</si>
  <si>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</si>
  <si>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</si>
  <si>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</si>
  <si>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</si>
  <si>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</si>
  <si>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</si>
  <si>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</si>
  <si>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</si>
  <si>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</si>
  <si>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</si>
  <si>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</si>
  <si>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</si>
  <si>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</si>
  <si>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</si>
  <si>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</si>
  <si>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</si>
  <si>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</si>
  <si>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</si>
  <si>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</si>
  <si>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</si>
  <si>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</si>
  <si>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</si>
  <si>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</si>
  <si>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</si>
  <si>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</si>
  <si>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</si>
  <si>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</si>
  <si>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</si>
  <si>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</si>
  <si>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</si>
  <si>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</si>
  <si>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</si>
  <si>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</si>
  <si>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</si>
  <si>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</si>
  <si>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</si>
  <si>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</si>
  <si>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</si>
  <si>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</si>
  <si>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</si>
  <si>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</si>
  <si>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</si>
  <si>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</si>
  <si>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</si>
  <si>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</si>
  <si>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</si>
  <si>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</si>
  <si>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</si>
  <si>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</si>
  <si>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</si>
  <si>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</si>
  <si>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</si>
  <si>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</si>
  <si>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</si>
  <si>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</si>
  <si>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</si>
  <si>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</si>
  <si>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</si>
  <si>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</si>
  <si>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</si>
  <si>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</si>
  <si>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</si>
  <si>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</si>
  <si>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</si>
  <si>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</si>
  <si>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</si>
  <si>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</si>
  <si>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</si>
  <si>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</si>
  <si>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</si>
  <si>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</si>
  <si>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</si>
  <si>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</si>
  <si>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</si>
  <si>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</si>
  <si>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</si>
  <si>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</si>
  <si>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</si>
  <si>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</si>
  <si>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</si>
  <si>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</si>
  <si>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</si>
  <si>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</si>
  <si>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</si>
  <si>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</si>
  <si>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</si>
  <si>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</si>
  <si>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</si>
  <si>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</si>
  <si>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</si>
  <si>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</si>
  <si>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</si>
  <si>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</si>
  <si>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</si>
  <si>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</si>
  <si>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</si>
  <si>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</si>
  <si>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</si>
  <si>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</si>
  <si>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</si>
  <si>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</si>
  <si>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</si>
  <si>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</si>
  <si>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</si>
  <si>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</si>
  <si>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</si>
  <si>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</si>
  <si>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</si>
  <si>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</si>
  <si>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</si>
  <si>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</si>
  <si>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</si>
  <si>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</si>
  <si>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</si>
  <si>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</si>
  <si>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</si>
  <si>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</si>
  <si>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</si>
  <si>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</si>
  <si>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</si>
  <si>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</si>
  <si>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</si>
  <si>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</si>
  <si>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</si>
  <si>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</si>
  <si>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</si>
  <si>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</si>
  <si>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</si>
  <si>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</si>
  <si>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</si>
  <si>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</si>
  <si>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</si>
  <si>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</si>
  <si>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</si>
  <si>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</si>
  <si>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</si>
  <si>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</si>
  <si>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</si>
  <si>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</si>
  <si>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</si>
  <si>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</si>
  <si>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</si>
  <si>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</si>
  <si>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</si>
  <si>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</si>
  <si>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</si>
  <si>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</si>
  <si>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</si>
  <si>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</si>
  <si>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</si>
  <si>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</si>
  <si>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</si>
  <si>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</si>
  <si>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</si>
  <si>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</si>
  <si>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</si>
  <si>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</si>
  <si>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</si>
  <si>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</si>
  <si>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</si>
  <si>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</si>
  <si>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</si>
  <si>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</si>
  <si>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</si>
  <si>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</si>
  <si>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</si>
  <si>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</si>
  <si>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</si>
  <si>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</si>
  <si>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</si>
  <si>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</si>
  <si>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</si>
  <si>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</si>
  <si>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</si>
  <si>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</si>
  <si>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</si>
  <si>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</si>
  <si>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</si>
  <si>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</si>
  <si>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</si>
  <si>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</si>
  <si>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</si>
  <si>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</si>
  <si>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</si>
  <si>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</si>
  <si>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</si>
  <si>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</si>
  <si>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</si>
  <si>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</si>
  <si>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</si>
  <si>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</si>
  <si>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</si>
  <si>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</si>
  <si>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</si>
  <si>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</si>
  <si>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</si>
  <si>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</si>
  <si>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</si>
  <si>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</si>
  <si>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</si>
  <si>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</si>
  <si>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</si>
  <si>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</si>
  <si>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</si>
  <si>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</si>
  <si>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</si>
  <si>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</si>
  <si>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</si>
  <si>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</si>
  <si>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</si>
  <si>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</si>
  <si>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</si>
  <si>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</si>
  <si>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</si>
  <si>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</si>
  <si>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</si>
  <si>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</si>
  <si>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</si>
  <si>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</si>
  <si>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</si>
  <si>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</si>
  <si>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</si>
  <si>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</si>
  <si>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</si>
  <si>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</si>
  <si>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</si>
  <si>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</si>
  <si>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</si>
  <si>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</si>
  <si>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</si>
  <si>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</si>
  <si>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</si>
  <si>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</si>
  <si>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</si>
  <si>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</si>
  <si>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</si>
  <si>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</si>
  <si>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</si>
  <si>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</si>
  <si>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</si>
  <si>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</si>
  <si>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</si>
  <si>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</si>
  <si>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</si>
  <si>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</si>
  <si>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</si>
  <si>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</si>
  <si>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</si>
  <si>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</si>
  <si>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</si>
  <si>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</si>
  <si>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</si>
  <si>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</si>
  <si>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</si>
  <si>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</si>
  <si>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</si>
  <si>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</si>
  <si>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</si>
  <si>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</si>
  <si>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</si>
  <si>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</si>
  <si>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</si>
  <si>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</si>
  <si>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</si>
  <si>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</si>
  <si>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</si>
  <si>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</si>
  <si>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</si>
  <si>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</si>
  <si>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</si>
  <si>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</si>
  <si>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</si>
  <si>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</si>
  <si>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</si>
  <si>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</si>
  <si>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</si>
  <si>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</si>
  <si>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</si>
  <si>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</si>
  <si>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</si>
  <si>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</si>
  <si>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</si>
  <si>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</si>
  <si>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</si>
  <si>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</si>
  <si>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</si>
  <si>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</si>
  <si>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</si>
  <si>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</si>
  <si>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</si>
  <si>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</si>
  <si>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</si>
  <si>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</si>
  <si>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</si>
  <si>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</si>
  <si>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</si>
  <si>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</si>
  <si>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</si>
  <si>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</si>
  <si>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</si>
  <si>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</si>
  <si>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</si>
  <si>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</si>
  <si>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</si>
  <si>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</si>
  <si>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</si>
  <si>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</si>
  <si>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</si>
  <si>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</si>
  <si>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</si>
  <si>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</si>
  <si>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</si>
  <si>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</si>
  <si>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</si>
  <si>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</si>
  <si>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</si>
  <si>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</si>
  <si>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</si>
  <si>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</si>
  <si>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</si>
  <si>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</si>
  <si>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</si>
  <si>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</si>
  <si>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</si>
  <si>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</si>
  <si>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</si>
  <si>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</si>
  <si>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</si>
  <si>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</si>
  <si>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</si>
  <si>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</si>
  <si>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</si>
  <si>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</si>
  <si>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</si>
  <si>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</si>
  <si>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</si>
  <si>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</si>
  <si>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</si>
  <si>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</si>
  <si>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</si>
  <si>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</si>
  <si>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</si>
  <si>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</si>
  <si>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</si>
  <si>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</si>
  <si>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</si>
  <si>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</si>
  <si>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</si>
  <si>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</si>
  <si>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</si>
  <si>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</si>
  <si>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</si>
  <si>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</si>
  <si>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</si>
  <si>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</si>
  <si>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</si>
  <si>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</si>
  <si>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</si>
  <si>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</si>
  <si>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</si>
  <si>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</si>
  <si>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</si>
  <si>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</si>
  <si>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</si>
  <si>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</si>
  <si>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</si>
  <si>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</si>
  <si>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</si>
  <si>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</si>
  <si>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</si>
  <si>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</si>
  <si>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</si>
  <si>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</si>
  <si>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</si>
  <si>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</si>
  <si>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</si>
  <si>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</si>
  <si>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</si>
  <si>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</si>
  <si>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</si>
  <si>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</si>
  <si>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</si>
  <si>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</si>
  <si>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</si>
  <si>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</si>
  <si>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</si>
  <si>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</si>
  <si>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</si>
  <si>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</si>
  <si>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</si>
  <si>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</si>
  <si>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</si>
  <si>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</si>
  <si>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</si>
  <si>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</si>
  <si>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</si>
  <si>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</si>
  <si>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</si>
  <si>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</si>
  <si>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</si>
  <si>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</si>
  <si>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</si>
  <si>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</si>
  <si>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</si>
  <si>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</si>
  <si>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</si>
  <si>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</si>
  <si>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</si>
  <si>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</si>
  <si>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</si>
  <si>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</si>
  <si>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</si>
  <si>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</si>
  <si>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</si>
  <si>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</si>
  <si>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</si>
  <si>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</si>
  <si>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</si>
  <si>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</si>
  <si>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</si>
  <si>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</si>
  <si>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</si>
  <si>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</si>
  <si>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</si>
  <si>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</si>
  <si>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</si>
  <si>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</si>
  <si>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</si>
  <si>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</si>
  <si>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</si>
  <si>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</si>
  <si>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</si>
  <si>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</si>
  <si>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</si>
  <si>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</si>
  <si>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</si>
  <si>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</si>
  <si>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</si>
  <si>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</si>
  <si>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</si>
  <si>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</si>
  <si>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</si>
  <si>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</si>
  <si>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</si>
  <si>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</si>
  <si>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</si>
  <si>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</si>
  <si>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</si>
  <si>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</si>
  <si>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</si>
  <si>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</si>
  <si>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</si>
  <si>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</si>
  <si>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</si>
  <si>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</si>
  <si>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</si>
  <si>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</si>
  <si>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</si>
  <si>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</si>
  <si>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</si>
  <si>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</si>
  <si>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</si>
  <si>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</si>
  <si>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</si>
  <si>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</si>
  <si>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</si>
  <si>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</si>
  <si>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</si>
  <si>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</si>
  <si>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</si>
  <si>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</si>
  <si>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</si>
  <si>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</si>
  <si>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</si>
  <si>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</si>
  <si>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</si>
  <si>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</si>
  <si>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</si>
  <si>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</si>
  <si>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</si>
  <si>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</si>
  <si>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</si>
  <si>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</si>
  <si>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</si>
  <si>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</si>
  <si>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</si>
  <si>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</si>
  <si>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</si>
  <si>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</si>
  <si>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</si>
  <si>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</si>
  <si>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</si>
  <si>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</si>
  <si>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</si>
  <si>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</si>
  <si>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</si>
  <si>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</si>
  <si>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</si>
  <si>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</si>
  <si>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</si>
  <si>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</si>
  <si>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</si>
  <si>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</si>
  <si>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</si>
  <si>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</si>
  <si>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</si>
  <si>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</si>
  <si>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</si>
  <si>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</si>
  <si>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</si>
  <si>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</si>
  <si>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</si>
  <si>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</si>
  <si>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</si>
  <si>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</si>
  <si>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</si>
  <si>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</si>
  <si>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</si>
  <si>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</si>
  <si>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</si>
  <si>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</si>
  <si>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</si>
  <si>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</si>
  <si>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</si>
  <si>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</si>
  <si>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</si>
  <si>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</si>
  <si>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</si>
  <si>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</si>
  <si>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</si>
  <si>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</si>
  <si>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</si>
  <si>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</si>
  <si>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</si>
  <si>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</si>
  <si>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</si>
  <si>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</si>
  <si>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</si>
  <si>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</si>
  <si>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</si>
  <si>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</si>
  <si>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</si>
  <si>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</si>
  <si>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</si>
  <si>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</si>
  <si>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</si>
  <si>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</si>
  <si>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</si>
  <si>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</si>
  <si>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</si>
  <si>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</si>
  <si>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</si>
  <si>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</si>
  <si>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</si>
  <si>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</si>
  <si>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</si>
  <si>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</si>
  <si>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</si>
  <si>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</si>
  <si>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</si>
  <si>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</si>
  <si>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</si>
  <si>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</si>
  <si>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</si>
  <si>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</si>
  <si>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</si>
  <si>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</si>
  <si>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</si>
  <si>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</si>
  <si>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</si>
  <si>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</si>
  <si>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</si>
  <si>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</si>
  <si>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</si>
  <si>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</si>
  <si>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</si>
  <si>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</si>
  <si>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</si>
  <si>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</si>
  <si>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</si>
  <si>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</si>
  <si>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</si>
  <si>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</si>
  <si>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</si>
  <si>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</si>
  <si>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</si>
  <si>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</si>
  <si>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</si>
  <si>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</si>
  <si>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</si>
  <si>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</si>
  <si>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</si>
  <si>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</si>
  <si>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</si>
  <si>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</si>
  <si>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</si>
  <si>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</si>
  <si>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</si>
  <si>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</si>
  <si>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</si>
  <si>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</si>
  <si>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</si>
  <si>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</si>
  <si>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</si>
  <si>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</si>
  <si>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</si>
  <si>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</si>
  <si>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</si>
  <si>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</si>
  <si>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</si>
  <si>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</si>
  <si>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</si>
  <si>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</si>
  <si>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</si>
  <si>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</si>
  <si>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</si>
  <si>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</si>
  <si>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</si>
  <si>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</si>
  <si>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</si>
  <si>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</si>
  <si>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</si>
  <si>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</si>
  <si>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</si>
  <si>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</si>
  <si>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</si>
  <si>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</si>
  <si>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</si>
  <si>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</si>
  <si>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</si>
  <si>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</si>
  <si>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</si>
  <si>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</si>
  <si>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</si>
  <si>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</si>
  <si>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</si>
  <si>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</si>
  <si>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</si>
  <si>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</si>
  <si>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</si>
  <si>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</si>
  <si>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</si>
  <si>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</si>
  <si>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</si>
  <si>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</si>
  <si>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</si>
  <si>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</si>
  <si>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</si>
  <si>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</si>
  <si>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</si>
  <si>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</si>
  <si>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</si>
  <si>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</si>
  <si>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</si>
  <si>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</si>
  <si>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</si>
  <si>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</si>
  <si>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</si>
  <si>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</si>
  <si>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</si>
  <si>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</si>
  <si>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</si>
  <si>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</si>
  <si>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</si>
  <si>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</si>
  <si>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</si>
  <si>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</si>
  <si>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</si>
  <si>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</si>
  <si>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</si>
  <si>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</si>
  <si>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</si>
  <si>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</si>
  <si>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</si>
  <si>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</si>
  <si>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</si>
  <si>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</si>
  <si>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</si>
  <si>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</si>
  <si>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</si>
  <si>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</si>
  <si>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</si>
  <si>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</si>
  <si>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</si>
  <si>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</si>
  <si>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</si>
  <si>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</si>
  <si>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</si>
  <si>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</si>
  <si>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</si>
  <si>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</si>
  <si>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</si>
  <si>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</si>
  <si>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</si>
  <si>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</si>
  <si>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</si>
  <si>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</si>
  <si>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</si>
  <si>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</si>
  <si>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</si>
  <si>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</si>
  <si>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</si>
  <si>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</si>
  <si>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</si>
  <si>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</si>
  <si>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</si>
  <si>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</si>
  <si>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</si>
  <si>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</si>
  <si>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</si>
  <si>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</si>
  <si>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</si>
  <si>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</si>
  <si>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</si>
  <si>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</si>
  <si>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</si>
  <si>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</si>
  <si>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</si>
  <si>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</si>
  <si>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</si>
  <si>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</si>
  <si>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</si>
  <si>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</si>
  <si>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</si>
  <si>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</si>
  <si>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</si>
  <si>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</si>
  <si>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</si>
  <si>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</si>
  <si>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</si>
  <si>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</si>
  <si>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</si>
  <si>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</si>
  <si>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</si>
  <si>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</si>
  <si>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</si>
  <si>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</si>
  <si>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</si>
  <si>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</si>
  <si>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</si>
  <si>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</si>
  <si>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</si>
  <si>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</si>
  <si>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</si>
  <si>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</si>
  <si>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</si>
  <si>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</si>
  <si>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</si>
  <si>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</si>
  <si>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</si>
  <si>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</si>
  <si>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</si>
  <si>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</si>
  <si>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</si>
  <si>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</si>
  <si>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</si>
  <si>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</si>
  <si>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</si>
  <si>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</si>
  <si>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</si>
  <si>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</si>
  <si>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</si>
  <si>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</si>
  <si>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</si>
  <si>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</si>
  <si>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</si>
  <si>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</si>
  <si>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</si>
  <si>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</si>
  <si>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</si>
  <si>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</si>
  <si>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</si>
  <si>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</si>
  <si>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</si>
  <si>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</si>
  <si>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</si>
  <si>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</si>
  <si>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</si>
  <si>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</si>
  <si>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</si>
  <si>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</si>
  <si>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</si>
  <si>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</si>
  <si>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</si>
  <si>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</si>
  <si>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</si>
  <si>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</si>
  <si>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</si>
  <si>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</si>
  <si>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</si>
  <si>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</si>
  <si>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</si>
  <si>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</si>
  <si>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</si>
  <si>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</si>
  <si>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</si>
  <si>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</si>
  <si>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</si>
  <si>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</si>
  <si>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</si>
  <si>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</si>
  <si>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</si>
  <si>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</si>
  <si>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</si>
  <si>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</si>
  <si>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</si>
  <si>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</si>
  <si>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</si>
  <si>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</si>
  <si>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</si>
  <si>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</si>
  <si>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</si>
  <si>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</si>
  <si>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</si>
  <si>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</si>
  <si>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</si>
  <si>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</si>
  <si>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</si>
  <si>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</si>
  <si>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</si>
  <si>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</si>
  <si>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</si>
  <si>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</si>
  <si>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</si>
  <si>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</si>
  <si>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</si>
  <si>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</si>
  <si>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</si>
  <si>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</si>
  <si>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</si>
  <si>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</si>
  <si>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</si>
  <si>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</si>
  <si>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</si>
  <si>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</si>
  <si>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</si>
  <si>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</si>
  <si>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</si>
  <si>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</si>
  <si>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</si>
  <si>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</si>
  <si>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</si>
  <si>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</si>
  <si>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</si>
  <si>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</si>
  <si>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</si>
  <si>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</si>
  <si>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</si>
  <si>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</si>
  <si>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</si>
  <si>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</si>
  <si>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</si>
  <si>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</si>
  <si>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</si>
  <si>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</si>
  <si>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</si>
  <si>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</si>
  <si>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</si>
  <si>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</si>
  <si>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</si>
  <si>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</si>
  <si>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</si>
  <si>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</si>
  <si>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</si>
  <si>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</si>
  <si>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</si>
  <si>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</si>
  <si>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</si>
  <si>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</si>
  <si>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</si>
  <si>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</si>
  <si>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</si>
  <si>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</si>
  <si>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</si>
  <si>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</si>
  <si>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</si>
  <si>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</si>
  <si>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</si>
  <si>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</si>
  <si>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</si>
  <si>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</si>
  <si>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</si>
  <si>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</si>
  <si>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</si>
  <si>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</si>
  <si>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</si>
  <si>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</si>
  <si>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</si>
  <si>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</si>
  <si>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</si>
  <si>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</si>
  <si>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</si>
  <si>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</si>
  <si>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</si>
  <si>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</si>
  <si>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</si>
  <si>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</si>
  <si>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</si>
  <si>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</si>
  <si>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</si>
  <si>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</si>
  <si>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</si>
  <si>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</si>
  <si>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</si>
  <si>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</si>
  <si>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</si>
  <si>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</si>
  <si>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</si>
  <si>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</si>
  <si>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</si>
  <si>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</si>
  <si>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</si>
  <si>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</si>
  <si>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</si>
  <si>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</si>
  <si>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</si>
  <si>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</si>
  <si>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</si>
  <si>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</si>
  <si>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</si>
  <si>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</si>
  <si>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</si>
  <si>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</si>
  <si>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</si>
  <si>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</si>
  <si>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</si>
  <si>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</si>
  <si>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</si>
  <si>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</si>
  <si>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</si>
  <si>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</si>
  <si>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</si>
  <si>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</si>
  <si>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</si>
  <si>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</si>
  <si>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</si>
  <si>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</si>
  <si>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</si>
  <si>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</si>
  <si>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</si>
  <si>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</si>
  <si>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</si>
  <si>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</si>
  <si>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</si>
  <si>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</si>
  <si>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</si>
  <si>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</si>
  <si>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</si>
  <si>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</si>
  <si>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</si>
  <si>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</si>
  <si>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</si>
  <si>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</si>
  <si>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</si>
  <si>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</si>
  <si>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</si>
  <si>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</si>
  <si>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</si>
  <si>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</si>
  <si>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</si>
  <si>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</si>
  <si>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</si>
  <si>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</si>
  <si>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</si>
  <si>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</si>
  <si>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</si>
  <si>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</si>
  <si>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</si>
  <si>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</si>
  <si>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</si>
  <si>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</si>
  <si>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</si>
  <si>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</si>
  <si>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</si>
  <si>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</si>
  <si>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</si>
  <si>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</si>
  <si>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</si>
  <si>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</si>
  <si>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</si>
  <si>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</si>
  <si>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</si>
  <si>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</si>
  <si>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</si>
  <si>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</si>
  <si>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</si>
  <si>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</si>
  <si>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</si>
  <si>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</si>
  <si>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</si>
  <si>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</si>
  <si>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</si>
  <si>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</si>
  <si>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</si>
  <si>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</si>
  <si>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</si>
  <si>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</si>
  <si>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</si>
  <si>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</si>
  <si>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</si>
  <si>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</si>
  <si>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</si>
  <si>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</si>
  <si>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</si>
  <si>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</si>
  <si>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</si>
  <si>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</si>
  <si>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</si>
  <si>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</si>
  <si>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</si>
  <si>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</si>
  <si>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</si>
  <si>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</si>
  <si>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</si>
  <si>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</si>
  <si>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</si>
  <si>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</si>
  <si>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</si>
  <si>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</si>
  <si>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</si>
  <si>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</si>
  <si>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</si>
  <si>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</si>
  <si>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</si>
  <si>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</si>
  <si>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</si>
  <si>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</si>
  <si>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</si>
  <si>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</si>
  <si>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</si>
  <si>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</si>
  <si>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</si>
  <si>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</si>
  <si>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</si>
  <si>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</si>
  <si>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</si>
  <si>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</si>
  <si>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</si>
  <si>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</si>
  <si>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</si>
  <si>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</si>
  <si>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</si>
  <si>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</si>
  <si>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</si>
  <si>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</si>
  <si>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</si>
  <si>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</si>
  <si>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</si>
  <si>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</si>
  <si>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</si>
  <si>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</si>
  <si>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</si>
  <si>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</si>
  <si>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</si>
  <si>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</si>
  <si>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</si>
  <si>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</si>
  <si>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</si>
  <si>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</si>
  <si>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</si>
  <si>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</si>
  <si>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</si>
  <si>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</si>
  <si>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</si>
  <si>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</si>
  <si>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</si>
  <si>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</si>
  <si>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</si>
  <si>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</si>
  <si>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</si>
  <si>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</si>
  <si>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</si>
  <si>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</si>
  <si>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</si>
  <si>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</si>
  <si>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</si>
  <si>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</si>
  <si>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</si>
  <si>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</si>
  <si>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</si>
  <si>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</si>
  <si>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</si>
  <si>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</si>
  <si>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</si>
  <si>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</si>
  <si>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</si>
  <si>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</si>
  <si>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</si>
  <si>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</si>
  <si>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</si>
  <si>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</si>
  <si>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</si>
  <si>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</si>
  <si>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</si>
  <si>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</si>
  <si>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</si>
  <si>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</si>
  <si>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</si>
  <si>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</si>
  <si>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</si>
  <si>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</si>
  <si>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</si>
  <si>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</si>
  <si>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</si>
  <si>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</si>
  <si>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</si>
  <si>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</si>
  <si>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</si>
  <si>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</si>
  <si>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</si>
  <si>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</si>
  <si>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</si>
  <si>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</si>
  <si>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</si>
  <si>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</si>
  <si>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</si>
  <si>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</si>
  <si>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</si>
  <si>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</si>
  <si>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</si>
  <si>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</si>
  <si>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</si>
  <si>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</si>
  <si>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</si>
  <si>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</si>
  <si>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</si>
  <si>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</si>
  <si>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</si>
  <si>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</si>
  <si>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</si>
  <si>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</si>
  <si>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</si>
  <si>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</si>
  <si>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</si>
  <si>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</si>
  <si>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</si>
  <si>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</si>
  <si>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</si>
  <si>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</si>
  <si>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</si>
  <si>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</si>
  <si>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</si>
  <si>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</si>
  <si>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</si>
  <si>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</si>
  <si>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</si>
  <si>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</si>
  <si>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</si>
  <si>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</si>
  <si>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</si>
  <si>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</si>
  <si>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</si>
  <si>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</si>
  <si>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</si>
  <si>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</si>
  <si>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</si>
  <si>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</si>
  <si>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</si>
  <si>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</si>
  <si>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</si>
  <si>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</si>
  <si>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</si>
  <si>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</si>
  <si>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</si>
  <si>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</si>
  <si>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</si>
  <si>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</si>
  <si>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</si>
  <si>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</si>
  <si>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</si>
  <si>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</si>
  <si>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</si>
  <si>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</si>
  <si>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</si>
  <si>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</si>
  <si>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</si>
  <si>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</si>
  <si>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</si>
  <si>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</si>
  <si>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</si>
  <si>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</si>
  <si>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</si>
  <si>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</si>
  <si>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</si>
  <si>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</si>
  <si>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</si>
  <si>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</si>
  <si>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</si>
  <si>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</si>
  <si>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</si>
  <si>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</si>
  <si>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</si>
  <si>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</si>
  <si>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</si>
  <si>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</si>
  <si>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</si>
  <si>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</si>
  <si>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</si>
  <si>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</si>
  <si>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</si>
  <si>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</si>
  <si>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</si>
  <si>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</si>
  <si>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</si>
  <si>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</si>
  <si>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</si>
  <si>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</si>
  <si>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</si>
  <si>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</si>
  <si>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</si>
  <si>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</si>
  <si>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</si>
  <si>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</si>
  <si>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</si>
  <si>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</si>
  <si>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</si>
  <si>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</si>
  <si>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</si>
  <si>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</si>
  <si>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</si>
  <si>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</si>
  <si>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</si>
  <si>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</si>
  <si>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</si>
  <si>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</si>
  <si>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</si>
  <si>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</si>
  <si>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</si>
  <si>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</si>
  <si>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</si>
  <si>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</si>
  <si>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</si>
  <si>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</si>
  <si>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</si>
  <si>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</si>
  <si>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</si>
  <si>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</si>
  <si>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</si>
  <si>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</si>
  <si>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</si>
  <si>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</si>
  <si>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</si>
  <si>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</si>
  <si>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</si>
  <si>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</si>
  <si>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</si>
  <si>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</si>
  <si>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</si>
  <si>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</si>
  <si>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</si>
  <si>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</si>
  <si>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</si>
  <si>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</si>
  <si>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</si>
  <si>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</si>
  <si>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</si>
  <si>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</si>
  <si>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</si>
  <si>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</si>
  <si>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</si>
  <si>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</si>
  <si>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</si>
  <si>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</si>
  <si>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</si>
  <si>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</si>
  <si>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</si>
  <si>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</si>
  <si>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</si>
  <si>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</si>
  <si>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</si>
  <si>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</si>
  <si>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</si>
  <si>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</si>
  <si>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</si>
  <si>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</si>
  <si>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</si>
  <si>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</si>
  <si>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</si>
  <si>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</si>
  <si>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</si>
  <si>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</si>
  <si>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</si>
  <si>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</si>
  <si>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</si>
  <si>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</si>
  <si>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</si>
  <si>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</si>
  <si>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</si>
  <si>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</si>
  <si>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</si>
  <si>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</si>
  <si>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</si>
  <si>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</si>
  <si>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</si>
  <si>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</si>
  <si>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</si>
  <si>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</si>
  <si>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</si>
  <si>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</si>
  <si>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</si>
  <si>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</si>
  <si>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</si>
  <si>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</si>
  <si>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</si>
  <si>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</si>
  <si>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</si>
  <si>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</si>
  <si>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</si>
  <si>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</si>
  <si>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</si>
  <si>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</si>
  <si>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</si>
  <si>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</si>
  <si>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</si>
  <si>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</si>
  <si>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</si>
  <si>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</si>
  <si>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</si>
  <si>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</si>
  <si>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</si>
  <si>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</si>
  <si>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</si>
  <si>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</si>
  <si>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</si>
  <si>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</si>
  <si>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</si>
  <si>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</si>
  <si>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</si>
  <si>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</si>
  <si>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</si>
  <si>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</si>
  <si>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</si>
  <si>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</si>
  <si>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</si>
  <si>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</si>
  <si>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</si>
  <si>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</si>
  <si>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</si>
  <si>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</si>
  <si>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</si>
  <si>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</si>
  <si>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</si>
  <si>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</si>
  <si>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</si>
  <si>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</si>
  <si>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</si>
  <si>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</si>
  <si>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</si>
  <si>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</si>
  <si>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</si>
  <si>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</si>
  <si>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</si>
  <si>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</si>
  <si>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</si>
  <si>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</si>
  <si>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</si>
  <si>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</si>
  <si>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</si>
  <si>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</si>
  <si>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</si>
  <si>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</si>
  <si>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</si>
  <si>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</si>
  <si>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</si>
  <si>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</si>
  <si>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</si>
  <si>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</si>
  <si>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</si>
  <si>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</si>
  <si>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</si>
  <si>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</si>
  <si>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</si>
  <si>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</si>
  <si>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</si>
  <si>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</si>
  <si>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</si>
  <si>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</si>
  <si>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</si>
  <si>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</si>
  <si>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</si>
  <si>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</si>
  <si>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</si>
  <si>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</si>
  <si>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</si>
  <si>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</si>
  <si>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</si>
  <si>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</si>
  <si>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</si>
  <si>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</si>
  <si>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</si>
  <si>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</si>
  <si>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</si>
  <si>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</si>
  <si>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</si>
  <si>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</si>
  <si>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</si>
  <si>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</si>
  <si>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</si>
  <si>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</si>
  <si>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</si>
  <si>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</si>
  <si>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</si>
  <si>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</si>
  <si>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</si>
  <si>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</si>
  <si>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</si>
  <si>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</si>
  <si>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</si>
  <si>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</si>
  <si>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</si>
  <si>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</si>
  <si>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</si>
  <si>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</si>
  <si>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</si>
  <si>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</si>
  <si>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</si>
  <si>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</si>
  <si>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</si>
  <si>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</si>
  <si>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</si>
  <si>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</si>
  <si>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</si>
  <si>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</si>
  <si>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</si>
  <si>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</si>
  <si>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</si>
  <si>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</si>
  <si>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</si>
  <si>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</si>
  <si>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</si>
  <si>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</si>
  <si>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</si>
  <si>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</si>
  <si>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</si>
  <si>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</si>
  <si>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</si>
  <si>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</si>
  <si>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</si>
  <si>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</si>
  <si>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</si>
  <si>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</si>
  <si>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</si>
  <si>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</si>
  <si>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</si>
  <si>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</si>
  <si>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</si>
  <si>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</si>
  <si>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</si>
  <si>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</si>
  <si>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</si>
  <si>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</si>
  <si>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</si>
  <si>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</si>
  <si>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</si>
  <si>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</si>
  <si>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</si>
  <si>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</si>
  <si>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</si>
  <si>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</si>
  <si>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</si>
  <si>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</si>
  <si>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</si>
  <si>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</si>
  <si>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</si>
  <si>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</si>
  <si>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</si>
  <si>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</si>
  <si>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</si>
  <si>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</si>
  <si>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</si>
  <si>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</si>
  <si>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</si>
  <si>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</si>
  <si>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</si>
  <si>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</si>
  <si>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</si>
  <si>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</si>
  <si>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</si>
  <si>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</si>
  <si>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</si>
  <si>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</si>
  <si>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</si>
  <si>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</si>
  <si>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</si>
  <si>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</si>
  <si>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</si>
  <si>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</si>
  <si>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</si>
  <si>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</si>
  <si>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</si>
  <si>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</si>
  <si>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</si>
  <si>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</si>
  <si>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</si>
  <si>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</si>
  <si>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</si>
  <si>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</si>
  <si>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</si>
  <si>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</si>
  <si>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</si>
  <si>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</si>
  <si>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</si>
  <si>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</si>
  <si>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</si>
  <si>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</si>
  <si>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</si>
  <si>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</si>
  <si>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</si>
  <si>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</si>
  <si>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</si>
  <si>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</si>
  <si>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</si>
  <si>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</si>
  <si>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</si>
  <si>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</si>
  <si>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</si>
  <si>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</si>
  <si>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</si>
  <si>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</si>
  <si>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</si>
  <si>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</si>
  <si>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</si>
  <si>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</si>
  <si>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</si>
  <si>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</si>
  <si>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</si>
  <si>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</si>
  <si>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</si>
  <si>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</si>
  <si>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</si>
  <si>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</si>
  <si>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</si>
  <si>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</si>
  <si>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</si>
  <si>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</si>
  <si>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</si>
  <si>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</si>
  <si>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</si>
  <si>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</si>
  <si>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</si>
  <si>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</si>
  <si>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</si>
  <si>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</si>
  <si>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</si>
  <si>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</si>
  <si>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</si>
  <si>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</si>
  <si>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</si>
  <si>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</si>
  <si>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</si>
  <si>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</si>
  <si>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</si>
  <si>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</si>
  <si>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</si>
  <si>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</si>
  <si>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</si>
  <si>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</si>
  <si>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</si>
  <si>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</si>
  <si>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</si>
  <si>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</si>
  <si>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</si>
  <si>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</si>
  <si>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</si>
  <si>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</si>
  <si>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</si>
  <si>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</si>
  <si>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</si>
  <si>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</si>
  <si>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</si>
  <si>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</si>
  <si>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</si>
  <si>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</si>
  <si>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</si>
  <si>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</si>
  <si>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</si>
  <si>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</si>
  <si>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</si>
  <si>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</si>
  <si>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</si>
  <si>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</si>
  <si>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</si>
  <si>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</si>
  <si>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</si>
  <si>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</si>
  <si>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</si>
  <si>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</si>
  <si>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</si>
  <si>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</si>
  <si>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</si>
  <si>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</si>
  <si>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</si>
  <si>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</si>
  <si>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</si>
  <si>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</si>
  <si>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</si>
  <si>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</si>
  <si>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</si>
  <si>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</si>
  <si>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</si>
  <si>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</si>
  <si>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</si>
  <si>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</si>
  <si>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</si>
  <si>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</si>
  <si>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</si>
  <si>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</si>
  <si>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</si>
  <si>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</si>
  <si>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</si>
  <si>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</si>
  <si>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</si>
  <si>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</si>
  <si>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</si>
  <si>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</si>
  <si>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</si>
  <si>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</si>
  <si>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</si>
  <si>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</si>
  <si>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</si>
  <si>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</si>
  <si>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</si>
  <si>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</si>
  <si>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</si>
  <si>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</si>
  <si>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</si>
  <si>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</si>
  <si>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</si>
  <si>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</si>
  <si>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</si>
  <si>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</si>
  <si>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</si>
  <si>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</si>
  <si>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</si>
  <si>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</si>
  <si>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</si>
  <si>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</si>
  <si>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</si>
  <si>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</si>
  <si>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</si>
  <si>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</si>
  <si>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</si>
  <si>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</si>
  <si>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</si>
  <si>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</si>
  <si>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</si>
  <si>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</si>
  <si>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</si>
  <si>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</si>
  <si>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</si>
  <si>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</si>
  <si>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</si>
  <si>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</si>
  <si>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</si>
  <si>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</si>
  <si>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</si>
  <si>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</si>
  <si>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</si>
  <si>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</si>
  <si>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</si>
  <si>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</si>
  <si>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</si>
  <si>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</si>
  <si>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</si>
  <si>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</si>
  <si>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</si>
  <si>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</si>
  <si>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</si>
  <si>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</si>
  <si>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</si>
  <si>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</si>
  <si>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</si>
  <si>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</si>
  <si>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</si>
  <si>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</si>
  <si>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</si>
  <si>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</si>
  <si>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</si>
  <si>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</si>
  <si>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</si>
  <si>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</si>
  <si>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</si>
  <si>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</si>
  <si>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</si>
  <si>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</si>
  <si>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</si>
  <si>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</si>
  <si>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</si>
  <si>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</si>
  <si>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</si>
  <si>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</si>
  <si>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</si>
  <si>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</si>
  <si>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</si>
  <si>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</si>
  <si>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</si>
  <si>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</si>
  <si>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</si>
  <si>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</si>
  <si>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</si>
  <si>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</si>
  <si>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</si>
  <si>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</si>
  <si>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</si>
  <si>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</si>
  <si>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</si>
  <si>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</si>
  <si>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</si>
  <si>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</si>
  <si>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</si>
  <si>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</si>
  <si>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</si>
  <si>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</si>
  <si>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</si>
  <si>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</si>
  <si>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</si>
  <si>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</si>
  <si>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</si>
  <si>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</si>
  <si>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</si>
  <si>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</si>
  <si>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</si>
  <si>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</si>
  <si>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</si>
  <si>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</si>
  <si>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</si>
  <si>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</si>
  <si>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</si>
  <si>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</si>
  <si>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</si>
  <si>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</si>
  <si>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</si>
  <si>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</si>
  <si>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</si>
  <si>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</si>
  <si>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</si>
  <si>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</si>
  <si>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</si>
  <si>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</si>
  <si>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</si>
  <si>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</si>
  <si>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</si>
  <si>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</si>
  <si>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</si>
  <si>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</si>
  <si>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</si>
  <si>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</si>
  <si>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</si>
  <si>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</si>
  <si>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</si>
  <si>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</si>
  <si>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</si>
  <si>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</si>
  <si>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</si>
  <si>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</si>
  <si>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</si>
  <si>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</si>
  <si>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</si>
  <si>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</si>
  <si>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</si>
  <si>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</si>
  <si>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</si>
  <si>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</si>
  <si>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</si>
  <si>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</si>
  <si>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</si>
  <si>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</si>
  <si>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</si>
  <si>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</si>
  <si>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</si>
  <si>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</si>
  <si>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</si>
  <si>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</si>
  <si>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</si>
  <si>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</si>
  <si>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</si>
  <si>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</si>
  <si>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</si>
  <si>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</si>
  <si>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</si>
  <si>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</si>
  <si>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</si>
  <si>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</si>
  <si>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</si>
  <si>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</si>
  <si>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</si>
  <si>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</si>
  <si>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</si>
  <si>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</si>
  <si>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</si>
  <si>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</si>
  <si>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</si>
  <si>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</si>
  <si>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</si>
  <si>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</si>
  <si>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</si>
  <si>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</si>
  <si>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</si>
  <si>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</si>
  <si>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</si>
  <si>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</si>
  <si>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</si>
  <si>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</si>
  <si>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</si>
  <si>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</si>
  <si>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</si>
  <si>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</si>
  <si>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</si>
  <si>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</si>
  <si>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</si>
  <si>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</si>
  <si>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</si>
  <si>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</si>
  <si>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</si>
  <si>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</si>
  <si>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</si>
  <si>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</si>
  <si>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</si>
  <si>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</si>
  <si>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</si>
  <si>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</si>
  <si>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</si>
  <si>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</si>
  <si>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</si>
  <si>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</si>
  <si>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</si>
  <si>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</si>
  <si>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</si>
  <si>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</si>
  <si>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</si>
  <si>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</si>
  <si>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</si>
  <si>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</si>
  <si>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</si>
  <si>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</si>
  <si>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</si>
  <si>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</si>
  <si>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</si>
  <si>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</si>
  <si>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</si>
  <si>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</si>
  <si>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</si>
  <si>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</si>
  <si>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</si>
  <si>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</si>
  <si>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</si>
  <si>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</si>
  <si>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</si>
  <si>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</si>
  <si>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</si>
  <si>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</si>
  <si>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</si>
  <si>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</si>
  <si>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</si>
  <si>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</si>
  <si>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</si>
  <si>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</si>
  <si>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</si>
  <si>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</si>
  <si>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</si>
  <si>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</si>
  <si>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</si>
  <si>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</si>
  <si>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</si>
  <si>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</si>
  <si>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</si>
  <si>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</si>
  <si>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</si>
  <si>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</si>
  <si>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</si>
  <si>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</si>
  <si>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</si>
  <si>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</si>
  <si>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</si>
  <si>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</si>
  <si>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</si>
  <si>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</si>
  <si>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</si>
  <si>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</si>
  <si>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</si>
  <si>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</si>
  <si>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</si>
  <si>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</si>
  <si>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</si>
  <si>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</si>
  <si>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</si>
  <si>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</si>
  <si>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</si>
  <si>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</si>
  <si>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</si>
  <si>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Value Line and Bloomberg Adjusted Betas</t>
  </si>
  <si>
    <t>Canadian Proxy Group</t>
  </si>
  <si>
    <t>Bloomberg</t>
  </si>
  <si>
    <t>Value Line</t>
  </si>
  <si>
    <t>Average Beta</t>
  </si>
  <si>
    <t>AltaGas Limited</t>
  </si>
  <si>
    <t>Fortis, Inc.</t>
  </si>
  <si>
    <t>Hydro One, Ltd.</t>
  </si>
  <si>
    <t>MEAN</t>
  </si>
  <si>
    <t>US Electric Proxy Group</t>
  </si>
  <si>
    <t>US Gas Proxy Group</t>
  </si>
  <si>
    <t>Atmos Energy Corp.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</si>
  <si>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</si>
  <si>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</si>
  <si>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</si>
  <si>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years.</t>
  </si>
  <si>
    <t>[2] Source: Value Line as of May 31, 2024.</t>
  </si>
  <si>
    <t>[3] Equals mean of [1] and [2]</t>
  </si>
  <si>
    <t>Value Line and Bloomberg Raw Betas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</si>
</sst>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_(* #,##0_);_(* \(#,##0\);_(* &quot;-&quot;??_);_(@_)"/>
    <numFmt numFmtId="173" formatCode="_(* #,##0.0000_);_(* \(#,##0.0000\);_(* &quot;-&quot;??_);_(@_)"/>
  </numFmts>
  <fonts count="89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91">
    <xf numFmtId="0" fontId="0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 applyNumberFormat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2" fontId="27" fillId="1" borderId="2">
      <alignment vertical="top" wrapText="1"/>
    </xf>
    <xf numFmtId="2" fontId="27" fillId="0" borderId="2">
      <alignment vertical="top" wrapText="1"/>
    </xf>
    <xf numFmtId="2" fontId="27" fillId="1" borderId="5">
      <alignment vertical="top" wrapText="1"/>
    </xf>
    <xf numFmtId="0" fontId="28" fillId="0" borderId="0" applyNumberFormat="0" applyFill="0" applyBorder="0" applyAlignment="0" applyProtection="0"/>
    <xf numFmtId="0" fontId="29" fillId="16" borderId="0"/>
    <xf numFmtId="0" fontId="29" fillId="16" borderId="0">
      <alignment horizontal="centerContinuous" wrapText="1"/>
    </xf>
    <xf numFmtId="0" fontId="30" fillId="17" borderId="6" applyNumberFormat="0" applyAlignment="0" applyProtection="0"/>
    <xf numFmtId="0" fontId="31" fillId="0" borderId="7" applyNumberFormat="0" applyFill="0" applyAlignment="0" applyProtection="0"/>
    <xf numFmtId="43" fontId="21" fillId="0" borderId="0" applyFont="0" applyFill="0" applyBorder="0" applyAlignment="0" applyProtection="0"/>
    <xf numFmtId="0" fontId="25" fillId="18" borderId="8" applyNumberFormat="0" applyFont="0" applyAlignment="0" applyProtection="0"/>
    <xf numFmtId="44" fontId="21" fillId="0" borderId="0" applyFont="0" applyFill="0" applyBorder="0" applyAlignment="0" applyProtection="0"/>
    <xf numFmtId="166" fontId="32" fillId="0" borderId="0"/>
    <xf numFmtId="1" fontId="33" fillId="19" borderId="9">
      <alignment horizontal="right"/>
    </xf>
    <xf numFmtId="0" fontId="34" fillId="7" borderId="6" applyNumberFormat="0" applyAlignment="0" applyProtection="0"/>
    <xf numFmtId="0" fontId="22" fillId="0" borderId="0" applyFont="0" applyFill="0" applyBorder="0" applyAlignment="0" applyProtection="0"/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horizontal="justify" vertical="top" wrapText="1"/>
    </xf>
    <xf numFmtId="0" fontId="35" fillId="3" borderId="0" applyNumberFormat="0" applyBorder="0" applyAlignment="0" applyProtection="0"/>
    <xf numFmtId="0" fontId="36" fillId="0" borderId="0"/>
    <xf numFmtId="0" fontId="37" fillId="0" borderId="0">
      <alignment horizontal="center"/>
    </xf>
    <xf numFmtId="0" fontId="38" fillId="20" borderId="0" applyNumberFormat="0" applyBorder="0" applyAlignment="0" applyProtection="0"/>
    <xf numFmtId="3" fontId="39" fillId="0" borderId="0">
      <alignment horizontal="right"/>
    </xf>
    <xf numFmtId="0" fontId="21" fillId="0" borderId="0"/>
    <xf numFmtId="0" fontId="21" fillId="0" borderId="0"/>
    <xf numFmtId="167" fontId="40" fillId="0" borderId="0">
      <alignment horizontal="center"/>
    </xf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1" fillId="4" borderId="0" applyNumberFormat="0" applyBorder="0" applyAlignment="0" applyProtection="0"/>
    <xf numFmtId="0" fontId="42" fillId="17" borderId="10" applyNumberFormat="0" applyAlignment="0" applyProtection="0"/>
    <xf numFmtId="0" fontId="43" fillId="2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21" borderId="0" applyNumberFormat="0" applyBorder="0" applyAlignment="0" applyProtection="0"/>
    <xf numFmtId="0" fontId="4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Protection="0">
      <alignment horizontal="center"/>
    </xf>
    <xf numFmtId="0" fontId="48" fillId="22" borderId="0" applyNumberFormat="0" applyBorder="0" applyAlignment="0" applyProtection="0"/>
    <xf numFmtId="0" fontId="22" fillId="0" borderId="0" applyNumberFormat="0" applyFont="0" applyFill="0" applyBorder="0" applyProtection="0">
      <alignment horizontal="right"/>
    </xf>
    <xf numFmtId="0" fontId="22" fillId="0" borderId="0" applyNumberFormat="0" applyFont="0" applyFill="0" applyBorder="0" applyProtection="0">
      <alignment horizontal="left"/>
    </xf>
    <xf numFmtId="0" fontId="3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" fillId="23" borderId="0" applyNumberFormat="0" applyFont="0" applyBorder="0" applyAlignment="0" applyProtection="0"/>
    <xf numFmtId="168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3" applyNumberFormat="0" applyFon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1" applyNumberFormat="0" applyFill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4" fontId="33" fillId="0" borderId="0">
      <alignment horizontal="centerContinuous"/>
    </xf>
    <xf numFmtId="4" fontId="32" fillId="0" borderId="0">
      <alignment horizontal="centerContinuous"/>
    </xf>
    <xf numFmtId="4" fontId="55" fillId="0" borderId="0">
      <alignment horizontal="centerContinuous"/>
    </xf>
    <xf numFmtId="0" fontId="56" fillId="24" borderId="14" applyNumberFormat="0" applyAlignment="0" applyProtection="0"/>
    <xf numFmtId="0" fontId="57" fillId="0" borderId="0" applyNumberFormat="0" applyFill="0" applyBorder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0" applyNumberFormat="0" applyFill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3" fillId="27" borderId="0" applyNumberFormat="0" applyBorder="0" applyAlignment="0" applyProtection="0"/>
    <xf numFmtId="0" fontId="64" fillId="28" borderId="19" applyNumberFormat="0" applyAlignment="0" applyProtection="0"/>
    <xf numFmtId="0" fontId="65" fillId="29" borderId="20" applyNumberFormat="0" applyAlignment="0" applyProtection="0"/>
    <xf numFmtId="0" fontId="66" fillId="29" borderId="19" applyNumberFormat="0" applyAlignment="0" applyProtection="0"/>
    <xf numFmtId="0" fontId="67" fillId="0" borderId="21" applyNumberFormat="0" applyFill="0" applyAlignment="0" applyProtection="0"/>
    <xf numFmtId="0" fontId="68" fillId="30" borderId="22" applyNumberFormat="0" applyAlignment="0" applyProtection="0"/>
    <xf numFmtId="0" fontId="2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7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70" fillId="55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31" borderId="23" applyNumberFormat="0" applyFont="0" applyAlignment="0" applyProtection="0"/>
    <xf numFmtId="0" fontId="22" fillId="0" borderId="0"/>
    <xf numFmtId="0" fontId="22" fillId="0" borderId="15" applyNumberFormat="0" applyFon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71" fillId="0" borderId="0"/>
    <xf numFmtId="0" fontId="30" fillId="17" borderId="6" applyNumberFormat="0" applyAlignment="0" applyProtection="0"/>
    <xf numFmtId="43" fontId="19" fillId="0" borderId="0" applyFont="0" applyFill="0" applyBorder="0" applyAlignment="0" applyProtection="0"/>
    <xf numFmtId="0" fontId="25" fillId="18" borderId="8" applyNumberFormat="0" applyFont="0" applyAlignment="0" applyProtection="0"/>
    <xf numFmtId="44" fontId="19" fillId="0" borderId="0" applyFont="0" applyFill="0" applyBorder="0" applyAlignment="0" applyProtection="0"/>
    <xf numFmtId="1" fontId="33" fillId="19" borderId="9">
      <alignment horizontal="right"/>
    </xf>
    <xf numFmtId="0" fontId="34" fillId="7" borderId="6" applyNumberFormat="0" applyAlignment="0" applyProtection="0"/>
    <xf numFmtId="0" fontId="42" fillId="17" borderId="10" applyNumberFormat="0" applyAlignment="0" applyProtection="0"/>
    <xf numFmtId="9" fontId="18" fillId="0" borderId="0" applyFont="0" applyFill="0" applyBorder="0" applyAlignment="0" applyProtection="0"/>
    <xf numFmtId="0" fontId="22" fillId="0" borderId="0"/>
    <xf numFmtId="43" fontId="72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72" fillId="0" borderId="0"/>
    <xf numFmtId="0" fontId="22" fillId="0" borderId="0"/>
    <xf numFmtId="43" fontId="22" fillId="0" borderId="0" applyFont="0" applyFill="0" applyBorder="0" applyAlignment="0" applyProtection="0"/>
    <xf numFmtId="0" fontId="86" fillId="0" borderId="0"/>
    <xf numFmtId="0" fontId="22" fillId="0" borderId="0"/>
    <xf numFmtId="0" fontId="22" fillId="0" borderId="0"/>
    <xf numFmtId="0" fontId="86" fillId="0" borderId="0"/>
    <xf numFmtId="0" fontId="86" fillId="0" borderId="0"/>
    <xf numFmtId="0" fontId="86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12" fillId="0" borderId="0"/>
    <xf numFmtId="0" fontId="86" fillId="0" borderId="0"/>
    <xf numFmtId="0" fontId="11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88" fillId="0" borderId="0"/>
    <xf numFmtId="0" fontId="22" fillId="0" borderId="0"/>
    <xf numFmtId="0" fontId="22" fillId="0" borderId="0"/>
    <xf numFmtId="0" fontId="9" fillId="0" borderId="0"/>
    <xf numFmtId="0" fontId="72" fillId="0" borderId="0"/>
    <xf numFmtId="43" fontId="7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8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2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2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1" fillId="0" borderId="0"/>
  </cellStyleXfs>
  <cellXfs count="153">
    <xf numFmtId="0" fontId="0" fillId="0" borderId="0" xfId="0"/>
    <xf numFmtId="0" fontId="22" fillId="0" borderId="0" xfId="121"/>
    <xf numFmtId="14" fontId="22" fillId="0" borderId="0" xfId="121" applyNumberFormat="1" applyAlignment="1">
      <alignment horizontal="centerContinuous"/>
    </xf>
    <xf numFmtId="0" fontId="22" fillId="0" borderId="0" xfId="121" applyAlignment="1">
      <alignment horizontal="centerContinuous"/>
    </xf>
    <xf numFmtId="0" fontId="22" fillId="0" borderId="1" xfId="121" applyBorder="1" applyAlignment="1">
      <alignment horizontal="centerContinuous"/>
    </xf>
    <xf numFmtId="0" fontId="22" fillId="0" borderId="0" xfId="121" applyAlignment="1">
      <alignment horizontal="center"/>
    </xf>
    <xf numFmtId="168" fontId="22" fillId="0" borderId="0" xfId="121" quotePrefix="1" applyNumberFormat="1" applyAlignment="1">
      <alignment horizontal="center"/>
    </xf>
    <xf numFmtId="0" fontId="22" fillId="0" borderId="0" xfId="137"/>
    <xf numFmtId="0" fontId="22" fillId="0" borderId="0" xfId="137" applyAlignment="1">
      <alignment horizontal="center"/>
    </xf>
    <xf numFmtId="0" fontId="22" fillId="0" borderId="0" xfId="137" applyAlignment="1">
      <alignment horizontal="center" wrapText="1"/>
    </xf>
    <xf numFmtId="14" fontId="0" fillId="0" borderId="0" xfId="0" applyNumberFormat="1"/>
    <xf numFmtId="169" fontId="22" fillId="0" borderId="0" xfId="121" applyNumberFormat="1"/>
    <xf numFmtId="0" fontId="73" fillId="56" borderId="26" xfId="0" applyFont="1" applyFill="1" applyBorder="1"/>
    <xf numFmtId="0" fontId="73" fillId="56" borderId="27" xfId="0" applyFont="1" applyFill="1" applyBorder="1"/>
    <xf numFmtId="0" fontId="73" fillId="56" borderId="28" xfId="0" applyFont="1" applyFill="1" applyBorder="1"/>
    <xf numFmtId="0" fontId="73" fillId="56" borderId="29" xfId="0" applyFont="1" applyFill="1" applyBorder="1"/>
    <xf numFmtId="0" fontId="22" fillId="0" borderId="0" xfId="0" applyFont="1"/>
    <xf numFmtId="0" fontId="22" fillId="0" borderId="0" xfId="0" applyFont="1" applyAlignment="1">
      <alignment horizontal="center"/>
    </xf>
    <xf numFmtId="165" fontId="22" fillId="0" borderId="0" xfId="0" applyNumberFormat="1" applyFont="1"/>
    <xf numFmtId="4" fontId="22" fillId="0" borderId="0" xfId="0" applyNumberFormat="1" applyFont="1"/>
    <xf numFmtId="4" fontId="22" fillId="0" borderId="0" xfId="0" applyNumberFormat="1" applyFont="1" applyAlignment="1">
      <alignment horizontal="right"/>
    </xf>
    <xf numFmtId="0" fontId="22" fillId="57" borderId="4" xfId="0" applyFont="1" applyFill="1" applyBorder="1" applyAlignment="1">
      <alignment horizontal="center"/>
    </xf>
    <xf numFmtId="0" fontId="22" fillId="57" borderId="4" xfId="0" applyFont="1" applyFill="1" applyBorder="1" applyAlignment="1">
      <alignment horizontal="center" wrapText="1"/>
    </xf>
    <xf numFmtId="0" fontId="22" fillId="57" borderId="31" xfId="0" applyFont="1" applyFill="1" applyBorder="1" applyAlignment="1">
      <alignment horizontal="center" wrapText="1"/>
    </xf>
    <xf numFmtId="165" fontId="22" fillId="57" borderId="39" xfId="0" applyNumberFormat="1" applyFont="1" applyFill="1" applyBorder="1"/>
    <xf numFmtId="4" fontId="22" fillId="57" borderId="39" xfId="0" applyNumberFormat="1" applyFont="1" applyFill="1" applyBorder="1"/>
    <xf numFmtId="4" fontId="22" fillId="57" borderId="39" xfId="0" applyNumberFormat="1" applyFont="1" applyFill="1" applyBorder="1" applyAlignment="1">
      <alignment horizontal="right"/>
    </xf>
    <xf numFmtId="10" fontId="22" fillId="57" borderId="39" xfId="1" applyNumberFormat="1" applyFont="1" applyFill="1" applyBorder="1"/>
    <xf numFmtId="10" fontId="22" fillId="57" borderId="39" xfId="1" applyNumberFormat="1" applyFont="1" applyFill="1" applyBorder="1" applyAlignment="1">
      <alignment horizontal="right"/>
    </xf>
    <xf numFmtId="10" fontId="22" fillId="57" borderId="40" xfId="1" applyNumberFormat="1" applyFont="1" applyFill="1" applyBorder="1" applyAlignment="1">
      <alignment horizontal="right"/>
    </xf>
    <xf numFmtId="0" fontId="22" fillId="57" borderId="30" xfId="0" applyFont="1" applyFill="1" applyBorder="1"/>
    <xf numFmtId="0" fontId="22" fillId="57" borderId="32" xfId="0" applyFont="1" applyFill="1" applyBorder="1"/>
    <xf numFmtId="0" fontId="22" fillId="57" borderId="0" xfId="0" applyFont="1" applyFill="1"/>
    <xf numFmtId="0" fontId="22" fillId="57" borderId="33" xfId="0" applyFont="1" applyFill="1" applyBorder="1"/>
    <xf numFmtId="0" fontId="22" fillId="57" borderId="34" xfId="0" applyFont="1" applyFill="1" applyBorder="1"/>
    <xf numFmtId="0" fontId="22" fillId="57" borderId="34" xfId="0" applyFont="1" applyFill="1" applyBorder="1" applyAlignment="1">
      <alignment horizontal="center"/>
    </xf>
    <xf numFmtId="165" fontId="22" fillId="57" borderId="34" xfId="0" applyNumberFormat="1" applyFont="1" applyFill="1" applyBorder="1"/>
    <xf numFmtId="4" fontId="22" fillId="57" borderId="34" xfId="0" applyNumberFormat="1" applyFont="1" applyFill="1" applyBorder="1"/>
    <xf numFmtId="4" fontId="22" fillId="57" borderId="34" xfId="0" applyNumberFormat="1" applyFont="1" applyFill="1" applyBorder="1" applyAlignment="1">
      <alignment horizontal="right"/>
    </xf>
    <xf numFmtId="10" fontId="22" fillId="57" borderId="34" xfId="1" applyNumberFormat="1" applyFont="1" applyFill="1" applyBorder="1"/>
    <xf numFmtId="10" fontId="22" fillId="57" borderId="34" xfId="1" applyNumberFormat="1" applyFont="1" applyFill="1" applyBorder="1" applyAlignment="1">
      <alignment horizontal="right"/>
    </xf>
    <xf numFmtId="10" fontId="22" fillId="57" borderId="35" xfId="1" applyNumberFormat="1" applyFont="1" applyFill="1" applyBorder="1" applyAlignment="1">
      <alignment horizontal="right"/>
    </xf>
    <xf numFmtId="0" fontId="22" fillId="57" borderId="36" xfId="0" applyFont="1" applyFill="1" applyBorder="1"/>
    <xf numFmtId="0" fontId="22" fillId="57" borderId="36" xfId="0" applyFont="1" applyFill="1" applyBorder="1" applyAlignment="1">
      <alignment horizontal="center"/>
    </xf>
    <xf numFmtId="165" fontId="22" fillId="57" borderId="36" xfId="0" applyNumberFormat="1" applyFont="1" applyFill="1" applyBorder="1"/>
    <xf numFmtId="4" fontId="22" fillId="57" borderId="36" xfId="0" applyNumberFormat="1" applyFont="1" applyFill="1" applyBorder="1"/>
    <xf numFmtId="4" fontId="22" fillId="57" borderId="36" xfId="0" applyNumberFormat="1" applyFont="1" applyFill="1" applyBorder="1" applyAlignment="1">
      <alignment horizontal="right"/>
    </xf>
    <xf numFmtId="0" fontId="22" fillId="57" borderId="39" xfId="0" applyFont="1" applyFill="1" applyBorder="1"/>
    <xf numFmtId="0" fontId="22" fillId="57" borderId="39" xfId="0" applyFont="1" applyFill="1" applyBorder="1" applyAlignment="1">
      <alignment horizontal="center"/>
    </xf>
    <xf numFmtId="10" fontId="22" fillId="0" borderId="0" xfId="1" applyNumberFormat="1" applyFont="1"/>
    <xf numFmtId="10" fontId="22" fillId="57" borderId="41" xfId="1" applyNumberFormat="1" applyFont="1" applyFill="1" applyBorder="1" applyAlignment="1">
      <alignment horizontal="right"/>
    </xf>
    <xf numFmtId="10" fontId="22" fillId="0" borderId="0" xfId="137" applyNumberFormat="1"/>
    <xf numFmtId="43" fontId="0" fillId="0" borderId="0" xfId="138" applyFont="1"/>
    <xf numFmtId="0" fontId="0" fillId="57" borderId="30" xfId="0" applyFill="1" applyBorder="1"/>
    <xf numFmtId="0" fontId="0" fillId="57" borderId="32" xfId="0" applyFill="1" applyBorder="1"/>
    <xf numFmtId="0" fontId="0" fillId="57" borderId="0" xfId="0" applyFill="1"/>
    <xf numFmtId="0" fontId="0" fillId="57" borderId="33" xfId="0" applyFill="1" applyBorder="1"/>
    <xf numFmtId="0" fontId="0" fillId="57" borderId="34" xfId="0" applyFill="1" applyBorder="1"/>
    <xf numFmtId="0" fontId="0" fillId="57" borderId="34" xfId="0" applyFill="1" applyBorder="1" applyAlignment="1">
      <alignment horizontal="center"/>
    </xf>
    <xf numFmtId="165" fontId="0" fillId="57" borderId="34" xfId="0" applyNumberFormat="1" applyFill="1" applyBorder="1"/>
    <xf numFmtId="4" fontId="0" fillId="57" borderId="34" xfId="0" applyNumberFormat="1" applyFill="1" applyBorder="1"/>
    <xf numFmtId="4" fontId="0" fillId="57" borderId="34" xfId="0" applyNumberFormat="1" applyFill="1" applyBorder="1" applyAlignment="1">
      <alignment horizontal="right"/>
    </xf>
    <xf numFmtId="10" fontId="0" fillId="57" borderId="34" xfId="1" applyNumberFormat="1" applyFont="1" applyFill="1" applyBorder="1"/>
    <xf numFmtId="10" fontId="0" fillId="57" borderId="34" xfId="1" applyNumberFormat="1" applyFont="1" applyFill="1" applyBorder="1" applyAlignment="1">
      <alignment horizontal="right"/>
    </xf>
    <xf numFmtId="10" fontId="0" fillId="57" borderId="35" xfId="1" applyNumberFormat="1" applyFont="1" applyFill="1" applyBorder="1" applyAlignment="1">
      <alignment horizontal="right"/>
    </xf>
    <xf numFmtId="0" fontId="0" fillId="57" borderId="36" xfId="0" applyFill="1" applyBorder="1"/>
    <xf numFmtId="0" fontId="0" fillId="57" borderId="36" xfId="0" applyFill="1" applyBorder="1" applyAlignment="1">
      <alignment horizontal="center"/>
    </xf>
    <xf numFmtId="165" fontId="0" fillId="57" borderId="36" xfId="0" applyNumberFormat="1" applyFill="1" applyBorder="1"/>
    <xf numFmtId="4" fontId="0" fillId="57" borderId="36" xfId="0" applyNumberFormat="1" applyFill="1" applyBorder="1"/>
    <xf numFmtId="4" fontId="0" fillId="57" borderId="36" xfId="0" applyNumberForma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10" fontId="0" fillId="57" borderId="37" xfId="1" applyNumberFormat="1" applyFon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0" fontId="0" fillId="57" borderId="39" xfId="0" applyFill="1" applyBorder="1"/>
    <xf numFmtId="0" fontId="0" fillId="57" borderId="39" xfId="0" applyFill="1" applyBorder="1" applyAlignment="1">
      <alignment horizontal="center"/>
    </xf>
    <xf numFmtId="0" fontId="0" fillId="0" borderId="0" xfId="0" applyAlignment="1">
      <alignment wrapText="1"/>
    </xf>
    <xf numFmtId="0" fontId="75" fillId="0" borderId="0" xfId="0" applyFont="1"/>
    <xf numFmtId="0" fontId="76" fillId="0" borderId="0" xfId="0" applyFont="1"/>
    <xf numFmtId="14" fontId="76" fillId="0" borderId="0" xfId="0" applyNumberFormat="1" applyFont="1"/>
    <xf numFmtId="0" fontId="78" fillId="0" borderId="0" xfId="128" applyFont="1"/>
    <xf numFmtId="0" fontId="78" fillId="0" borderId="4" xfId="128" applyFont="1" applyBorder="1" applyAlignment="1">
      <alignment horizontal="center" wrapText="1"/>
    </xf>
    <xf numFmtId="170" fontId="78" fillId="0" borderId="4" xfId="128" applyNumberFormat="1" applyFont="1" applyBorder="1" applyAlignment="1">
      <alignment horizontal="center" wrapText="1"/>
    </xf>
    <xf numFmtId="171" fontId="78" fillId="0" borderId="4" xfId="128" applyNumberFormat="1" applyFont="1" applyBorder="1" applyAlignment="1">
      <alignment horizontal="center" wrapText="1"/>
    </xf>
    <xf numFmtId="0" fontId="79" fillId="0" borderId="0" xfId="128" applyFont="1"/>
    <xf numFmtId="0" fontId="79" fillId="0" borderId="0" xfId="128" applyFont="1" applyAlignment="1">
      <alignment horizontal="center"/>
    </xf>
    <xf numFmtId="170" fontId="78" fillId="0" borderId="0" xfId="128" applyNumberFormat="1" applyFont="1" applyAlignment="1">
      <alignment horizontal="center"/>
    </xf>
    <xf numFmtId="171" fontId="78" fillId="0" borderId="42" xfId="128" applyNumberFormat="1" applyFont="1" applyBorder="1"/>
    <xf numFmtId="0" fontId="78" fillId="0" borderId="42" xfId="128" applyFont="1" applyBorder="1"/>
    <xf numFmtId="0" fontId="78" fillId="0" borderId="1" xfId="128" applyFont="1" applyBorder="1"/>
    <xf numFmtId="0" fontId="80" fillId="0" borderId="0" xfId="128" applyFont="1" applyAlignment="1">
      <alignment horizontal="centerContinuous"/>
    </xf>
    <xf numFmtId="0" fontId="80" fillId="0" borderId="0" xfId="128" applyFont="1"/>
    <xf numFmtId="0" fontId="78" fillId="0" borderId="0" xfId="128" applyFont="1" applyAlignment="1">
      <alignment horizontal="center"/>
    </xf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" wrapText="1"/>
    </xf>
    <xf numFmtId="0" fontId="79" fillId="0" borderId="0" xfId="128" applyFont="1" applyAlignment="1">
      <alignment horizontal="centerContinuous"/>
    </xf>
    <xf numFmtId="170" fontId="78" fillId="0" borderId="0" xfId="128" applyNumberFormat="1" applyFont="1" applyAlignment="1">
      <alignment horizontal="left"/>
    </xf>
    <xf numFmtId="0" fontId="84" fillId="0" borderId="0" xfId="128" applyFont="1" applyAlignment="1">
      <alignment horizontal="centerContinuous"/>
    </xf>
    <xf numFmtId="0" fontId="84" fillId="0" borderId="0" xfId="128" applyFont="1"/>
    <xf numFmtId="0" fontId="78" fillId="0" borderId="0" xfId="144" applyFont="1"/>
    <xf numFmtId="0" fontId="78" fillId="0" borderId="4" xfId="144" applyFont="1" applyBorder="1" applyAlignment="1">
      <alignment horizontal="center" wrapText="1"/>
    </xf>
    <xf numFmtId="0" fontId="87" fillId="0" borderId="0" xfId="128" applyFont="1"/>
    <xf numFmtId="0" fontId="79" fillId="0" borderId="0" xfId="128" applyFont="1" applyAlignment="1">
      <alignment horizontal="left"/>
    </xf>
    <xf numFmtId="2" fontId="78" fillId="0" borderId="0" xfId="128" applyNumberFormat="1" applyFont="1" applyAlignment="1">
      <alignment horizontal="center"/>
    </xf>
    <xf numFmtId="0" fontId="78" fillId="0" borderId="25" xfId="128" applyFont="1" applyBorder="1" applyAlignment="1">
      <alignment horizontal="center"/>
    </xf>
    <xf numFmtId="2" fontId="78" fillId="0" borderId="25" xfId="128" applyNumberFormat="1" applyFont="1" applyBorder="1" applyAlignment="1">
      <alignment horizontal="center"/>
    </xf>
    <xf numFmtId="0" fontId="79" fillId="0" borderId="1" xfId="128" applyFont="1" applyBorder="1"/>
    <xf numFmtId="0" fontId="77" fillId="0" borderId="0" xfId="128" applyFont="1" applyAlignment="1">
      <alignment horizontal="left"/>
    </xf>
    <xf numFmtId="0" fontId="77" fillId="0" borderId="0" xfId="128" applyFont="1" applyAlignment="1">
      <alignment horizontal="left" vertical="top"/>
    </xf>
    <xf numFmtId="172" fontId="79" fillId="0" borderId="0" xfId="159" applyNumberFormat="1" applyFont="1" applyAlignment="1">
      <alignment horizontal="center"/>
    </xf>
    <xf numFmtId="9" fontId="79" fillId="0" borderId="0" xfId="160" applyFont="1" applyAlignment="1">
      <alignment horizontal="center"/>
    </xf>
    <xf numFmtId="172" fontId="79" fillId="0" borderId="0" xfId="159" applyNumberFormat="1" applyFont="1" applyFill="1" applyAlignment="1">
      <alignment horizontal="center"/>
    </xf>
    <xf numFmtId="172" fontId="79" fillId="0" borderId="0" xfId="159" applyNumberFormat="1" applyFont="1" applyAlignment="1">
      <alignment horizontal="right"/>
    </xf>
    <xf numFmtId="9" fontId="79" fillId="0" borderId="0" xfId="160" applyFont="1" applyFill="1" applyAlignment="1">
      <alignment horizontal="center"/>
    </xf>
    <xf numFmtId="9" fontId="83" fillId="0" borderId="0" xfId="160" applyFont="1" applyFill="1" applyAlignment="1">
      <alignment horizontal="center"/>
    </xf>
    <xf numFmtId="2" fontId="78" fillId="0" borderId="1" xfId="128" applyNumberFormat="1" applyFont="1" applyBorder="1" applyAlignment="1">
      <alignment horizontal="center"/>
    </xf>
    <xf numFmtId="2" fontId="79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0" fontId="79" fillId="0" borderId="1" xfId="128" applyFont="1" applyBorder="1" applyAlignment="1">
      <alignment horizontal="center"/>
    </xf>
    <xf numFmtId="0" fontId="87" fillId="0" borderId="0" xfId="128" applyFont="1" applyAlignment="1">
      <alignment horizontal="center"/>
    </xf>
    <xf numFmtId="2" fontId="78" fillId="0" borderId="3" xfId="128" applyNumberFormat="1" applyFont="1" applyBorder="1" applyAlignment="1">
      <alignment horizontal="center"/>
    </xf>
    <xf numFmtId="0" fontId="78" fillId="0" borderId="3" xfId="128" applyFont="1" applyBorder="1" applyAlignment="1">
      <alignment horizontal="center"/>
    </xf>
    <xf numFmtId="0" fontId="81" fillId="0" borderId="0" xfId="128" applyFont="1"/>
    <xf numFmtId="0" fontId="82" fillId="0" borderId="4" xfId="144" applyFont="1" applyBorder="1"/>
    <xf numFmtId="0" fontId="78" fillId="0" borderId="4" xfId="144" applyFont="1" applyBorder="1" applyAlignment="1">
      <alignment horizontal="center"/>
    </xf>
    <xf numFmtId="0" fontId="79" fillId="0" borderId="25" xfId="128" applyFont="1" applyBorder="1"/>
    <xf numFmtId="0" fontId="79" fillId="0" borderId="3" xfId="128" applyFont="1" applyBorder="1"/>
    <xf numFmtId="0" fontId="78" fillId="0" borderId="0" xfId="144" applyFont="1" applyAlignment="1">
      <alignment horizontal="center"/>
    </xf>
    <xf numFmtId="2" fontId="78" fillId="0" borderId="0" xfId="0" applyNumberFormat="1" applyFont="1" applyAlignment="1">
      <alignment horizontal="center"/>
    </xf>
    <xf numFmtId="0" fontId="78" fillId="0" borderId="1" xfId="128" applyFont="1" applyBorder="1" applyAlignment="1">
      <alignment horizontal="center"/>
    </xf>
    <xf numFmtId="43" fontId="80" fillId="0" borderId="0" xfId="138" applyFont="1" applyAlignment="1">
      <alignment horizontal="center"/>
    </xf>
    <xf numFmtId="43" fontId="80" fillId="0" borderId="0" xfId="128" applyNumberFormat="1" applyFont="1" applyAlignment="1">
      <alignment horizontal="center"/>
    </xf>
    <xf numFmtId="2" fontId="78" fillId="0" borderId="0" xfId="144" applyNumberFormat="1" applyFont="1" applyAlignment="1">
      <alignment horizontal="center" wrapText="1"/>
    </xf>
    <xf numFmtId="2" fontId="78" fillId="0" borderId="1" xfId="0" applyNumberFormat="1" applyFont="1" applyBorder="1" applyAlignment="1">
      <alignment horizontal="center"/>
    </xf>
    <xf numFmtId="0" fontId="79" fillId="0" borderId="0" xfId="128" applyFont="1" applyAlignment="1">
      <alignment horizontal="left" indent="2"/>
    </xf>
    <xf numFmtId="0" fontId="78" fillId="0" borderId="0" xfId="128" applyFont="1" applyAlignment="1">
      <alignment horizontal="left"/>
    </xf>
    <xf numFmtId="43" fontId="80" fillId="0" borderId="0" xfId="138" applyFont="1" applyFill="1" applyAlignment="1">
      <alignment horizontal="center"/>
    </xf>
    <xf numFmtId="173" fontId="80" fillId="0" borderId="0" xfId="138" applyNumberFormat="1" applyFont="1" applyFill="1" applyAlignment="1">
      <alignment horizontal="center"/>
    </xf>
    <xf numFmtId="0" fontId="78" fillId="0" borderId="0" xfId="128" applyFont="1" applyAlignment="1">
      <alignment horizontal="left" indent="2"/>
    </xf>
    <xf numFmtId="170" fontId="78" fillId="0" borderId="0" xfId="144" applyNumberFormat="1" applyFont="1"/>
    <xf numFmtId="2" fontId="79" fillId="0" borderId="1" xfId="128" applyNumberFormat="1" applyFont="1" applyBorder="1" applyAlignment="1">
      <alignment horizontal="center"/>
    </xf>
    <xf numFmtId="170" fontId="78" fillId="0" borderId="1" xfId="144" applyNumberFormat="1" applyFont="1" applyBorder="1"/>
    <xf numFmtId="170" fontId="78" fillId="0" borderId="0" xfId="144" applyNumberFormat="1" applyFont="1" applyAlignment="1">
      <alignment horizontal="center"/>
    </xf>
    <xf numFmtId="170" fontId="78" fillId="0" borderId="1" xfId="144" applyNumberFormat="1" applyFont="1" applyBorder="1" applyAlignment="1">
      <alignment horizontal="center"/>
    </xf>
    <xf numFmtId="2" fontId="78" fillId="0" borderId="1" xfId="144" applyNumberFormat="1" applyFont="1" applyBorder="1" applyAlignment="1">
      <alignment horizontal="center" wrapText="1"/>
    </xf>
    <xf numFmtId="165" fontId="22" fillId="57" borderId="15" xfId="0" applyNumberFormat="1" applyFont="1" applyFill="1" applyBorder="1"/>
    <xf numFmtId="10" fontId="22" fillId="57" borderId="15" xfId="1" applyNumberFormat="1" applyFont="1" applyFill="1" applyBorder="1"/>
    <xf numFmtId="10" fontId="22" fillId="57" borderId="15" xfId="1" applyNumberFormat="1" applyFont="1" applyFill="1" applyBorder="1" applyAlignment="1">
      <alignment horizontal="right"/>
    </xf>
    <xf numFmtId="0" fontId="74" fillId="0" borderId="0" xfId="0" applyFont="1" applyAlignment="1">
      <alignment horizontal="center"/>
    </xf>
    <xf numFmtId="0" fontId="85" fillId="0" borderId="0" xfId="128" applyFont="1" applyAlignment="1">
      <alignment horizontal="center" vertical="top"/>
    </xf>
  </cellXfs>
  <cellStyles count="191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8" xr:uid="{B39147C7-ABFE-4DA4-A96E-78191C26E281}"/>
    <cellStyle name="Comma 3" xfId="130" xr:uid="{00000000-0005-0000-0000-00003A000000}"/>
    <cellStyle name="Comma 4" xfId="153" xr:uid="{5FCB307A-EE00-49A4-932A-7A200AA64750}"/>
    <cellStyle name="Comma 4 17 2" xfId="173" xr:uid="{4756C098-E551-464B-9F9F-69A839E0DBC0}"/>
    <cellStyle name="Comma 5" xfId="159" xr:uid="{41F8BFB5-82F9-4D0B-A392-5B87D50E85CE}"/>
    <cellStyle name="Comma 5 2" xfId="179" xr:uid="{466A05E6-2E7C-409F-A6B7-444348C63776}"/>
    <cellStyle name="Commentaire" xfId="31" xr:uid="{00000000-0005-0000-0000-00003B000000}"/>
    <cellStyle name="Commentaire 2" xfId="131" xr:uid="{00000000-0005-0000-0000-00003C000000}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4" xr:uid="{3E88074B-FDC8-4424-B904-7E90D8FA7040}"/>
    <cellStyle name="Normal 10 11" xfId="150" xr:uid="{9C558F0D-DD8E-4E1E-82B9-E8D6E60CAFF9}"/>
    <cellStyle name="Normal 10 21 3" xfId="164" xr:uid="{5BF6A27D-145E-40D2-8EF9-642C8E378FF1}"/>
    <cellStyle name="Normal 10 23 2" xfId="149" xr:uid="{605C139E-E564-4735-AA35-AE53F69E350A}"/>
    <cellStyle name="Normal 11" xfId="163" xr:uid="{F784C477-7A39-4D6B-973C-94958DEAAF1A}"/>
    <cellStyle name="Normal 11 2" xfId="178" xr:uid="{E43476D6-BF20-4918-899F-E42EF1E5F42F}"/>
    <cellStyle name="Normal 12" xfId="175" xr:uid="{0D439F74-C319-49F6-B0DE-13C7CC03E108}"/>
    <cellStyle name="Normal 12 10" xfId="152" xr:uid="{73FAC119-EB85-48EA-A947-EDFBB617A4E2}"/>
    <cellStyle name="Normal 12 50" xfId="171" xr:uid="{F1695C51-DE52-4E13-A22B-E1EC43DDCAB7}"/>
    <cellStyle name="Normal 13" xfId="182" xr:uid="{20A84369-406A-4639-BC94-38405CA3530B}"/>
    <cellStyle name="Normal 14" xfId="137" xr:uid="{00000000-0005-0000-0000-000058000000}"/>
    <cellStyle name="Normal 14 12 10 2 2 2" xfId="190" xr:uid="{8FADB82E-FB0A-452F-8641-AB1E4F3D3D7F}"/>
    <cellStyle name="Normal 15" xfId="185" xr:uid="{63510A1C-A281-4C9A-8296-6835AC240A36}"/>
    <cellStyle name="Normal 195 2" xfId="172" xr:uid="{32478687-8F23-4CDA-895A-0F2DC71D3AC6}"/>
    <cellStyle name="Normal 199 2" xfId="187" xr:uid="{F04BBEA2-8D9A-49C9-A782-1A47164C2CBC}"/>
    <cellStyle name="Normal 2" xfId="2" xr:uid="{00000000-0005-0000-0000-000059000000}"/>
    <cellStyle name="Normal 2 10 2" xfId="161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7" xr:uid="{9F068F63-61B6-409C-A8C6-AA40DDB91A41}"/>
    <cellStyle name="Normal 2 3 2" xfId="165" xr:uid="{85A5BE7D-26F1-4143-8320-343A21539542}"/>
    <cellStyle name="Normal 246" xfId="145" xr:uid="{1A2A4F83-6CFF-4505-A4FE-2D6807BE37AE}"/>
    <cellStyle name="Normal 246 2" xfId="181" xr:uid="{8EDF06F3-369D-4862-B6A8-0F46AA034504}"/>
    <cellStyle name="Normal 3" xfId="44" xr:uid="{00000000-0005-0000-0000-00005B000000}"/>
    <cellStyle name="Normal 3 2" xfId="126" xr:uid="{00000000-0005-0000-0000-00005C000000}"/>
    <cellStyle name="Normal 3 3" xfId="189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6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6" xr:uid="{3EE59EC4-BCC7-4832-84FE-E75AE4928E51}"/>
    <cellStyle name="Normal 9 2 2" xfId="177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8" xr:uid="{B8C39EB9-4ED4-493A-A679-A097B5B22903}"/>
    <cellStyle name="Percent 2" xfId="47" xr:uid="{00000000-0005-0000-0000-000069000000}"/>
    <cellStyle name="Percent 2 16" xfId="162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69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0" xr:uid="{0F410F87-FFC9-49BB-8775-9D5CE41A194D}"/>
    <cellStyle name="Percent 6" xfId="160" xr:uid="{C4D4E2B3-82F7-4A8D-8D63-57C9806A419A}"/>
    <cellStyle name="Percent 6 2" xfId="180" xr:uid="{A8074646-01DA-4FA8-A993-4D0B70E8FD6D}"/>
    <cellStyle name="Percent 6 4 2" xfId="174" xr:uid="{E169F6A8-91DB-420D-B797-2DF643C99106}"/>
    <cellStyle name="Percent 7" xfId="176" xr:uid="{4EB0859D-88F6-4C38-BF40-2E1BF2896BF2}"/>
    <cellStyle name="Percent 8" xfId="143" xr:uid="{00000000-0005-0000-0000-00006E000000}"/>
    <cellStyle name="Percent 9" xfId="183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0"/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ustomXml" Target="../customXml/item4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/Plan%20et%20controle/Partage/PAD_CT/2001%2004/PMGI01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(02400-02499)%20-%20Projects/02405%20-%20ATCO%20Regulatory%20Support/Analysis/Utility%20and%20Industrial%2020%20Year%20Deb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0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148">
        <f t="shared" si="12"/>
        <v>3146.2915400000002</v>
      </c>
      <c r="R253" s="149">
        <f t="shared" si="13"/>
        <v>1.4685711436726871E-3</v>
      </c>
      <c r="S253" s="150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151" t="s">
        <v>761</v>
      </c>
      <c r="B1" s="151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151" t="s">
        <v>792</v>
      </c>
      <c r="B11" s="151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151" t="s">
        <v>793</v>
      </c>
      <c r="B17" s="151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5"/>
  <cols>
    <col min="1" max="1" width="2.08203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5"/>
  <cols>
    <col min="1" max="1" width="37.8320312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3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93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3.5"/>
  <cols>
    <col min="1" max="1" width="44.25" style="83" customWidth="1"/>
    <col min="2" max="2" width="10.58203125" style="83" customWidth="1"/>
    <col min="3" max="16" width="13.75" style="83" customWidth="1"/>
    <col min="17" max="16384" width="9" style="83"/>
  </cols>
  <sheetData>
    <row r="1" spans="1:16" s="101" customFormat="1" ht="18">
      <c r="A1" s="110" t="s">
        <v>2465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s="94" customForma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s="95" customFormat="1" ht="14" thickBot="1">
      <c r="C3" s="95" t="s">
        <v>2466</v>
      </c>
      <c r="D3" s="95" t="s">
        <v>2467</v>
      </c>
      <c r="E3" s="95" t="s">
        <v>2468</v>
      </c>
      <c r="F3" s="95" t="s">
        <v>2469</v>
      </c>
      <c r="G3" s="95" t="s">
        <v>2470</v>
      </c>
      <c r="H3" s="95" t="s">
        <v>2471</v>
      </c>
      <c r="I3" s="95" t="s">
        <v>2472</v>
      </c>
      <c r="J3" s="95" t="s">
        <v>2473</v>
      </c>
      <c r="K3" s="95" t="s">
        <v>2474</v>
      </c>
      <c r="L3" s="95" t="s">
        <v>2475</v>
      </c>
      <c r="M3" s="95" t="s">
        <v>2476</v>
      </c>
      <c r="N3" s="95" t="s">
        <v>2477</v>
      </c>
      <c r="O3" s="95" t="s">
        <v>2478</v>
      </c>
      <c r="P3" s="95" t="s">
        <v>2479</v>
      </c>
    </row>
    <row r="4" spans="1:16" ht="81">
      <c r="A4" s="84" t="s">
        <v>2350</v>
      </c>
      <c r="B4" s="84" t="s">
        <v>1</v>
      </c>
      <c r="C4" s="86" t="s">
        <v>2480</v>
      </c>
      <c r="D4" s="86" t="s">
        <v>2481</v>
      </c>
      <c r="E4" s="86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6" t="s">
        <v>2491</v>
      </c>
      <c r="O4" s="86" t="s">
        <v>2492</v>
      </c>
      <c r="P4" s="86" t="s">
        <v>2493</v>
      </c>
    </row>
    <row r="5" spans="1:16" s="94" customFormat="1">
      <c r="A5" s="87" t="s">
        <v>2494</v>
      </c>
      <c r="B5" s="88" t="s">
        <v>412</v>
      </c>
      <c r="C5" s="88" t="s">
        <v>2495</v>
      </c>
      <c r="D5" s="88" t="s">
        <v>2496</v>
      </c>
      <c r="E5" s="88" t="s">
        <v>2496</v>
      </c>
      <c r="F5" s="114">
        <v>263800</v>
      </c>
      <c r="G5" s="114">
        <v>320600</v>
      </c>
      <c r="H5" s="114">
        <v>9389</v>
      </c>
      <c r="I5" s="114">
        <v>10169.9</v>
      </c>
      <c r="J5" s="114" t="s">
        <v>2496</v>
      </c>
      <c r="K5" s="114" t="s">
        <v>2496</v>
      </c>
      <c r="L5" s="114">
        <v>1500</v>
      </c>
      <c r="M5" s="116" t="s">
        <v>2497</v>
      </c>
      <c r="N5" s="116">
        <v>0.81575435466243329</v>
      </c>
      <c r="O5" s="116">
        <v>1</v>
      </c>
      <c r="P5" s="88" t="s">
        <v>2498</v>
      </c>
    </row>
    <row r="6" spans="1:16" s="94" customFormat="1">
      <c r="A6" s="87" t="s">
        <v>2499</v>
      </c>
      <c r="B6" s="88" t="s">
        <v>430</v>
      </c>
      <c r="C6" s="88" t="s">
        <v>2500</v>
      </c>
      <c r="D6" s="88" t="s">
        <v>2496</v>
      </c>
      <c r="E6" s="88" t="s">
        <v>2496</v>
      </c>
      <c r="F6" s="114">
        <v>0</v>
      </c>
      <c r="G6" s="114">
        <v>1600000</v>
      </c>
      <c r="H6" s="114">
        <v>23487.7</v>
      </c>
      <c r="I6" s="114">
        <v>5570.3</v>
      </c>
      <c r="J6" s="114" t="s">
        <v>2496</v>
      </c>
      <c r="K6" s="114" t="s">
        <v>2496</v>
      </c>
      <c r="L6" s="114">
        <v>1105</v>
      </c>
      <c r="M6" s="116">
        <v>0</v>
      </c>
      <c r="N6" s="116">
        <v>0.65853205177598384</v>
      </c>
      <c r="O6" s="116">
        <v>0.60323365584241762</v>
      </c>
      <c r="P6" s="88" t="s">
        <v>2498</v>
      </c>
    </row>
    <row r="7" spans="1:16" s="94" customFormat="1">
      <c r="A7" s="87" t="s">
        <v>2459</v>
      </c>
      <c r="B7" s="88" t="s">
        <v>610</v>
      </c>
      <c r="C7" s="88" t="s">
        <v>2501</v>
      </c>
      <c r="D7" s="88" t="s">
        <v>2496</v>
      </c>
      <c r="E7" s="88" t="s">
        <v>2496</v>
      </c>
      <c r="F7" s="114">
        <v>258271</v>
      </c>
      <c r="G7" s="114">
        <v>1216819</v>
      </c>
      <c r="H7" s="114">
        <v>21819</v>
      </c>
      <c r="I7" s="114">
        <v>10911.7</v>
      </c>
      <c r="J7" s="114" t="s">
        <v>2496</v>
      </c>
      <c r="K7" s="114" t="s">
        <v>2498</v>
      </c>
      <c r="L7" s="114" t="s">
        <v>2497</v>
      </c>
      <c r="M7" s="116">
        <v>0</v>
      </c>
      <c r="N7" s="116">
        <v>0.99460500963391141</v>
      </c>
      <c r="O7" s="117" t="s">
        <v>2497</v>
      </c>
      <c r="P7" s="88" t="s">
        <v>2498</v>
      </c>
    </row>
    <row r="8" spans="1:16" s="94" customFormat="1">
      <c r="A8" s="87" t="s">
        <v>2460</v>
      </c>
      <c r="B8" s="88" t="s">
        <v>445</v>
      </c>
      <c r="C8" s="88" t="s">
        <v>2502</v>
      </c>
      <c r="D8" s="88" t="s">
        <v>2496</v>
      </c>
      <c r="E8" s="88" t="s">
        <v>2496</v>
      </c>
      <c r="F8" s="114">
        <f>764000+519000+159000+175000</f>
        <v>1617000</v>
      </c>
      <c r="G8" s="114">
        <f>530000+392000</f>
        <v>922000</v>
      </c>
      <c r="H8" s="114">
        <v>32314</v>
      </c>
      <c r="I8" s="114">
        <v>14130.7</v>
      </c>
      <c r="J8" s="114" t="s">
        <v>2496</v>
      </c>
      <c r="K8" s="114" t="s">
        <v>2496</v>
      </c>
      <c r="L8" s="114">
        <v>3078</v>
      </c>
      <c r="M8" s="116">
        <v>0.45</v>
      </c>
      <c r="N8" s="116">
        <v>0.84652861291526305</v>
      </c>
      <c r="O8" s="116">
        <v>1</v>
      </c>
      <c r="P8" s="88" t="s">
        <v>2496</v>
      </c>
    </row>
    <row r="9" spans="1:16" s="94" customFormat="1">
      <c r="A9" s="87" t="s">
        <v>2462</v>
      </c>
      <c r="B9" s="88" t="s">
        <v>637</v>
      </c>
      <c r="C9" s="88" t="s">
        <v>2501</v>
      </c>
      <c r="D9" s="88" t="s">
        <v>2496</v>
      </c>
      <c r="E9" s="88" t="s">
        <v>2496</v>
      </c>
      <c r="F9" s="114">
        <v>2000000</v>
      </c>
      <c r="G9" s="114">
        <v>1300000</v>
      </c>
      <c r="H9" s="114">
        <v>53051</v>
      </c>
      <c r="I9" s="114">
        <v>26290.9</v>
      </c>
      <c r="J9" s="114" t="s">
        <v>2496</v>
      </c>
      <c r="K9" s="114" t="s">
        <v>2496</v>
      </c>
      <c r="L9" s="114">
        <v>4593</v>
      </c>
      <c r="M9" s="116" t="s">
        <v>2497</v>
      </c>
      <c r="N9" s="116">
        <v>0.97459205307078722</v>
      </c>
      <c r="O9" s="116">
        <v>0.7156643916664045</v>
      </c>
      <c r="P9" s="88" t="s">
        <v>2498</v>
      </c>
    </row>
    <row r="10" spans="1:16" s="94" customFormat="1">
      <c r="A10" s="87" t="s">
        <v>2503</v>
      </c>
      <c r="B10" s="88" t="s">
        <v>2504</v>
      </c>
      <c r="C10" s="88" t="s">
        <v>2501</v>
      </c>
      <c r="D10" s="88" t="s">
        <v>2496</v>
      </c>
      <c r="E10" s="88" t="s">
        <v>2496</v>
      </c>
      <c r="F10" s="114">
        <v>1370819</v>
      </c>
      <c r="G10" s="114">
        <v>0</v>
      </c>
      <c r="H10" s="114">
        <v>25657</v>
      </c>
      <c r="I10" s="114">
        <v>15582.9</v>
      </c>
      <c r="J10" s="114" t="s">
        <v>2496</v>
      </c>
      <c r="K10" s="114" t="s">
        <v>2498</v>
      </c>
      <c r="L10" s="114">
        <v>0</v>
      </c>
      <c r="M10" s="116">
        <v>0</v>
      </c>
      <c r="N10" s="116">
        <v>1</v>
      </c>
      <c r="O10" s="116">
        <v>1</v>
      </c>
      <c r="P10" s="88" t="s">
        <v>2498</v>
      </c>
    </row>
    <row r="11" spans="1:16">
      <c r="A11" s="90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16" s="94" customFormat="1">
      <c r="A12" s="92" t="s">
        <v>2505</v>
      </c>
    </row>
    <row r="13" spans="1:16" s="94" customFormat="1">
      <c r="A13" s="83" t="s">
        <v>2506</v>
      </c>
    </row>
    <row r="14" spans="1:16" s="94" customFormat="1">
      <c r="A14" s="83" t="s">
        <v>2507</v>
      </c>
    </row>
    <row r="15" spans="1:16" s="94" customFormat="1">
      <c r="A15" s="83" t="s">
        <v>2508</v>
      </c>
    </row>
    <row r="16" spans="1:16" s="94" customFormat="1">
      <c r="A16" s="83" t="s">
        <v>2509</v>
      </c>
    </row>
    <row r="17" spans="1:16" s="94" customFormat="1">
      <c r="A17" s="83" t="s">
        <v>2510</v>
      </c>
    </row>
    <row r="18" spans="1:16" s="94" customFormat="1">
      <c r="A18" s="83" t="s">
        <v>2511</v>
      </c>
    </row>
    <row r="19" spans="1:16" s="94" customFormat="1">
      <c r="A19" s="83" t="s">
        <v>2512</v>
      </c>
    </row>
    <row r="20" spans="1:16" s="94" customFormat="1">
      <c r="A20" s="83" t="s">
        <v>2513</v>
      </c>
    </row>
    <row r="21" spans="1:16" s="94" customFormat="1">
      <c r="A21" s="83" t="s">
        <v>2514</v>
      </c>
    </row>
    <row r="22" spans="1:16" s="94" customFormat="1">
      <c r="A22" s="83" t="s">
        <v>2515</v>
      </c>
    </row>
    <row r="23" spans="1:16" s="94" customFormat="1">
      <c r="A23" s="83" t="s">
        <v>2516</v>
      </c>
    </row>
    <row r="24" spans="1:16" s="94" customFormat="1">
      <c r="A24" s="83" t="s">
        <v>2517</v>
      </c>
    </row>
    <row r="25" spans="1:16" s="94" customFormat="1">
      <c r="A25" s="83" t="s">
        <v>2518</v>
      </c>
    </row>
    <row r="26" spans="1:16" s="94" customFormat="1">
      <c r="A26" s="83" t="s">
        <v>2519</v>
      </c>
    </row>
    <row r="27" spans="1:16" s="94" customFormat="1">
      <c r="A27" s="83"/>
    </row>
    <row r="28" spans="1:16" s="94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01" customFormat="1" ht="18">
      <c r="A29" s="111" t="s">
        <v>2520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s="94" customFormat="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</row>
    <row r="31" spans="1:16" s="95" customFormat="1" ht="14" thickBot="1">
      <c r="C31" s="95" t="s">
        <v>2466</v>
      </c>
      <c r="D31" s="95" t="s">
        <v>2467</v>
      </c>
      <c r="E31" s="95" t="s">
        <v>2468</v>
      </c>
      <c r="F31" s="95" t="s">
        <v>2469</v>
      </c>
      <c r="G31" s="95" t="s">
        <v>2470</v>
      </c>
      <c r="H31" s="95" t="s">
        <v>2471</v>
      </c>
      <c r="I31" s="95" t="s">
        <v>2472</v>
      </c>
      <c r="J31" s="95" t="s">
        <v>2473</v>
      </c>
      <c r="K31" s="95" t="s">
        <v>2474</v>
      </c>
      <c r="L31" s="95" t="s">
        <v>2475</v>
      </c>
      <c r="M31" s="95" t="s">
        <v>2476</v>
      </c>
      <c r="N31" s="95" t="s">
        <v>2477</v>
      </c>
      <c r="O31" s="95" t="s">
        <v>2478</v>
      </c>
      <c r="P31" s="95" t="s">
        <v>2479</v>
      </c>
    </row>
    <row r="32" spans="1:16" ht="81">
      <c r="A32" s="84" t="s">
        <v>2350</v>
      </c>
      <c r="B32" s="84" t="s">
        <v>1</v>
      </c>
      <c r="C32" s="86" t="s">
        <v>2480</v>
      </c>
      <c r="D32" s="86" t="s">
        <v>2481</v>
      </c>
      <c r="E32" s="86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6" t="s">
        <v>2491</v>
      </c>
      <c r="O32" s="86" t="s">
        <v>2524</v>
      </c>
      <c r="P32" s="86" t="s">
        <v>2493</v>
      </c>
    </row>
    <row r="33" spans="1:16" s="94" customFormat="1">
      <c r="A33" s="87" t="s">
        <v>2399</v>
      </c>
      <c r="B33" s="88" t="s">
        <v>762</v>
      </c>
      <c r="C33" s="88" t="s">
        <v>2502</v>
      </c>
      <c r="D33" s="88" t="s">
        <v>2496</v>
      </c>
      <c r="E33" s="88" t="s">
        <v>2496</v>
      </c>
      <c r="F33" s="112">
        <f>145000+15000</f>
        <v>160000</v>
      </c>
      <c r="G33" s="112">
        <f>13000</f>
        <v>13000</v>
      </c>
      <c r="H33" s="112">
        <v>5275.8</v>
      </c>
      <c r="I33" s="112">
        <v>4519.0969999999998</v>
      </c>
      <c r="J33" s="112" t="s">
        <v>2496</v>
      </c>
      <c r="K33" s="112" t="s">
        <v>2496</v>
      </c>
      <c r="L33" s="112">
        <v>538.20000000000005</v>
      </c>
      <c r="M33" s="113">
        <v>0.54250606631110132</v>
      </c>
      <c r="N33" s="113">
        <v>0.7504045507700402</v>
      </c>
      <c r="O33" s="113">
        <v>0.97428374366566428</v>
      </c>
      <c r="P33" s="88" t="s">
        <v>2498</v>
      </c>
    </row>
    <row r="34" spans="1:16" s="94" customFormat="1">
      <c r="A34" s="87" t="s">
        <v>2400</v>
      </c>
      <c r="B34" s="88" t="s">
        <v>2401</v>
      </c>
      <c r="C34" s="88" t="s">
        <v>2501</v>
      </c>
      <c r="D34" s="88" t="s">
        <v>2496</v>
      </c>
      <c r="E34" s="88" t="s">
        <v>2496</v>
      </c>
      <c r="F34" s="112">
        <v>965000</v>
      </c>
      <c r="G34" s="112">
        <v>415000</v>
      </c>
      <c r="H34" s="112">
        <v>16533.400000000001</v>
      </c>
      <c r="I34" s="112">
        <v>12961.6952</v>
      </c>
      <c r="J34" s="112" t="s">
        <v>2496</v>
      </c>
      <c r="K34" s="112" t="s">
        <v>2496</v>
      </c>
      <c r="L34" s="112">
        <v>112.5</v>
      </c>
      <c r="M34" s="113">
        <v>0.70506731604680595</v>
      </c>
      <c r="N34" s="113">
        <v>0.96867584984318622</v>
      </c>
      <c r="O34" s="113">
        <v>0.9389197487584191</v>
      </c>
      <c r="P34" s="88" t="s">
        <v>2498</v>
      </c>
    </row>
    <row r="35" spans="1:16" s="94" customFormat="1">
      <c r="A35" s="87" t="s">
        <v>2403</v>
      </c>
      <c r="B35" s="88" t="s">
        <v>946</v>
      </c>
      <c r="C35" s="88" t="s">
        <v>2501</v>
      </c>
      <c r="D35" s="88" t="s">
        <v>2496</v>
      </c>
      <c r="E35" s="88" t="s">
        <v>2496</v>
      </c>
      <c r="F35" s="112">
        <v>5400000</v>
      </c>
      <c r="G35" s="112">
        <v>0</v>
      </c>
      <c r="H35" s="112">
        <v>73900.7</v>
      </c>
      <c r="I35" s="112">
        <v>46276.870900000002</v>
      </c>
      <c r="J35" s="112" t="s">
        <v>2496</v>
      </c>
      <c r="K35" s="112" t="s">
        <v>2496</v>
      </c>
      <c r="L35" s="112">
        <v>2408.7737239999992</v>
      </c>
      <c r="M35" s="113">
        <v>0.56404409385810772</v>
      </c>
      <c r="N35" s="113">
        <v>0.95590275605458752</v>
      </c>
      <c r="O35" s="113">
        <v>1</v>
      </c>
      <c r="P35" s="88" t="s">
        <v>2498</v>
      </c>
    </row>
    <row r="36" spans="1:16" s="94" customFormat="1">
      <c r="A36" s="87" t="s">
        <v>2415</v>
      </c>
      <c r="B36" s="88" t="s">
        <v>763</v>
      </c>
      <c r="C36" s="88" t="s">
        <v>2501</v>
      </c>
      <c r="D36" s="88" t="s">
        <v>2496</v>
      </c>
      <c r="E36" s="88" t="s">
        <v>2496</v>
      </c>
      <c r="F36" s="112">
        <v>7700000</v>
      </c>
      <c r="G36" s="112">
        <v>1600000</v>
      </c>
      <c r="H36" s="112">
        <v>155917</v>
      </c>
      <c r="I36" s="112">
        <v>69881.94</v>
      </c>
      <c r="J36" s="112" t="s">
        <v>2496</v>
      </c>
      <c r="K36" s="112" t="s">
        <v>2496</v>
      </c>
      <c r="L36" s="112">
        <v>3222.8557000000001</v>
      </c>
      <c r="M36" s="113">
        <v>0.83212462706956269</v>
      </c>
      <c r="N36" s="113">
        <v>1</v>
      </c>
      <c r="O36" s="113">
        <v>0.93065820090598572</v>
      </c>
      <c r="P36" s="88" t="s">
        <v>2498</v>
      </c>
    </row>
    <row r="37" spans="1:16" s="94" customFormat="1">
      <c r="A37" s="87" t="s">
        <v>2420</v>
      </c>
      <c r="B37" s="88" t="s">
        <v>1115</v>
      </c>
      <c r="C37" s="88" t="s">
        <v>2502</v>
      </c>
      <c r="D37" s="88" t="s">
        <v>2496</v>
      </c>
      <c r="E37" s="88" t="s">
        <v>2496</v>
      </c>
      <c r="F37" s="112">
        <f>711000+1084000+450000+202000+454000</f>
        <v>2901000</v>
      </c>
      <c r="G37" s="112">
        <f>93000+107000</f>
        <v>200000</v>
      </c>
      <c r="H37" s="112">
        <v>50506.267999999996</v>
      </c>
      <c r="I37" s="112">
        <v>23364.8773</v>
      </c>
      <c r="J37" s="112" t="s">
        <v>2496</v>
      </c>
      <c r="K37" s="112" t="s">
        <v>2496</v>
      </c>
      <c r="L37" s="112">
        <v>4396.8</v>
      </c>
      <c r="M37" s="113">
        <v>0.65772255945259117</v>
      </c>
      <c r="N37" s="113">
        <v>1</v>
      </c>
      <c r="O37" s="113">
        <v>0.98851341342735743</v>
      </c>
      <c r="P37" s="88" t="s">
        <v>2498</v>
      </c>
    </row>
    <row r="38" spans="1:16" s="94" customFormat="1">
      <c r="A38" s="87" t="s">
        <v>1328</v>
      </c>
      <c r="B38" s="88" t="s">
        <v>764</v>
      </c>
      <c r="C38" s="88" t="s">
        <v>2501</v>
      </c>
      <c r="D38" s="88" t="s">
        <v>2496</v>
      </c>
      <c r="E38" s="88" t="s">
        <v>2496</v>
      </c>
      <c r="F38" s="112">
        <v>1250000</v>
      </c>
      <c r="G38" s="112">
        <v>237000</v>
      </c>
      <c r="H38" s="112">
        <v>39725.394</v>
      </c>
      <c r="I38" s="112">
        <v>27669.495699999999</v>
      </c>
      <c r="J38" s="112" t="s">
        <v>2496</v>
      </c>
      <c r="K38" s="112" t="s">
        <v>2496</v>
      </c>
      <c r="L38" s="112">
        <v>12.200000000000001</v>
      </c>
      <c r="M38" s="113">
        <v>7.1898570572697046E-3</v>
      </c>
      <c r="N38" s="113">
        <v>0.94859680623964859</v>
      </c>
      <c r="O38" s="113">
        <v>0.90634382664184121</v>
      </c>
      <c r="P38" s="88" t="s">
        <v>2498</v>
      </c>
    </row>
    <row r="39" spans="1:16" s="94" customFormat="1">
      <c r="A39" s="87" t="s">
        <v>2421</v>
      </c>
      <c r="B39" s="88" t="s">
        <v>1366</v>
      </c>
      <c r="C39" s="88" t="s">
        <v>2502</v>
      </c>
      <c r="D39" s="88" t="s">
        <v>2496</v>
      </c>
      <c r="E39" s="88" t="s">
        <v>2496</v>
      </c>
      <c r="F39" s="115" t="s">
        <v>2525</v>
      </c>
      <c r="G39" s="112">
        <v>1300000</v>
      </c>
      <c r="H39" s="112">
        <v>122738</v>
      </c>
      <c r="I39" s="112">
        <v>46957.32</v>
      </c>
      <c r="J39" s="112" t="s">
        <v>2496</v>
      </c>
      <c r="K39" s="112" t="s">
        <v>2498</v>
      </c>
      <c r="L39" s="112">
        <v>31759.644260000001</v>
      </c>
      <c r="M39" s="113">
        <v>0</v>
      </c>
      <c r="N39" s="113">
        <v>0.71692914063309188</v>
      </c>
      <c r="O39" s="113">
        <v>0.91619033469455857</v>
      </c>
      <c r="P39" s="88" t="s">
        <v>2498</v>
      </c>
    </row>
    <row r="40" spans="1:16" s="94" customFormat="1">
      <c r="A40" s="87" t="s">
        <v>2526</v>
      </c>
      <c r="B40" s="88" t="s">
        <v>2527</v>
      </c>
      <c r="C40" s="88" t="s">
        <v>2501</v>
      </c>
      <c r="D40" s="88" t="s">
        <v>2496</v>
      </c>
      <c r="E40" s="88" t="s">
        <v>2496</v>
      </c>
      <c r="F40" s="112">
        <v>1600000</v>
      </c>
      <c r="G40" s="112">
        <v>0</v>
      </c>
      <c r="H40" s="112">
        <v>25907.5</v>
      </c>
      <c r="I40" s="112">
        <v>15169.1276</v>
      </c>
      <c r="J40" s="112" t="s">
        <v>2496</v>
      </c>
      <c r="K40" s="112" t="s">
        <v>2496</v>
      </c>
      <c r="L40" s="112">
        <v>0</v>
      </c>
      <c r="M40" s="113">
        <v>0.67131060175180701</v>
      </c>
      <c r="N40" s="113">
        <v>1</v>
      </c>
      <c r="O40" s="113">
        <v>1</v>
      </c>
      <c r="P40" s="88" t="s">
        <v>2498</v>
      </c>
    </row>
    <row r="41" spans="1:16" s="94" customFormat="1">
      <c r="A41" s="87" t="s">
        <v>2432</v>
      </c>
      <c r="B41" s="88" t="s">
        <v>1138</v>
      </c>
      <c r="C41" s="88" t="s">
        <v>2501</v>
      </c>
      <c r="D41" s="88" t="s">
        <v>2496</v>
      </c>
      <c r="E41" s="88" t="s">
        <v>2496</v>
      </c>
      <c r="F41" s="112">
        <f>460000+5000000</f>
        <v>5460000</v>
      </c>
      <c r="G41" s="112">
        <v>0</v>
      </c>
      <c r="H41" s="112">
        <v>114222</v>
      </c>
      <c r="I41" s="112">
        <v>113932.11</v>
      </c>
      <c r="J41" s="112" t="s">
        <v>2496</v>
      </c>
      <c r="K41" s="112" t="s">
        <v>2496</v>
      </c>
      <c r="L41" s="112">
        <v>16768.525759999993</v>
      </c>
      <c r="M41" s="113">
        <v>0.98255023498337046</v>
      </c>
      <c r="N41" s="113">
        <v>0.70038165305249933</v>
      </c>
      <c r="O41" s="113">
        <v>1</v>
      </c>
      <c r="P41" s="88" t="s">
        <v>2498</v>
      </c>
    </row>
    <row r="42" spans="1:16" s="94" customFormat="1">
      <c r="A42" s="87" t="s">
        <v>2435</v>
      </c>
      <c r="B42" s="88" t="s">
        <v>766</v>
      </c>
      <c r="C42" s="88" t="s">
        <v>2502</v>
      </c>
      <c r="D42" s="88" t="s">
        <v>2496</v>
      </c>
      <c r="E42" s="88" t="s">
        <v>2496</v>
      </c>
      <c r="F42" s="112">
        <v>856000</v>
      </c>
      <c r="G42" s="112">
        <v>0</v>
      </c>
      <c r="H42" s="112">
        <v>11083.7</v>
      </c>
      <c r="I42" s="112">
        <v>9083.9966000000004</v>
      </c>
      <c r="J42" s="112" t="s">
        <v>2496</v>
      </c>
      <c r="K42" s="112" t="s">
        <v>2496</v>
      </c>
      <c r="L42" s="112">
        <v>320</v>
      </c>
      <c r="M42" s="113">
        <v>0.59202584338575759</v>
      </c>
      <c r="N42" s="113">
        <v>0.99548358793383063</v>
      </c>
      <c r="O42" s="113">
        <v>1</v>
      </c>
      <c r="P42" s="88" t="s">
        <v>2498</v>
      </c>
    </row>
    <row r="43" spans="1:16" s="94" customFormat="1">
      <c r="A43" s="87" t="s">
        <v>2442</v>
      </c>
      <c r="B43" s="88" t="s">
        <v>767</v>
      </c>
      <c r="C43" s="88" t="s">
        <v>2501</v>
      </c>
      <c r="D43" s="88" t="s">
        <v>2496</v>
      </c>
      <c r="E43" s="88" t="s">
        <v>2496</v>
      </c>
      <c r="F43" s="112">
        <v>1200000</v>
      </c>
      <c r="G43" s="112">
        <v>0</v>
      </c>
      <c r="H43" s="112">
        <v>18377.565999999999</v>
      </c>
      <c r="I43" s="112">
        <v>10905.4072</v>
      </c>
      <c r="J43" s="112" t="s">
        <v>2496</v>
      </c>
      <c r="K43" s="112" t="s">
        <v>2496</v>
      </c>
      <c r="L43" s="112">
        <v>0</v>
      </c>
      <c r="M43" s="113">
        <v>0.77196900252874812</v>
      </c>
      <c r="N43" s="113">
        <v>1</v>
      </c>
      <c r="O43" s="113">
        <v>1</v>
      </c>
      <c r="P43" s="88" t="s">
        <v>2498</v>
      </c>
    </row>
    <row r="44" spans="1:16" s="94" customFormat="1">
      <c r="A44" s="87" t="s">
        <v>2443</v>
      </c>
      <c r="B44" s="88" t="s">
        <v>2444</v>
      </c>
      <c r="C44" s="88" t="s">
        <v>2502</v>
      </c>
      <c r="D44" s="88" t="s">
        <v>2496</v>
      </c>
      <c r="E44" s="88" t="s">
        <v>2496</v>
      </c>
      <c r="F44" s="112">
        <v>530977</v>
      </c>
      <c r="G44" s="112">
        <v>0</v>
      </c>
      <c r="H44" s="112">
        <v>7200.9319999999998</v>
      </c>
      <c r="I44" s="112">
        <v>4148.3607000000002</v>
      </c>
      <c r="J44" s="112" t="s">
        <v>2496</v>
      </c>
      <c r="K44" s="112" t="s">
        <v>2496</v>
      </c>
      <c r="L44" s="112">
        <v>26</v>
      </c>
      <c r="M44" s="113">
        <v>0.77379459495049896</v>
      </c>
      <c r="N44" s="113">
        <v>0.99961281411270819</v>
      </c>
      <c r="O44" s="113">
        <v>1</v>
      </c>
      <c r="P44" s="88" t="s">
        <v>2498</v>
      </c>
    </row>
    <row r="45" spans="1:16" s="94" customFormat="1">
      <c r="A45" s="87" t="s">
        <v>2445</v>
      </c>
      <c r="B45" s="88" t="s">
        <v>2446</v>
      </c>
      <c r="C45" s="88" t="s">
        <v>2502</v>
      </c>
      <c r="D45" s="88" t="s">
        <v>2496</v>
      </c>
      <c r="E45" s="88" t="s">
        <v>2496</v>
      </c>
      <c r="F45" s="112">
        <v>892000</v>
      </c>
      <c r="G45" s="112">
        <v>0</v>
      </c>
      <c r="H45" s="112">
        <v>8154</v>
      </c>
      <c r="I45" s="112">
        <v>5037.8981999999996</v>
      </c>
      <c r="J45" s="112" t="s">
        <v>2496</v>
      </c>
      <c r="K45" s="112" t="s">
        <v>2496</v>
      </c>
      <c r="L45" s="112">
        <v>0</v>
      </c>
      <c r="M45" s="113">
        <v>0.61932434172098905</v>
      </c>
      <c r="N45" s="113">
        <v>1</v>
      </c>
      <c r="O45" s="113">
        <v>1</v>
      </c>
      <c r="P45" s="88" t="s">
        <v>2498</v>
      </c>
    </row>
    <row r="46" spans="1:16" s="94" customFormat="1">
      <c r="A46" s="87" t="s">
        <v>2447</v>
      </c>
      <c r="B46" s="88" t="s">
        <v>31</v>
      </c>
      <c r="C46" s="88" t="s">
        <v>2501</v>
      </c>
      <c r="D46" s="88" t="s">
        <v>2496</v>
      </c>
      <c r="E46" s="88" t="s">
        <v>2496</v>
      </c>
      <c r="F46" s="112">
        <f>7900000+1000000+1400000</f>
        <v>10300000</v>
      </c>
      <c r="G46" s="112">
        <f>300000</f>
        <v>300000</v>
      </c>
      <c r="H46" s="112">
        <v>44559</v>
      </c>
      <c r="I46" s="112">
        <v>22745.447400000001</v>
      </c>
      <c r="J46" s="112" t="s">
        <v>2496</v>
      </c>
      <c r="K46" s="112" t="s">
        <v>2496</v>
      </c>
      <c r="L46" s="112">
        <v>0</v>
      </c>
      <c r="M46" s="113">
        <v>0.44124009441859369</v>
      </c>
      <c r="N46" s="113">
        <v>1</v>
      </c>
      <c r="O46" s="113">
        <v>0.95794500135719629</v>
      </c>
      <c r="P46" s="88" t="s">
        <v>2498</v>
      </c>
    </row>
    <row r="47" spans="1:16" s="94" customFormat="1">
      <c r="A47" s="90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</row>
    <row r="48" spans="1:16">
      <c r="A48" s="92" t="s">
        <v>2505</v>
      </c>
    </row>
    <row r="49" spans="1:16" s="94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94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94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94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94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94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94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94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94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94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94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94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94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94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94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94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94" customFormat="1" ht="18">
      <c r="A65" s="110" t="s">
        <v>2534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</row>
    <row r="66" spans="1:16" s="94" customForma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</row>
    <row r="67" spans="1:16" s="95" customFormat="1" ht="14" thickBot="1">
      <c r="C67" s="95" t="s">
        <v>2466</v>
      </c>
      <c r="D67" s="95" t="s">
        <v>2467</v>
      </c>
      <c r="E67" s="95" t="s">
        <v>2468</v>
      </c>
      <c r="F67" s="95" t="s">
        <v>2469</v>
      </c>
      <c r="G67" s="95" t="s">
        <v>2470</v>
      </c>
      <c r="H67" s="95" t="s">
        <v>2471</v>
      </c>
      <c r="I67" s="95" t="s">
        <v>2472</v>
      </c>
      <c r="J67" s="95" t="s">
        <v>2473</v>
      </c>
      <c r="K67" s="95" t="s">
        <v>2474</v>
      </c>
      <c r="L67" s="95" t="s">
        <v>2475</v>
      </c>
      <c r="M67" s="95" t="s">
        <v>2476</v>
      </c>
      <c r="N67" s="95" t="s">
        <v>2477</v>
      </c>
      <c r="O67" s="95" t="s">
        <v>2478</v>
      </c>
      <c r="P67" s="95" t="s">
        <v>2479</v>
      </c>
    </row>
    <row r="68" spans="1:16" ht="81">
      <c r="A68" s="84" t="s">
        <v>2350</v>
      </c>
      <c r="B68" s="84" t="s">
        <v>1</v>
      </c>
      <c r="C68" s="86" t="s">
        <v>2480</v>
      </c>
      <c r="D68" s="86" t="s">
        <v>2481</v>
      </c>
      <c r="E68" s="86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6" t="s">
        <v>2491</v>
      </c>
      <c r="O68" s="86" t="s">
        <v>2535</v>
      </c>
      <c r="P68" s="86" t="s">
        <v>2493</v>
      </c>
    </row>
    <row r="69" spans="1:16">
      <c r="A69" s="87" t="s">
        <v>2387</v>
      </c>
      <c r="B69" s="88" t="s">
        <v>2388</v>
      </c>
      <c r="C69" s="88" t="s">
        <v>2536</v>
      </c>
      <c r="D69" s="88" t="s">
        <v>2496</v>
      </c>
      <c r="E69" s="88" t="s">
        <v>2496</v>
      </c>
      <c r="F69" s="112">
        <v>0</v>
      </c>
      <c r="G69" s="112">
        <v>750421</v>
      </c>
      <c r="H69" s="112">
        <v>3251.6179999999999</v>
      </c>
      <c r="I69" s="112">
        <v>2171.2329</v>
      </c>
      <c r="J69" s="112" t="s">
        <v>2498</v>
      </c>
      <c r="K69" s="112" t="s">
        <v>2537</v>
      </c>
      <c r="L69" s="112">
        <v>0</v>
      </c>
      <c r="M69" s="112">
        <v>0</v>
      </c>
      <c r="N69" s="113">
        <v>1</v>
      </c>
      <c r="O69" s="113">
        <v>0.90379111187965577</v>
      </c>
      <c r="P69" s="88" t="s">
        <v>2498</v>
      </c>
    </row>
    <row r="70" spans="1:16">
      <c r="A70" s="87" t="s">
        <v>2538</v>
      </c>
      <c r="B70" s="88" t="s">
        <v>2539</v>
      </c>
      <c r="C70" s="88" t="s">
        <v>2002</v>
      </c>
      <c r="D70" s="88" t="s">
        <v>2496</v>
      </c>
      <c r="E70" s="88" t="s">
        <v>2496</v>
      </c>
      <c r="F70" s="112">
        <v>0</v>
      </c>
      <c r="G70" s="112">
        <v>2200000</v>
      </c>
      <c r="H70" s="112">
        <v>5533.18</v>
      </c>
      <c r="I70" s="112">
        <v>5065.3352999999997</v>
      </c>
      <c r="J70" s="112" t="s">
        <v>2498</v>
      </c>
      <c r="K70" s="112" t="s">
        <v>2498</v>
      </c>
      <c r="L70" s="112">
        <v>0</v>
      </c>
      <c r="M70" s="112">
        <v>0</v>
      </c>
      <c r="N70" s="113">
        <v>1</v>
      </c>
      <c r="O70" s="113">
        <v>1</v>
      </c>
      <c r="P70" s="88" t="s">
        <v>2498</v>
      </c>
    </row>
    <row r="71" spans="1:16">
      <c r="A71" s="87" t="s">
        <v>2540</v>
      </c>
      <c r="B71" s="88" t="s">
        <v>2541</v>
      </c>
      <c r="C71" s="88" t="s">
        <v>2501</v>
      </c>
      <c r="D71" s="88" t="s">
        <v>2496</v>
      </c>
      <c r="E71" s="88" t="s">
        <v>2496</v>
      </c>
      <c r="F71" s="112">
        <v>0</v>
      </c>
      <c r="G71" s="112">
        <f>420600+83900+18500+1169900</f>
        <v>1692900</v>
      </c>
      <c r="H71" s="112">
        <v>7619.2</v>
      </c>
      <c r="I71" s="112">
        <v>4446.9294</v>
      </c>
      <c r="J71" s="112" t="s">
        <v>2498</v>
      </c>
      <c r="K71" s="112" t="s">
        <v>2537</v>
      </c>
      <c r="L71" s="112">
        <v>0</v>
      </c>
      <c r="M71" s="112">
        <v>0</v>
      </c>
      <c r="N71" s="113">
        <v>0.97431759728611711</v>
      </c>
      <c r="O71" s="113">
        <v>1</v>
      </c>
      <c r="P71" s="88" t="s">
        <v>2498</v>
      </c>
    </row>
    <row r="72" spans="1:16">
      <c r="A72" s="87" t="s">
        <v>2393</v>
      </c>
      <c r="B72" s="88" t="s">
        <v>2394</v>
      </c>
      <c r="C72" s="88" t="s">
        <v>2502</v>
      </c>
      <c r="D72" s="88" t="s">
        <v>2496</v>
      </c>
      <c r="E72" s="88" t="s">
        <v>2496</v>
      </c>
      <c r="F72" s="112">
        <v>0</v>
      </c>
      <c r="G72" s="112">
        <v>2047000</v>
      </c>
      <c r="H72" s="112">
        <v>7840.2110000000002</v>
      </c>
      <c r="I72" s="112">
        <v>4972.9772000000003</v>
      </c>
      <c r="J72" s="112" t="s">
        <v>2498</v>
      </c>
      <c r="K72" s="112" t="s">
        <v>2498</v>
      </c>
      <c r="L72" s="112">
        <v>0</v>
      </c>
      <c r="M72" s="112">
        <v>0</v>
      </c>
      <c r="N72" s="113">
        <v>0.82144588206042457</v>
      </c>
      <c r="O72" s="113">
        <v>1</v>
      </c>
      <c r="P72" s="88" t="s">
        <v>2498</v>
      </c>
    </row>
    <row r="73" spans="1:16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</row>
    <row r="74" spans="1:16">
      <c r="A74" s="92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94"/>
    </row>
    <row r="91" spans="1:16" ht="18">
      <c r="A91" s="110" t="s">
        <v>2542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</row>
    <row r="92" spans="1:16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</row>
    <row r="93" spans="1:16" s="95" customFormat="1" ht="14" thickBot="1">
      <c r="C93" s="95" t="s">
        <v>2466</v>
      </c>
      <c r="D93" s="95" t="s">
        <v>2467</v>
      </c>
      <c r="E93" s="95" t="s">
        <v>2468</v>
      </c>
      <c r="F93" s="95" t="s">
        <v>2469</v>
      </c>
      <c r="G93" s="95" t="s">
        <v>2470</v>
      </c>
      <c r="H93" s="95" t="s">
        <v>2472</v>
      </c>
      <c r="I93" s="95" t="s">
        <v>2473</v>
      </c>
      <c r="J93" s="95" t="s">
        <v>2474</v>
      </c>
      <c r="K93" s="95" t="s">
        <v>2475</v>
      </c>
      <c r="L93" s="95" t="s">
        <v>2476</v>
      </c>
      <c r="M93" s="95" t="s">
        <v>2477</v>
      </c>
      <c r="N93" s="95" t="s">
        <v>2478</v>
      </c>
      <c r="O93" s="95" t="s">
        <v>2479</v>
      </c>
      <c r="P93" s="95" t="s">
        <v>2543</v>
      </c>
    </row>
    <row r="94" spans="1:16" ht="81">
      <c r="A94" s="84" t="s">
        <v>2350</v>
      </c>
      <c r="B94" s="84" t="s">
        <v>1</v>
      </c>
      <c r="C94" s="86" t="s">
        <v>2480</v>
      </c>
      <c r="D94" s="86" t="s">
        <v>2481</v>
      </c>
      <c r="E94" s="86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6" t="s">
        <v>2547</v>
      </c>
      <c r="O94" s="86" t="s">
        <v>2548</v>
      </c>
      <c r="P94" s="86" t="s">
        <v>2493</v>
      </c>
    </row>
    <row r="95" spans="1:16">
      <c r="A95" s="87" t="s">
        <v>1328</v>
      </c>
      <c r="B95" s="88" t="s">
        <v>764</v>
      </c>
      <c r="C95" s="88" t="str">
        <f t="shared" ref="C95:I105" si="0">INDEX(C$5:C$72,MATCH($B95,$B$5:$B$72,0))</f>
        <v>A-</v>
      </c>
      <c r="D95" s="88" t="str">
        <f t="shared" si="0"/>
        <v>Yes</v>
      </c>
      <c r="E95" s="88" t="str">
        <f t="shared" si="0"/>
        <v>Yes</v>
      </c>
      <c r="F95" s="112">
        <f t="shared" si="0"/>
        <v>1250000</v>
      </c>
      <c r="G95" s="112">
        <f t="shared" si="0"/>
        <v>237000</v>
      </c>
      <c r="H95" s="112">
        <f t="shared" si="0"/>
        <v>39725.394</v>
      </c>
      <c r="I95" s="112">
        <f t="shared" si="0"/>
        <v>27669.495699999999</v>
      </c>
      <c r="J95" s="112" t="s">
        <v>2496</v>
      </c>
      <c r="K95" s="112" t="s">
        <v>2496</v>
      </c>
      <c r="L95" s="112">
        <v>12.200000000000001</v>
      </c>
      <c r="M95" s="113">
        <f t="shared" ref="M95:P105" si="1">INDEX(M$5:M$72,MATCH($B95,$B$5:$B$72,0))</f>
        <v>7.1898570572697046E-3</v>
      </c>
      <c r="N95" s="113">
        <f t="shared" si="1"/>
        <v>0.94859680623964859</v>
      </c>
      <c r="O95" s="113">
        <f t="shared" si="1"/>
        <v>0.90634382664184121</v>
      </c>
      <c r="P95" s="88" t="str">
        <f t="shared" si="1"/>
        <v>No</v>
      </c>
    </row>
    <row r="96" spans="1:16">
      <c r="A96" s="87" t="s">
        <v>2387</v>
      </c>
      <c r="B96" s="88" t="s">
        <v>2388</v>
      </c>
      <c r="C96" s="88" t="str">
        <f t="shared" si="0"/>
        <v>A+</v>
      </c>
      <c r="D96" s="88" t="str">
        <f t="shared" si="0"/>
        <v>Yes</v>
      </c>
      <c r="E96" s="88" t="str">
        <f t="shared" si="0"/>
        <v>Yes</v>
      </c>
      <c r="F96" s="112">
        <f t="shared" si="0"/>
        <v>0</v>
      </c>
      <c r="G96" s="112">
        <f t="shared" si="0"/>
        <v>750421</v>
      </c>
      <c r="H96" s="112">
        <f t="shared" si="0"/>
        <v>3251.6179999999999</v>
      </c>
      <c r="I96" s="112">
        <f t="shared" si="0"/>
        <v>2171.2329</v>
      </c>
      <c r="J96" s="112" t="s">
        <v>2498</v>
      </c>
      <c r="K96" s="112" t="s">
        <v>2537</v>
      </c>
      <c r="L96" s="112">
        <v>0</v>
      </c>
      <c r="M96" s="113">
        <f t="shared" si="1"/>
        <v>0</v>
      </c>
      <c r="N96" s="113">
        <f t="shared" si="1"/>
        <v>1</v>
      </c>
      <c r="O96" s="113">
        <f t="shared" si="1"/>
        <v>0.90379111187965577</v>
      </c>
      <c r="P96" s="88" t="str">
        <f t="shared" si="1"/>
        <v>No</v>
      </c>
    </row>
    <row r="97" spans="1:16">
      <c r="A97" s="87" t="s">
        <v>2538</v>
      </c>
      <c r="B97" s="88" t="s">
        <v>2539</v>
      </c>
      <c r="C97" s="88" t="str">
        <f t="shared" si="0"/>
        <v>A</v>
      </c>
      <c r="D97" s="88" t="str">
        <f t="shared" si="0"/>
        <v>Yes</v>
      </c>
      <c r="E97" s="88" t="str">
        <f t="shared" si="0"/>
        <v>Yes</v>
      </c>
      <c r="F97" s="112">
        <f t="shared" si="0"/>
        <v>0</v>
      </c>
      <c r="G97" s="112">
        <f t="shared" si="0"/>
        <v>2200000</v>
      </c>
      <c r="H97" s="112">
        <f t="shared" si="0"/>
        <v>5533.18</v>
      </c>
      <c r="I97" s="112">
        <f t="shared" si="0"/>
        <v>5065.3352999999997</v>
      </c>
      <c r="J97" s="112" t="s">
        <v>2498</v>
      </c>
      <c r="K97" s="112" t="s">
        <v>2498</v>
      </c>
      <c r="L97" s="112">
        <v>0</v>
      </c>
      <c r="M97" s="113">
        <f t="shared" si="1"/>
        <v>0</v>
      </c>
      <c r="N97" s="113">
        <f t="shared" si="1"/>
        <v>1</v>
      </c>
      <c r="O97" s="113">
        <f t="shared" si="1"/>
        <v>1</v>
      </c>
      <c r="P97" s="88" t="str">
        <f t="shared" si="1"/>
        <v>No</v>
      </c>
    </row>
    <row r="98" spans="1:16">
      <c r="A98" s="87" t="s">
        <v>2540</v>
      </c>
      <c r="B98" s="88" t="s">
        <v>2541</v>
      </c>
      <c r="C98" s="88" t="str">
        <f t="shared" si="0"/>
        <v>A-</v>
      </c>
      <c r="D98" s="88" t="str">
        <f t="shared" si="0"/>
        <v>Yes</v>
      </c>
      <c r="E98" s="88" t="str">
        <f t="shared" si="0"/>
        <v>Yes</v>
      </c>
      <c r="F98" s="112">
        <f t="shared" si="0"/>
        <v>0</v>
      </c>
      <c r="G98" s="112">
        <f t="shared" si="0"/>
        <v>1692900</v>
      </c>
      <c r="H98" s="112">
        <f t="shared" si="0"/>
        <v>7619.2</v>
      </c>
      <c r="I98" s="112">
        <f t="shared" si="0"/>
        <v>4446.9294</v>
      </c>
      <c r="J98" s="112" t="s">
        <v>2498</v>
      </c>
      <c r="K98" s="112" t="s">
        <v>2537</v>
      </c>
      <c r="L98" s="112">
        <v>0</v>
      </c>
      <c r="M98" s="113">
        <f t="shared" si="1"/>
        <v>0</v>
      </c>
      <c r="N98" s="113">
        <f t="shared" si="1"/>
        <v>0.97431759728611711</v>
      </c>
      <c r="O98" s="113">
        <f t="shared" si="1"/>
        <v>1</v>
      </c>
      <c r="P98" s="88" t="str">
        <f t="shared" si="1"/>
        <v>No</v>
      </c>
    </row>
    <row r="99" spans="1:16">
      <c r="A99" s="87" t="s">
        <v>2393</v>
      </c>
      <c r="B99" s="88" t="s">
        <v>2394</v>
      </c>
      <c r="C99" s="88" t="str">
        <f t="shared" si="0"/>
        <v>BBB+</v>
      </c>
      <c r="D99" s="88" t="str">
        <f t="shared" si="0"/>
        <v>Yes</v>
      </c>
      <c r="E99" s="88" t="str">
        <f t="shared" si="0"/>
        <v>Yes</v>
      </c>
      <c r="F99" s="112">
        <f t="shared" si="0"/>
        <v>0</v>
      </c>
      <c r="G99" s="112">
        <f t="shared" si="0"/>
        <v>2047000</v>
      </c>
      <c r="H99" s="112">
        <f t="shared" si="0"/>
        <v>7840.2110000000002</v>
      </c>
      <c r="I99" s="112">
        <f t="shared" si="0"/>
        <v>4972.9772000000003</v>
      </c>
      <c r="J99" s="112" t="s">
        <v>2498</v>
      </c>
      <c r="K99" s="112" t="s">
        <v>2498</v>
      </c>
      <c r="L99" s="112">
        <v>0</v>
      </c>
      <c r="M99" s="113">
        <f t="shared" si="1"/>
        <v>0</v>
      </c>
      <c r="N99" s="113">
        <f t="shared" si="1"/>
        <v>0.82144588206042457</v>
      </c>
      <c r="O99" s="113">
        <f t="shared" si="1"/>
        <v>1</v>
      </c>
      <c r="P99" s="88" t="str">
        <f t="shared" si="1"/>
        <v>No</v>
      </c>
    </row>
    <row r="100" spans="1:16">
      <c r="A100" s="87" t="s">
        <v>2494</v>
      </c>
      <c r="B100" s="88" t="s">
        <v>412</v>
      </c>
      <c r="C100" s="88" t="str">
        <f t="shared" si="0"/>
        <v>BBB</v>
      </c>
      <c r="D100" s="88" t="str">
        <f t="shared" si="0"/>
        <v>Yes</v>
      </c>
      <c r="E100" s="88" t="str">
        <f t="shared" si="0"/>
        <v>Yes</v>
      </c>
      <c r="F100" s="112">
        <f t="shared" si="0"/>
        <v>263800</v>
      </c>
      <c r="G100" s="112">
        <f t="shared" si="0"/>
        <v>320600</v>
      </c>
      <c r="H100" s="112">
        <f t="shared" si="0"/>
        <v>9389</v>
      </c>
      <c r="I100" s="112">
        <f t="shared" si="0"/>
        <v>10169.9</v>
      </c>
      <c r="J100" s="112" t="str">
        <f>INDEX(J$5:J$72,MATCH($B100,$B$5:$B$72,0))</f>
        <v>Yes</v>
      </c>
      <c r="K100" s="112" t="str">
        <f>INDEX(K$5:K$72,MATCH($B100,$B$5:$B$72,0))</f>
        <v>Yes</v>
      </c>
      <c r="L100" s="112">
        <f>INDEX(L$5:L$72,MATCH($B100,$B$5:$B$72,0))</f>
        <v>1500</v>
      </c>
      <c r="M100" s="113" t="str">
        <f t="shared" si="1"/>
        <v>Not Available</v>
      </c>
      <c r="N100" s="113">
        <f t="shared" si="1"/>
        <v>0.81575435466243329</v>
      </c>
      <c r="O100" s="113">
        <f t="shared" si="1"/>
        <v>1</v>
      </c>
      <c r="P100" s="88" t="str">
        <f t="shared" si="1"/>
        <v>No</v>
      </c>
    </row>
    <row r="101" spans="1:16">
      <c r="A101" s="87" t="s">
        <v>2499</v>
      </c>
      <c r="B101" s="88" t="s">
        <v>430</v>
      </c>
      <c r="C101" s="88" t="str">
        <f t="shared" si="0"/>
        <v>BBB-</v>
      </c>
      <c r="D101" s="88" t="str">
        <f t="shared" si="0"/>
        <v>Yes</v>
      </c>
      <c r="E101" s="88" t="str">
        <f t="shared" si="0"/>
        <v>Yes</v>
      </c>
      <c r="F101" s="112">
        <f t="shared" si="0"/>
        <v>0</v>
      </c>
      <c r="G101" s="112">
        <f t="shared" si="0"/>
        <v>1600000</v>
      </c>
      <c r="H101" s="112">
        <f t="shared" si="0"/>
        <v>23487.7</v>
      </c>
      <c r="I101" s="112">
        <f t="shared" si="0"/>
        <v>5570.3</v>
      </c>
      <c r="J101" s="112" t="s">
        <v>2496</v>
      </c>
      <c r="K101" s="112" t="s">
        <v>2496</v>
      </c>
      <c r="L101" s="112">
        <f>INDEX(L$5:L$72,MATCH($B101,$B$5:$B$72,0))</f>
        <v>1105</v>
      </c>
      <c r="M101" s="113">
        <f t="shared" si="1"/>
        <v>0</v>
      </c>
      <c r="N101" s="113">
        <f t="shared" si="1"/>
        <v>0.65853205177598384</v>
      </c>
      <c r="O101" s="113">
        <f t="shared" si="1"/>
        <v>0.60323365584241762</v>
      </c>
      <c r="P101" s="88" t="str">
        <f t="shared" si="1"/>
        <v>No</v>
      </c>
    </row>
    <row r="102" spans="1:16">
      <c r="A102" s="87" t="s">
        <v>2459</v>
      </c>
      <c r="B102" s="88" t="s">
        <v>610</v>
      </c>
      <c r="C102" s="88" t="str">
        <f t="shared" si="0"/>
        <v>A-</v>
      </c>
      <c r="D102" s="88" t="str">
        <f t="shared" si="0"/>
        <v>Yes</v>
      </c>
      <c r="E102" s="88" t="str">
        <f t="shared" si="0"/>
        <v>Yes</v>
      </c>
      <c r="F102" s="112">
        <f t="shared" si="0"/>
        <v>258271</v>
      </c>
      <c r="G102" s="112">
        <f t="shared" si="0"/>
        <v>1216819</v>
      </c>
      <c r="H102" s="112">
        <f t="shared" si="0"/>
        <v>21819</v>
      </c>
      <c r="I102" s="112">
        <f t="shared" si="0"/>
        <v>10911.7</v>
      </c>
      <c r="J102" s="112" t="s">
        <v>2496</v>
      </c>
      <c r="K102" s="112" t="s">
        <v>2498</v>
      </c>
      <c r="L102" s="112" t="str">
        <f>INDEX(L$5:L$72,MATCH($B102,$B$5:$B$72,0))</f>
        <v>Not Available</v>
      </c>
      <c r="M102" s="113">
        <f t="shared" si="1"/>
        <v>0</v>
      </c>
      <c r="N102" s="113">
        <f t="shared" si="1"/>
        <v>0.99460500963391141</v>
      </c>
      <c r="O102" s="113" t="str">
        <f t="shared" si="1"/>
        <v>Not Available</v>
      </c>
      <c r="P102" s="88" t="str">
        <f t="shared" si="1"/>
        <v>No</v>
      </c>
    </row>
    <row r="103" spans="1:16">
      <c r="A103" s="87" t="s">
        <v>2460</v>
      </c>
      <c r="B103" s="88" t="s">
        <v>445</v>
      </c>
      <c r="C103" s="88" t="str">
        <f t="shared" si="0"/>
        <v>BBB+</v>
      </c>
      <c r="D103" s="88" t="str">
        <f t="shared" si="0"/>
        <v>Yes</v>
      </c>
      <c r="E103" s="88" t="str">
        <f t="shared" si="0"/>
        <v>Yes</v>
      </c>
      <c r="F103" s="112">
        <f t="shared" si="0"/>
        <v>1617000</v>
      </c>
      <c r="G103" s="112">
        <f t="shared" si="0"/>
        <v>922000</v>
      </c>
      <c r="H103" s="112">
        <f t="shared" si="0"/>
        <v>32314</v>
      </c>
      <c r="I103" s="112">
        <f t="shared" si="0"/>
        <v>14130.7</v>
      </c>
      <c r="J103" s="112" t="s">
        <v>2496</v>
      </c>
      <c r="K103" s="112" t="s">
        <v>2496</v>
      </c>
      <c r="L103" s="112">
        <f>INDEX(L$5:L$72,MATCH($B103,$B$5:$B$72,0))</f>
        <v>3078</v>
      </c>
      <c r="M103" s="113">
        <f t="shared" si="1"/>
        <v>0.45</v>
      </c>
      <c r="N103" s="113">
        <f t="shared" si="1"/>
        <v>0.84652861291526305</v>
      </c>
      <c r="O103" s="113">
        <f t="shared" si="1"/>
        <v>1</v>
      </c>
      <c r="P103" s="88" t="str">
        <f t="shared" si="1"/>
        <v>Yes</v>
      </c>
    </row>
    <row r="104" spans="1:16">
      <c r="A104" s="87" t="s">
        <v>2462</v>
      </c>
      <c r="B104" s="88" t="s">
        <v>637</v>
      </c>
      <c r="C104" s="88" t="str">
        <f t="shared" si="0"/>
        <v>A-</v>
      </c>
      <c r="D104" s="88" t="str">
        <f t="shared" si="0"/>
        <v>Yes</v>
      </c>
      <c r="E104" s="88" t="str">
        <f t="shared" si="0"/>
        <v>Yes</v>
      </c>
      <c r="F104" s="112">
        <f t="shared" si="0"/>
        <v>2000000</v>
      </c>
      <c r="G104" s="112">
        <f t="shared" si="0"/>
        <v>1300000</v>
      </c>
      <c r="H104" s="112">
        <f t="shared" si="0"/>
        <v>53051</v>
      </c>
      <c r="I104" s="112">
        <f t="shared" si="0"/>
        <v>26290.9</v>
      </c>
      <c r="J104" s="112" t="s">
        <v>2496</v>
      </c>
      <c r="K104" s="112" t="s">
        <v>2496</v>
      </c>
      <c r="L104" s="112">
        <f>INDEX(L$5:L$72,MATCH($B104,$B$5:$B$72,0))</f>
        <v>4593</v>
      </c>
      <c r="M104" s="113" t="str">
        <f t="shared" si="1"/>
        <v>Not Available</v>
      </c>
      <c r="N104" s="113">
        <f t="shared" si="1"/>
        <v>0.97459205307078722</v>
      </c>
      <c r="O104" s="113">
        <f t="shared" si="1"/>
        <v>0.7156643916664045</v>
      </c>
      <c r="P104" s="88" t="str">
        <f t="shared" si="1"/>
        <v>No</v>
      </c>
    </row>
    <row r="105" spans="1:16">
      <c r="A105" s="87" t="s">
        <v>2549</v>
      </c>
      <c r="B105" s="88" t="s">
        <v>2504</v>
      </c>
      <c r="C105" s="88" t="str">
        <f t="shared" si="0"/>
        <v>A-</v>
      </c>
      <c r="D105" s="88" t="str">
        <f t="shared" si="0"/>
        <v>Yes</v>
      </c>
      <c r="E105" s="88" t="str">
        <f t="shared" si="0"/>
        <v>Yes</v>
      </c>
      <c r="F105" s="112">
        <f t="shared" si="0"/>
        <v>1370819</v>
      </c>
      <c r="G105" s="112">
        <f t="shared" si="0"/>
        <v>0</v>
      </c>
      <c r="H105" s="112">
        <f t="shared" si="0"/>
        <v>25657</v>
      </c>
      <c r="I105" s="112">
        <f t="shared" si="0"/>
        <v>15582.9</v>
      </c>
      <c r="J105" s="112" t="s">
        <v>2496</v>
      </c>
      <c r="K105" s="112" t="s">
        <v>2498</v>
      </c>
      <c r="L105" s="112">
        <v>0</v>
      </c>
      <c r="M105" s="113">
        <f t="shared" si="1"/>
        <v>0</v>
      </c>
      <c r="N105" s="113">
        <f t="shared" si="1"/>
        <v>1</v>
      </c>
      <c r="O105" s="113">
        <f t="shared" si="1"/>
        <v>1</v>
      </c>
      <c r="P105" s="88" t="str">
        <f t="shared" si="1"/>
        <v>No</v>
      </c>
    </row>
    <row r="106" spans="1:16">
      <c r="A106" s="90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</row>
    <row r="107" spans="1:16">
      <c r="A107" s="92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</row>
    <row r="111" spans="1:16">
      <c r="A111" s="83" t="s">
        <v>2509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</row>
    <row r="112" spans="1:16">
      <c r="A112" s="83" t="s">
        <v>2510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</row>
    <row r="113" spans="1:16">
      <c r="A113" s="83" t="s">
        <v>2511</v>
      </c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</row>
    <row r="114" spans="1:16">
      <c r="A114" s="83" t="s">
        <v>2512</v>
      </c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</row>
    <row r="115" spans="1:16">
      <c r="A115" s="83" t="s">
        <v>2513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</row>
    <row r="116" spans="1:16">
      <c r="A116" s="83" t="s">
        <v>2514</v>
      </c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</row>
    <row r="117" spans="1:16">
      <c r="A117" s="83" t="s">
        <v>2515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</row>
    <row r="118" spans="1:16">
      <c r="A118" s="83" t="s">
        <v>2516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</row>
    <row r="119" spans="1:16">
      <c r="A119" s="83" t="s">
        <v>2517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</row>
    <row r="120" spans="1:16">
      <c r="A120" s="83" t="s">
        <v>2518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</row>
    <row r="121" spans="1:16">
      <c r="A121" s="83" t="s">
        <v>2519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</row>
    <row r="122" spans="1:16"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</row>
    <row r="123" spans="1:16"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</row>
    <row r="124" spans="1:16"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</row>
    <row r="125" spans="1:16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dimension ref="A1:J119"/>
  <sheetViews>
    <sheetView topLeftCell="A77" zoomScale="90" zoomScaleNormal="90" zoomScaleSheetLayoutView="85" zoomScalePageLayoutView="64" workbookViewId="0">
      <selection sqref="A1:E1"/>
    </sheetView>
  </sheetViews>
  <sheetFormatPr defaultColWidth="9" defaultRowHeight="13.5"/>
  <cols>
    <col min="1" max="1" width="40.5" style="104" customWidth="1"/>
    <col min="2" max="5" width="14.5" style="122" customWidth="1"/>
    <col min="6" max="6" width="9.5" style="104" bestFit="1" customWidth="1"/>
    <col min="7" max="10" width="9" style="122"/>
    <col min="11" max="16384" width="9" style="104"/>
  </cols>
  <sheetData>
    <row r="1" spans="1:10" ht="17.5">
      <c r="A1" s="152" t="s">
        <v>2550</v>
      </c>
      <c r="B1" s="152"/>
      <c r="C1" s="152"/>
      <c r="D1" s="152"/>
      <c r="E1" s="152"/>
      <c r="F1" s="98"/>
      <c r="G1" s="88"/>
      <c r="H1" s="88"/>
      <c r="I1" s="88"/>
      <c r="J1" s="88"/>
    </row>
    <row r="2" spans="1:10" ht="14">
      <c r="A2" s="125"/>
      <c r="B2" s="120"/>
      <c r="C2" s="120"/>
      <c r="D2" s="120"/>
      <c r="E2" s="120"/>
      <c r="F2" s="98"/>
      <c r="G2" s="88"/>
      <c r="H2" s="88"/>
      <c r="I2" s="88"/>
      <c r="J2" s="88"/>
    </row>
    <row r="3" spans="1:10" ht="14" thickBot="1">
      <c r="A3" s="87"/>
      <c r="B3" s="88"/>
      <c r="C3" s="88" t="s">
        <v>2466</v>
      </c>
      <c r="D3" s="88" t="s">
        <v>2467</v>
      </c>
      <c r="E3" s="88" t="s">
        <v>2468</v>
      </c>
      <c r="F3" s="87"/>
      <c r="G3" s="88"/>
      <c r="H3" s="88"/>
      <c r="I3" s="88"/>
      <c r="J3" s="88"/>
    </row>
    <row r="4" spans="1:10" ht="14">
      <c r="A4" s="126" t="s">
        <v>2551</v>
      </c>
      <c r="B4" s="127" t="s">
        <v>1</v>
      </c>
      <c r="C4" s="103" t="s">
        <v>2552</v>
      </c>
      <c r="D4" s="103" t="s">
        <v>2553</v>
      </c>
      <c r="E4" s="103" t="s">
        <v>2554</v>
      </c>
      <c r="F4" s="87"/>
      <c r="G4" s="88"/>
      <c r="H4" s="88"/>
      <c r="I4" s="88"/>
      <c r="J4" s="88"/>
    </row>
    <row r="5" spans="1:10">
      <c r="A5" s="99" t="s">
        <v>2555</v>
      </c>
      <c r="B5" s="89" t="s">
        <v>430</v>
      </c>
      <c r="C5" s="106">
        <v>1.15571</v>
      </c>
      <c r="D5" s="106" t="s">
        <v>16</v>
      </c>
      <c r="E5" s="106">
        <f>AVERAGE(C5,D5)</f>
        <v>1.15571</v>
      </c>
      <c r="F5" s="87"/>
      <c r="G5" s="139"/>
      <c r="H5" s="139"/>
      <c r="I5" s="134"/>
      <c r="J5" s="134"/>
    </row>
    <row r="6" spans="1:10">
      <c r="A6" s="99" t="s">
        <v>2459</v>
      </c>
      <c r="B6" s="89" t="s">
        <v>610</v>
      </c>
      <c r="C6" s="106">
        <v>0.85877409999999998</v>
      </c>
      <c r="D6" s="106" t="s">
        <v>16</v>
      </c>
      <c r="E6" s="106">
        <f t="shared" ref="E6:E10" si="0">AVERAGE(C6,D6)</f>
        <v>0.85877409999999998</v>
      </c>
      <c r="F6" s="87"/>
      <c r="G6" s="139"/>
      <c r="H6" s="139"/>
      <c r="I6" s="134"/>
      <c r="J6" s="134"/>
    </row>
    <row r="7" spans="1:10">
      <c r="A7" s="99" t="s">
        <v>2460</v>
      </c>
      <c r="B7" s="89" t="s">
        <v>445</v>
      </c>
      <c r="C7" s="106">
        <v>0.71881010000000001</v>
      </c>
      <c r="D7" s="106">
        <v>0.75</v>
      </c>
      <c r="E7" s="106">
        <f t="shared" si="0"/>
        <v>0.73440505</v>
      </c>
      <c r="F7" s="87"/>
      <c r="G7" s="139"/>
      <c r="H7" s="139"/>
      <c r="I7" s="134"/>
      <c r="J7" s="134"/>
    </row>
    <row r="8" spans="1:10">
      <c r="A8" s="99" t="s">
        <v>2461</v>
      </c>
      <c r="B8" s="89" t="s">
        <v>652</v>
      </c>
      <c r="C8" s="106">
        <v>0.93412499999999998</v>
      </c>
      <c r="D8" s="106">
        <v>0.85</v>
      </c>
      <c r="E8" s="106">
        <f t="shared" si="0"/>
        <v>0.89206249999999998</v>
      </c>
      <c r="F8" s="87"/>
      <c r="G8" s="139"/>
      <c r="H8" s="139"/>
      <c r="I8" s="134"/>
      <c r="J8" s="134"/>
    </row>
    <row r="9" spans="1:10">
      <c r="A9" s="87" t="s">
        <v>2556</v>
      </c>
      <c r="B9" s="88" t="s">
        <v>637</v>
      </c>
      <c r="C9" s="131">
        <v>0.72239589999999998</v>
      </c>
      <c r="D9" s="106">
        <v>0.7</v>
      </c>
      <c r="E9" s="106">
        <f t="shared" si="0"/>
        <v>0.71119794999999997</v>
      </c>
      <c r="F9" s="87"/>
      <c r="G9" s="140"/>
      <c r="H9" s="139"/>
      <c r="I9" s="134"/>
      <c r="J9" s="134"/>
    </row>
    <row r="10" spans="1:10">
      <c r="A10" s="99" t="s">
        <v>2557</v>
      </c>
      <c r="B10" s="89" t="s">
        <v>2504</v>
      </c>
      <c r="C10" s="106">
        <v>0.69190260000000003</v>
      </c>
      <c r="D10" s="118" t="s">
        <v>16</v>
      </c>
      <c r="E10" s="118">
        <f t="shared" si="0"/>
        <v>0.69190260000000003</v>
      </c>
      <c r="F10" s="87"/>
      <c r="G10" s="139"/>
      <c r="H10" s="139"/>
      <c r="I10" s="134"/>
      <c r="J10" s="134"/>
    </row>
    <row r="11" spans="1:10" ht="14" thickBot="1">
      <c r="A11" s="128" t="s">
        <v>2558</v>
      </c>
      <c r="B11" s="107"/>
      <c r="C11" s="108">
        <f>AVERAGE(C5:C10)</f>
        <v>0.84695294999999993</v>
      </c>
      <c r="D11" s="123">
        <f>AVERAGE(D5:D10)</f>
        <v>0.76666666666666661</v>
      </c>
      <c r="E11" s="123">
        <f>AVERAGE(E5:E10)</f>
        <v>0.84067536666666653</v>
      </c>
      <c r="F11" s="87"/>
      <c r="G11" s="88"/>
      <c r="H11" s="88"/>
      <c r="I11" s="88"/>
      <c r="J11" s="88"/>
    </row>
    <row r="12" spans="1:10">
      <c r="A12" s="83"/>
      <c r="B12" s="88"/>
      <c r="C12" s="95"/>
      <c r="D12" s="88"/>
      <c r="E12" s="88"/>
      <c r="F12" s="87"/>
      <c r="G12" s="88"/>
      <c r="H12" s="88"/>
      <c r="I12" s="88"/>
      <c r="J12" s="88"/>
    </row>
    <row r="13" spans="1:10">
      <c r="A13" s="83"/>
      <c r="B13" s="88"/>
      <c r="C13" s="95"/>
      <c r="D13" s="88"/>
      <c r="E13" s="88"/>
      <c r="F13" s="87"/>
      <c r="G13" s="88"/>
      <c r="H13" s="88"/>
      <c r="I13" s="88"/>
      <c r="J13" s="88"/>
    </row>
    <row r="14" spans="1:10" ht="14" thickBot="1">
      <c r="A14" s="87"/>
      <c r="B14" s="88"/>
      <c r="C14" s="88"/>
      <c r="D14" s="88"/>
      <c r="E14" s="88"/>
      <c r="F14" s="87"/>
      <c r="G14" s="88"/>
      <c r="H14" s="88"/>
      <c r="I14" s="88"/>
      <c r="J14" s="88"/>
    </row>
    <row r="15" spans="1:10" ht="14">
      <c r="A15" s="126" t="s">
        <v>2559</v>
      </c>
      <c r="B15" s="127" t="s">
        <v>1</v>
      </c>
      <c r="C15" s="103" t="s">
        <v>2552</v>
      </c>
      <c r="D15" s="103" t="s">
        <v>2553</v>
      </c>
      <c r="E15" s="103" t="s">
        <v>2554</v>
      </c>
      <c r="F15" s="87"/>
      <c r="G15" s="88"/>
      <c r="H15" s="88"/>
      <c r="I15" s="88"/>
      <c r="J15" s="88"/>
    </row>
    <row r="16" spans="1:10">
      <c r="A16" s="102" t="s">
        <v>2400</v>
      </c>
      <c r="B16" s="130" t="s">
        <v>2401</v>
      </c>
      <c r="C16" s="135">
        <v>0.87370040181842501</v>
      </c>
      <c r="D16" s="135">
        <v>0.9</v>
      </c>
      <c r="E16" s="106">
        <f t="shared" ref="E16" si="1">AVERAGE(C16:D16)</f>
        <v>0.88685020090921252</v>
      </c>
      <c r="F16" s="87"/>
      <c r="G16" s="88"/>
      <c r="H16" s="88"/>
      <c r="I16" s="88"/>
      <c r="J16" s="88"/>
    </row>
    <row r="17" spans="1:10">
      <c r="A17" s="83" t="s">
        <v>2402</v>
      </c>
      <c r="B17" s="95" t="s">
        <v>1930</v>
      </c>
      <c r="C17" s="135">
        <v>0.83927651394938352</v>
      </c>
      <c r="D17" s="135">
        <v>0.9</v>
      </c>
      <c r="E17" s="106">
        <f t="shared" ref="E17:E29" si="2">AVERAGE(C17:D17)</f>
        <v>0.86963825697469177</v>
      </c>
      <c r="F17" s="87"/>
      <c r="G17" s="139"/>
      <c r="H17" s="139"/>
      <c r="I17" s="134"/>
      <c r="J17" s="134"/>
    </row>
    <row r="18" spans="1:10">
      <c r="A18" s="83" t="s">
        <v>2403</v>
      </c>
      <c r="B18" s="95" t="s">
        <v>946</v>
      </c>
      <c r="C18" s="135">
        <v>0.84497239355831155</v>
      </c>
      <c r="D18" s="135">
        <v>0.8</v>
      </c>
      <c r="E18" s="106">
        <f t="shared" ref="E18" si="3">AVERAGE(C18:D18)</f>
        <v>0.8224861967791558</v>
      </c>
      <c r="F18" s="87"/>
      <c r="G18" s="139"/>
      <c r="H18" s="139"/>
      <c r="I18" s="134"/>
      <c r="J18" s="134"/>
    </row>
    <row r="19" spans="1:10">
      <c r="A19" s="83" t="s">
        <v>2415</v>
      </c>
      <c r="B19" s="95" t="s">
        <v>763</v>
      </c>
      <c r="C19" s="135">
        <v>0.82378961834926434</v>
      </c>
      <c r="D19" s="135">
        <v>0.9</v>
      </c>
      <c r="E19" s="106">
        <f t="shared" ref="E19:E23" si="4">AVERAGE(C19:D19)</f>
        <v>0.86189480917463213</v>
      </c>
      <c r="F19" s="87"/>
      <c r="G19" s="139"/>
      <c r="H19" s="139"/>
      <c r="I19" s="134"/>
      <c r="J19" s="134"/>
    </row>
    <row r="20" spans="1:10">
      <c r="A20" s="83" t="s">
        <v>2420</v>
      </c>
      <c r="B20" s="95" t="s">
        <v>1115</v>
      </c>
      <c r="C20" s="135">
        <v>0.97465009387607859</v>
      </c>
      <c r="D20" s="135">
        <v>0.95</v>
      </c>
      <c r="E20" s="106">
        <f t="shared" si="4"/>
        <v>0.96232504693803933</v>
      </c>
      <c r="F20" s="87"/>
      <c r="G20" s="139"/>
      <c r="H20" s="139"/>
      <c r="I20" s="134"/>
      <c r="J20" s="134"/>
    </row>
    <row r="21" spans="1:10">
      <c r="A21" s="83" t="s">
        <v>1328</v>
      </c>
      <c r="B21" s="95" t="s">
        <v>764</v>
      </c>
      <c r="C21" s="135">
        <v>0.90169525929291461</v>
      </c>
      <c r="D21" s="135">
        <v>0.95</v>
      </c>
      <c r="E21" s="106">
        <f t="shared" si="4"/>
        <v>0.92584762964645728</v>
      </c>
      <c r="F21" s="87"/>
      <c r="G21" s="139"/>
      <c r="H21" s="139"/>
      <c r="I21" s="134"/>
      <c r="J21" s="134"/>
    </row>
    <row r="22" spans="1:10">
      <c r="A22" s="83" t="s">
        <v>2421</v>
      </c>
      <c r="B22" s="95" t="s">
        <v>1366</v>
      </c>
      <c r="C22" s="135">
        <v>0.98249693606702992</v>
      </c>
      <c r="D22" s="135" t="s">
        <v>2440</v>
      </c>
      <c r="E22" s="106">
        <f t="shared" si="4"/>
        <v>0.98249693606702992</v>
      </c>
      <c r="F22" s="87"/>
      <c r="G22" s="139"/>
      <c r="H22" s="139"/>
      <c r="I22" s="134"/>
      <c r="J22" s="134"/>
    </row>
    <row r="23" spans="1:10">
      <c r="A23" s="83" t="s">
        <v>2526</v>
      </c>
      <c r="B23" s="95" t="s">
        <v>2527</v>
      </c>
      <c r="C23" s="135">
        <v>0.8927250421094256</v>
      </c>
      <c r="D23" s="135">
        <v>0.95</v>
      </c>
      <c r="E23" s="106">
        <f t="shared" si="4"/>
        <v>0.92136252105471272</v>
      </c>
      <c r="F23" s="87"/>
      <c r="G23" s="139"/>
      <c r="H23" s="139"/>
      <c r="I23" s="134"/>
      <c r="J23" s="134"/>
    </row>
    <row r="24" spans="1:10">
      <c r="A24" s="83" t="s">
        <v>2432</v>
      </c>
      <c r="B24" s="95" t="s">
        <v>1138</v>
      </c>
      <c r="C24" s="135">
        <v>0.91219232010489681</v>
      </c>
      <c r="D24" s="135">
        <v>1.05</v>
      </c>
      <c r="E24" s="106">
        <f t="shared" si="2"/>
        <v>0.98109616005244837</v>
      </c>
      <c r="F24" s="87"/>
      <c r="G24" s="139"/>
      <c r="H24" s="139"/>
      <c r="I24" s="134"/>
      <c r="J24" s="134"/>
    </row>
    <row r="25" spans="1:10">
      <c r="A25" s="83" t="s">
        <v>2435</v>
      </c>
      <c r="B25" s="95" t="s">
        <v>766</v>
      </c>
      <c r="C25" s="135">
        <v>1.0177614823084606</v>
      </c>
      <c r="D25" s="135">
        <v>1.05</v>
      </c>
      <c r="E25" s="106">
        <f t="shared" si="2"/>
        <v>1.0338807411542303</v>
      </c>
      <c r="F25" s="87"/>
      <c r="G25" s="139"/>
      <c r="H25" s="139"/>
      <c r="I25" s="134"/>
      <c r="J25" s="134"/>
    </row>
    <row r="26" spans="1:10">
      <c r="A26" s="83" t="s">
        <v>2442</v>
      </c>
      <c r="B26" s="95" t="s">
        <v>767</v>
      </c>
      <c r="C26" s="135">
        <v>0.93579719106169845</v>
      </c>
      <c r="D26" s="135">
        <v>0.95</v>
      </c>
      <c r="E26" s="106">
        <f t="shared" si="2"/>
        <v>0.9428985955308492</v>
      </c>
      <c r="F26" s="87"/>
      <c r="G26" s="139"/>
      <c r="H26" s="139"/>
      <c r="I26" s="134"/>
      <c r="J26" s="134"/>
    </row>
    <row r="27" spans="1:10">
      <c r="A27" s="83" t="s">
        <v>2447</v>
      </c>
      <c r="B27" s="95" t="s">
        <v>31</v>
      </c>
      <c r="C27" s="135">
        <v>1.0663522553431179</v>
      </c>
      <c r="D27" s="135">
        <v>1.1499999999999999</v>
      </c>
      <c r="E27" s="106">
        <f t="shared" ref="E27" si="5">AVERAGE(C27:D27)</f>
        <v>1.1081761276715589</v>
      </c>
      <c r="F27" s="87"/>
      <c r="G27" s="139"/>
      <c r="H27" s="139"/>
      <c r="I27" s="134"/>
      <c r="J27" s="134"/>
    </row>
    <row r="28" spans="1:10">
      <c r="A28" s="83" t="s">
        <v>2445</v>
      </c>
      <c r="B28" s="95" t="s">
        <v>2446</v>
      </c>
      <c r="C28" s="135">
        <v>0.87885600974494305</v>
      </c>
      <c r="D28" s="135">
        <v>0.9</v>
      </c>
      <c r="E28" s="106">
        <f t="shared" si="2"/>
        <v>0.88942800487247153</v>
      </c>
      <c r="F28" s="87"/>
      <c r="G28" s="139"/>
      <c r="H28" s="139"/>
      <c r="I28" s="134"/>
      <c r="J28" s="134"/>
    </row>
    <row r="29" spans="1:10">
      <c r="A29" s="83" t="s">
        <v>2450</v>
      </c>
      <c r="B29" s="95" t="s">
        <v>768</v>
      </c>
      <c r="C29" s="135">
        <v>0.89737403966762719</v>
      </c>
      <c r="D29" s="135">
        <v>0.95</v>
      </c>
      <c r="E29" s="106">
        <f t="shared" si="2"/>
        <v>0.92368701983381363</v>
      </c>
      <c r="F29" s="87"/>
      <c r="G29" s="139"/>
      <c r="H29" s="139"/>
      <c r="I29" s="134"/>
      <c r="J29" s="134"/>
    </row>
    <row r="30" spans="1:10">
      <c r="A30" s="83" t="s">
        <v>2458</v>
      </c>
      <c r="B30" s="95" t="s">
        <v>2053</v>
      </c>
      <c r="C30" s="135">
        <v>0.82948435931460662</v>
      </c>
      <c r="D30" s="135">
        <v>0.85</v>
      </c>
      <c r="E30" s="106">
        <f t="shared" ref="E30" si="6">AVERAGE(C30:D30)</f>
        <v>0.83974217965730324</v>
      </c>
      <c r="F30" s="87"/>
      <c r="G30" s="139"/>
      <c r="H30" s="139"/>
      <c r="I30" s="134"/>
      <c r="J30" s="134"/>
    </row>
    <row r="31" spans="1:10" ht="14" thickBot="1">
      <c r="A31" s="128" t="s">
        <v>2558</v>
      </c>
      <c r="B31" s="107"/>
      <c r="C31" s="108">
        <f>AVERAGE(C16:C30)</f>
        <v>0.9114082611044122</v>
      </c>
      <c r="D31" s="108">
        <f>AVERAGE(D16:D30)</f>
        <v>0.9464285714285714</v>
      </c>
      <c r="E31" s="108">
        <f>AVERAGE(E16:E30)</f>
        <v>0.93012069508777373</v>
      </c>
      <c r="F31" s="87"/>
      <c r="G31" s="88"/>
      <c r="H31" s="88"/>
      <c r="I31" s="88"/>
      <c r="J31" s="88"/>
    </row>
    <row r="32" spans="1:10">
      <c r="A32" s="87"/>
      <c r="B32" s="95"/>
      <c r="C32" s="106"/>
      <c r="D32" s="106"/>
      <c r="E32" s="106"/>
      <c r="F32" s="87"/>
      <c r="G32" s="88"/>
      <c r="H32" s="88"/>
      <c r="I32" s="88"/>
      <c r="J32" s="88"/>
    </row>
    <row r="33" spans="1:10">
      <c r="A33" s="87"/>
      <c r="B33" s="95"/>
      <c r="C33" s="106"/>
      <c r="D33" s="106"/>
      <c r="E33" s="106"/>
      <c r="F33" s="87"/>
      <c r="G33" s="88"/>
      <c r="H33" s="88"/>
      <c r="I33" s="88"/>
      <c r="J33" s="88"/>
    </row>
    <row r="34" spans="1:10" ht="14" thickBot="1">
      <c r="A34" s="87"/>
      <c r="B34" s="88"/>
      <c r="C34" s="88"/>
      <c r="D34" s="88"/>
      <c r="E34" s="88"/>
      <c r="F34" s="87"/>
      <c r="G34" s="88"/>
      <c r="H34" s="88"/>
      <c r="I34" s="88"/>
      <c r="J34" s="88"/>
    </row>
    <row r="35" spans="1:10" ht="14">
      <c r="A35" s="126" t="s">
        <v>2560</v>
      </c>
      <c r="B35" s="127" t="s">
        <v>1</v>
      </c>
      <c r="C35" s="103" t="s">
        <v>2552</v>
      </c>
      <c r="D35" s="103" t="s">
        <v>2553</v>
      </c>
      <c r="E35" s="103" t="s">
        <v>2554</v>
      </c>
      <c r="F35" s="87"/>
      <c r="G35" s="88"/>
      <c r="H35" s="88"/>
      <c r="I35" s="88"/>
      <c r="J35" s="88"/>
    </row>
    <row r="36" spans="1:10">
      <c r="A36" s="102" t="s">
        <v>2561</v>
      </c>
      <c r="B36" s="130" t="s">
        <v>2380</v>
      </c>
      <c r="C36" s="135">
        <v>0.82918805364407167</v>
      </c>
      <c r="D36" s="135">
        <v>0.85</v>
      </c>
      <c r="E36" s="106">
        <f>AVERAGE(C36:D36)</f>
        <v>0.83959402682203588</v>
      </c>
      <c r="F36" s="87"/>
      <c r="G36" s="88"/>
      <c r="H36" s="88"/>
      <c r="I36" s="88"/>
      <c r="J36" s="88"/>
    </row>
    <row r="37" spans="1:10">
      <c r="A37" s="102" t="s">
        <v>2387</v>
      </c>
      <c r="B37" s="130" t="s">
        <v>2388</v>
      </c>
      <c r="C37" s="106">
        <v>0.74464980030632322</v>
      </c>
      <c r="D37" s="106">
        <v>0.85</v>
      </c>
      <c r="E37" s="106">
        <f>AVERAGE(C37:D37)</f>
        <v>0.7973249001531616</v>
      </c>
      <c r="F37" s="87"/>
      <c r="G37" s="88"/>
      <c r="H37" s="88"/>
      <c r="I37" s="88"/>
      <c r="J37" s="88"/>
    </row>
    <row r="38" spans="1:10">
      <c r="A38" s="83" t="s">
        <v>2538</v>
      </c>
      <c r="B38" s="95" t="s">
        <v>2539</v>
      </c>
      <c r="C38" s="131">
        <v>0.83247976724837924</v>
      </c>
      <c r="D38" s="131">
        <v>0.85</v>
      </c>
      <c r="E38" s="106">
        <f t="shared" ref="E38:E39" si="7">AVERAGE(C38:D38)</f>
        <v>0.84123988362418967</v>
      </c>
      <c r="F38" s="87"/>
      <c r="G38" s="88"/>
      <c r="H38" s="88"/>
      <c r="I38" s="88"/>
      <c r="J38" s="88"/>
    </row>
    <row r="39" spans="1:10">
      <c r="A39" s="92" t="s">
        <v>2540</v>
      </c>
      <c r="B39" s="132" t="s">
        <v>2541</v>
      </c>
      <c r="C39" s="136">
        <v>0.86346076191264043</v>
      </c>
      <c r="D39" s="136">
        <v>0.85</v>
      </c>
      <c r="E39" s="118">
        <f t="shared" si="7"/>
        <v>0.85673038095632026</v>
      </c>
      <c r="F39" s="87"/>
      <c r="G39" s="88"/>
      <c r="H39" s="88"/>
      <c r="I39" s="88"/>
      <c r="J39" s="88"/>
    </row>
    <row r="40" spans="1:10" ht="14" thickBot="1">
      <c r="A40" s="129" t="s">
        <v>2558</v>
      </c>
      <c r="B40" s="124"/>
      <c r="C40" s="123">
        <f>AVERAGE(C36:C39)</f>
        <v>0.81744459577785367</v>
      </c>
      <c r="D40" s="123">
        <f>AVERAGE(D36:D39)</f>
        <v>0.85</v>
      </c>
      <c r="E40" s="123">
        <f>AVERAGE(E36:E39)</f>
        <v>0.83372229788892693</v>
      </c>
      <c r="F40" s="87"/>
      <c r="G40" s="88"/>
      <c r="H40" s="88"/>
      <c r="I40" s="88"/>
      <c r="J40" s="88"/>
    </row>
    <row r="41" spans="1:10">
      <c r="A41" s="87"/>
      <c r="B41" s="95"/>
      <c r="C41" s="106"/>
      <c r="D41" s="106"/>
      <c r="E41" s="106"/>
      <c r="F41" s="87"/>
      <c r="G41" s="88"/>
      <c r="H41" s="88"/>
      <c r="I41" s="88"/>
      <c r="J41" s="88"/>
    </row>
    <row r="42" spans="1:10">
      <c r="A42" s="83"/>
      <c r="B42" s="95"/>
      <c r="C42" s="95"/>
      <c r="D42" s="88"/>
      <c r="E42" s="88"/>
      <c r="F42" s="87"/>
      <c r="G42" s="88"/>
      <c r="H42" s="88"/>
      <c r="I42" s="88"/>
      <c r="J42" s="88"/>
    </row>
    <row r="43" spans="1:10" ht="14" thickBot="1">
      <c r="A43" s="83"/>
      <c r="B43" s="95"/>
      <c r="C43" s="95"/>
      <c r="D43" s="88"/>
      <c r="E43" s="88"/>
      <c r="F43" s="87"/>
      <c r="G43" s="88"/>
      <c r="H43" s="88"/>
      <c r="I43" s="88"/>
      <c r="J43" s="88"/>
    </row>
    <row r="44" spans="1:10" ht="14">
      <c r="A44" s="126" t="s">
        <v>2562</v>
      </c>
      <c r="B44" s="127" t="s">
        <v>1</v>
      </c>
      <c r="C44" s="103" t="s">
        <v>2552</v>
      </c>
      <c r="D44" s="103" t="s">
        <v>2553</v>
      </c>
      <c r="E44" s="103" t="s">
        <v>2554</v>
      </c>
      <c r="F44" s="87"/>
      <c r="G44" s="88"/>
      <c r="H44" s="88"/>
      <c r="I44" s="88"/>
      <c r="J44" s="88"/>
    </row>
    <row r="45" spans="1:10">
      <c r="A45" s="87" t="s">
        <v>2459</v>
      </c>
      <c r="B45" s="88" t="s">
        <v>610</v>
      </c>
      <c r="C45" s="119">
        <f t="shared" ref="C45:D63" si="8">_xlfn.XLOOKUP($B45, $B$5:$B$39, C$5:C$39)</f>
        <v>0.85877409999999998</v>
      </c>
      <c r="D45" s="119" t="str">
        <f t="shared" si="8"/>
        <v>n/a</v>
      </c>
      <c r="E45" s="119">
        <f t="shared" ref="E45:E63" si="9">AVERAGE(C45:D45)</f>
        <v>0.85877409999999998</v>
      </c>
      <c r="F45" s="87"/>
      <c r="G45" s="139"/>
      <c r="H45" s="139"/>
      <c r="I45" s="134"/>
      <c r="J45" s="134"/>
    </row>
    <row r="46" spans="1:10">
      <c r="A46" s="87" t="s">
        <v>2460</v>
      </c>
      <c r="B46" s="88" t="s">
        <v>445</v>
      </c>
      <c r="C46" s="119">
        <f t="shared" si="8"/>
        <v>0.71881010000000001</v>
      </c>
      <c r="D46" s="119">
        <f t="shared" si="8"/>
        <v>0.75</v>
      </c>
      <c r="E46" s="119">
        <f t="shared" si="9"/>
        <v>0.73440505</v>
      </c>
      <c r="F46" s="87"/>
      <c r="G46" s="139"/>
      <c r="H46" s="139"/>
      <c r="I46" s="134"/>
      <c r="J46" s="134"/>
    </row>
    <row r="47" spans="1:10">
      <c r="A47" s="87" t="s">
        <v>2556</v>
      </c>
      <c r="B47" s="88" t="s">
        <v>637</v>
      </c>
      <c r="C47" s="119">
        <f t="shared" si="8"/>
        <v>0.72239589999999998</v>
      </c>
      <c r="D47" s="119">
        <f t="shared" si="8"/>
        <v>0.7</v>
      </c>
      <c r="E47" s="119">
        <f t="shared" si="9"/>
        <v>0.71119794999999997</v>
      </c>
      <c r="F47" s="87"/>
      <c r="G47" s="139"/>
      <c r="H47" s="139"/>
      <c r="I47" s="134"/>
      <c r="J47" s="134"/>
    </row>
    <row r="48" spans="1:10">
      <c r="A48" s="87" t="s">
        <v>2557</v>
      </c>
      <c r="B48" s="88" t="s">
        <v>2504</v>
      </c>
      <c r="C48" s="119">
        <f t="shared" si="8"/>
        <v>0.69190260000000003</v>
      </c>
      <c r="D48" s="119" t="str">
        <f t="shared" si="8"/>
        <v>n/a</v>
      </c>
      <c r="E48" s="119">
        <f t="shared" si="9"/>
        <v>0.69190260000000003</v>
      </c>
      <c r="F48" s="87"/>
      <c r="G48" s="139"/>
      <c r="H48" s="139"/>
      <c r="I48" s="134"/>
      <c r="J48" s="134"/>
    </row>
    <row r="49" spans="1:10">
      <c r="A49" s="87" t="s">
        <v>2400</v>
      </c>
      <c r="B49" s="88" t="s">
        <v>2401</v>
      </c>
      <c r="C49" s="119">
        <f t="shared" si="8"/>
        <v>0.87370040181842501</v>
      </c>
      <c r="D49" s="119">
        <f t="shared" si="8"/>
        <v>0.9</v>
      </c>
      <c r="E49" s="119">
        <f t="shared" si="9"/>
        <v>0.88685020090921252</v>
      </c>
      <c r="F49" s="87"/>
      <c r="G49" s="139"/>
      <c r="H49" s="139"/>
      <c r="I49" s="134"/>
      <c r="J49" s="134"/>
    </row>
    <row r="50" spans="1:10">
      <c r="A50" s="87" t="s">
        <v>2402</v>
      </c>
      <c r="B50" s="88" t="s">
        <v>1930</v>
      </c>
      <c r="C50" s="119">
        <f t="shared" si="8"/>
        <v>0.83927651394938352</v>
      </c>
      <c r="D50" s="119">
        <f t="shared" si="8"/>
        <v>0.9</v>
      </c>
      <c r="E50" s="119">
        <f t="shared" si="9"/>
        <v>0.86963825697469177</v>
      </c>
      <c r="F50" s="87"/>
      <c r="G50" s="139"/>
      <c r="H50" s="139"/>
      <c r="I50" s="134"/>
      <c r="J50" s="134"/>
    </row>
    <row r="51" spans="1:10">
      <c r="A51" s="87" t="s">
        <v>2403</v>
      </c>
      <c r="B51" s="88" t="s">
        <v>946</v>
      </c>
      <c r="C51" s="119">
        <f t="shared" si="8"/>
        <v>0.84497239355831155</v>
      </c>
      <c r="D51" s="119">
        <f t="shared" si="8"/>
        <v>0.8</v>
      </c>
      <c r="E51" s="119">
        <f t="shared" si="9"/>
        <v>0.8224861967791558</v>
      </c>
      <c r="F51" s="87"/>
      <c r="G51" s="139"/>
      <c r="H51" s="139"/>
      <c r="I51" s="134"/>
      <c r="J51" s="134"/>
    </row>
    <row r="52" spans="1:10">
      <c r="A52" s="87" t="s">
        <v>2415</v>
      </c>
      <c r="B52" s="88" t="s">
        <v>763</v>
      </c>
      <c r="C52" s="119">
        <f t="shared" si="8"/>
        <v>0.82378961834926434</v>
      </c>
      <c r="D52" s="119">
        <f t="shared" si="8"/>
        <v>0.9</v>
      </c>
      <c r="E52" s="119">
        <f t="shared" si="9"/>
        <v>0.86189480917463213</v>
      </c>
      <c r="F52" s="87"/>
      <c r="G52" s="139"/>
      <c r="H52" s="139"/>
      <c r="I52" s="134"/>
      <c r="J52" s="134"/>
    </row>
    <row r="53" spans="1:10">
      <c r="A53" s="87" t="s">
        <v>2420</v>
      </c>
      <c r="B53" s="88" t="s">
        <v>1115</v>
      </c>
      <c r="C53" s="119">
        <f t="shared" si="8"/>
        <v>0.97465009387607859</v>
      </c>
      <c r="D53" s="119">
        <f t="shared" si="8"/>
        <v>0.95</v>
      </c>
      <c r="E53" s="119">
        <f t="shared" si="9"/>
        <v>0.96232504693803933</v>
      </c>
      <c r="F53" s="87"/>
      <c r="G53" s="139"/>
      <c r="H53" s="139"/>
      <c r="I53" s="134"/>
      <c r="J53" s="134"/>
    </row>
    <row r="54" spans="1:10">
      <c r="A54" s="87" t="s">
        <v>1328</v>
      </c>
      <c r="B54" s="88" t="s">
        <v>764</v>
      </c>
      <c r="C54" s="119">
        <f t="shared" si="8"/>
        <v>0.90169525929291461</v>
      </c>
      <c r="D54" s="119">
        <f t="shared" si="8"/>
        <v>0.95</v>
      </c>
      <c r="E54" s="119">
        <f t="shared" si="9"/>
        <v>0.92584762964645728</v>
      </c>
      <c r="F54" s="87"/>
      <c r="G54" s="139"/>
      <c r="H54" s="139"/>
      <c r="I54" s="134"/>
      <c r="J54" s="134"/>
    </row>
    <row r="55" spans="1:10">
      <c r="A55" s="87" t="s">
        <v>2421</v>
      </c>
      <c r="B55" s="88" t="s">
        <v>1366</v>
      </c>
      <c r="C55" s="119">
        <f t="shared" si="8"/>
        <v>0.98249693606702992</v>
      </c>
      <c r="D55" s="119" t="str">
        <f t="shared" si="8"/>
        <v>NMF</v>
      </c>
      <c r="E55" s="119">
        <f t="shared" si="9"/>
        <v>0.98249693606702992</v>
      </c>
      <c r="F55" s="87"/>
      <c r="G55" s="139"/>
      <c r="H55" s="139"/>
      <c r="I55" s="134"/>
      <c r="J55" s="134"/>
    </row>
    <row r="56" spans="1:10">
      <c r="A56" s="87" t="s">
        <v>2526</v>
      </c>
      <c r="B56" s="88" t="s">
        <v>2527</v>
      </c>
      <c r="C56" s="119">
        <f t="shared" si="8"/>
        <v>0.8927250421094256</v>
      </c>
      <c r="D56" s="119">
        <f t="shared" si="8"/>
        <v>0.95</v>
      </c>
      <c r="E56" s="119">
        <f t="shared" si="9"/>
        <v>0.92136252105471272</v>
      </c>
      <c r="F56" s="87"/>
      <c r="G56" s="139"/>
      <c r="H56" s="139"/>
      <c r="I56" s="134"/>
      <c r="J56" s="134"/>
    </row>
    <row r="57" spans="1:10">
      <c r="A57" s="87" t="s">
        <v>2432</v>
      </c>
      <c r="B57" s="88" t="s">
        <v>1138</v>
      </c>
      <c r="C57" s="119">
        <f t="shared" si="8"/>
        <v>0.91219232010489681</v>
      </c>
      <c r="D57" s="119">
        <f t="shared" si="8"/>
        <v>1.05</v>
      </c>
      <c r="E57" s="119">
        <f t="shared" si="9"/>
        <v>0.98109616005244837</v>
      </c>
      <c r="F57" s="87"/>
      <c r="G57" s="139"/>
      <c r="H57" s="139"/>
      <c r="I57" s="134"/>
      <c r="J57" s="134"/>
    </row>
    <row r="58" spans="1:10">
      <c r="A58" s="87" t="s">
        <v>2435</v>
      </c>
      <c r="B58" s="88" t="s">
        <v>766</v>
      </c>
      <c r="C58" s="119">
        <f t="shared" si="8"/>
        <v>1.0177614823084606</v>
      </c>
      <c r="D58" s="119">
        <f t="shared" si="8"/>
        <v>1.05</v>
      </c>
      <c r="E58" s="119">
        <f t="shared" si="9"/>
        <v>1.0338807411542303</v>
      </c>
      <c r="F58" s="87"/>
      <c r="G58" s="139"/>
      <c r="H58" s="139"/>
      <c r="I58" s="134"/>
      <c r="J58" s="134"/>
    </row>
    <row r="59" spans="1:10">
      <c r="A59" s="87" t="s">
        <v>2442</v>
      </c>
      <c r="B59" s="88" t="s">
        <v>767</v>
      </c>
      <c r="C59" s="119">
        <f t="shared" si="8"/>
        <v>0.93579719106169845</v>
      </c>
      <c r="D59" s="119">
        <f t="shared" si="8"/>
        <v>0.95</v>
      </c>
      <c r="E59" s="119">
        <f t="shared" si="9"/>
        <v>0.9428985955308492</v>
      </c>
      <c r="F59" s="87"/>
      <c r="G59" s="139"/>
      <c r="H59" s="139"/>
      <c r="I59" s="134"/>
      <c r="J59" s="134"/>
    </row>
    <row r="60" spans="1:10">
      <c r="A60" s="87" t="s">
        <v>2447</v>
      </c>
      <c r="B60" s="95" t="s">
        <v>31</v>
      </c>
      <c r="C60" s="119">
        <f t="shared" si="8"/>
        <v>1.0663522553431179</v>
      </c>
      <c r="D60" s="119">
        <f t="shared" si="8"/>
        <v>1.1499999999999999</v>
      </c>
      <c r="E60" s="119">
        <f t="shared" ref="E60" si="10">AVERAGE(C60:D60)</f>
        <v>1.1081761276715589</v>
      </c>
      <c r="F60" s="87"/>
      <c r="G60" s="139"/>
      <c r="H60" s="139"/>
      <c r="I60" s="134"/>
      <c r="J60" s="134"/>
    </row>
    <row r="61" spans="1:10">
      <c r="A61" s="87" t="s">
        <v>2445</v>
      </c>
      <c r="B61" s="88" t="s">
        <v>2446</v>
      </c>
      <c r="C61" s="119">
        <f t="shared" si="8"/>
        <v>0.87885600974494305</v>
      </c>
      <c r="D61" s="119">
        <f t="shared" si="8"/>
        <v>0.9</v>
      </c>
      <c r="E61" s="119">
        <f t="shared" si="9"/>
        <v>0.88942800487247153</v>
      </c>
      <c r="F61" s="87"/>
      <c r="G61" s="139"/>
      <c r="H61" s="139"/>
      <c r="I61" s="134"/>
      <c r="J61" s="134"/>
    </row>
    <row r="62" spans="1:10">
      <c r="A62" s="87" t="s">
        <v>2450</v>
      </c>
      <c r="B62" s="88" t="s">
        <v>768</v>
      </c>
      <c r="C62" s="119">
        <f t="shared" si="8"/>
        <v>0.89737403966762719</v>
      </c>
      <c r="D62" s="119">
        <f t="shared" si="8"/>
        <v>0.95</v>
      </c>
      <c r="E62" s="119">
        <f t="shared" si="9"/>
        <v>0.92368701983381363</v>
      </c>
      <c r="F62" s="87"/>
      <c r="G62" s="139"/>
      <c r="H62" s="139"/>
      <c r="I62" s="134"/>
      <c r="J62" s="134"/>
    </row>
    <row r="63" spans="1:10">
      <c r="A63" s="109" t="s">
        <v>2458</v>
      </c>
      <c r="B63" s="88" t="s">
        <v>2053</v>
      </c>
      <c r="C63" s="119">
        <f t="shared" si="8"/>
        <v>0.82948435931460662</v>
      </c>
      <c r="D63" s="119">
        <f t="shared" si="8"/>
        <v>0.85</v>
      </c>
      <c r="E63" s="119">
        <f t="shared" si="9"/>
        <v>0.83974217965730324</v>
      </c>
      <c r="F63" s="87"/>
      <c r="G63" s="139"/>
      <c r="H63" s="139"/>
      <c r="I63" s="134"/>
      <c r="J63" s="134"/>
    </row>
    <row r="64" spans="1:10" ht="14" thickBot="1">
      <c r="A64" s="129" t="s">
        <v>2558</v>
      </c>
      <c r="B64" s="107"/>
      <c r="C64" s="108">
        <f>AVERAGE(C45:C63)</f>
        <v>0.87700034824032536</v>
      </c>
      <c r="D64" s="108">
        <f>AVERAGE(D45:D63)</f>
        <v>0.91875000000000007</v>
      </c>
      <c r="E64" s="108">
        <f>AVERAGE(E45:E63)</f>
        <v>0.89200474349034753</v>
      </c>
      <c r="F64" s="87"/>
      <c r="G64" s="88"/>
      <c r="H64" s="88"/>
      <c r="I64" s="88"/>
      <c r="J64" s="88"/>
    </row>
    <row r="65" spans="1:10">
      <c r="A65" s="87"/>
      <c r="B65" s="95"/>
      <c r="C65" s="106"/>
      <c r="D65" s="106"/>
      <c r="E65" s="106"/>
      <c r="F65" s="87"/>
      <c r="G65" s="88"/>
      <c r="H65" s="88"/>
      <c r="I65" s="88"/>
      <c r="J65" s="88"/>
    </row>
    <row r="66" spans="1:10">
      <c r="A66" s="87"/>
      <c r="B66" s="95"/>
      <c r="C66" s="106"/>
      <c r="D66" s="106"/>
      <c r="E66" s="106"/>
      <c r="F66" s="87"/>
      <c r="G66" s="88"/>
      <c r="H66" s="88"/>
      <c r="I66" s="88"/>
      <c r="J66" s="88"/>
    </row>
    <row r="67" spans="1:10" ht="14" thickBot="1">
      <c r="A67" s="83"/>
      <c r="B67" s="88"/>
      <c r="C67" s="95"/>
      <c r="D67" s="88"/>
      <c r="E67" s="88"/>
      <c r="F67" s="87"/>
      <c r="G67" s="88"/>
      <c r="H67" s="88"/>
      <c r="I67" s="88"/>
      <c r="J67" s="88"/>
    </row>
    <row r="68" spans="1:10" ht="14">
      <c r="A68" s="126" t="s">
        <v>2563</v>
      </c>
      <c r="B68" s="127" t="s">
        <v>1</v>
      </c>
      <c r="C68" s="103" t="s">
        <v>2552</v>
      </c>
      <c r="D68" s="103" t="s">
        <v>2553</v>
      </c>
      <c r="E68" s="103" t="s">
        <v>2554</v>
      </c>
      <c r="F68" s="87"/>
      <c r="G68" s="88"/>
      <c r="H68" s="88"/>
      <c r="I68" s="88"/>
      <c r="J68" s="88"/>
    </row>
    <row r="69" spans="1:10">
      <c r="A69" s="87" t="s">
        <v>2555</v>
      </c>
      <c r="B69" s="88" t="s">
        <v>430</v>
      </c>
      <c r="C69" s="119">
        <f t="shared" ref="C69:D76" si="11">_xlfn.XLOOKUP($B69, $B$5:$B$39, C$5:C$39)</f>
        <v>1.15571</v>
      </c>
      <c r="D69" s="119" t="str">
        <f t="shared" si="11"/>
        <v>n/a</v>
      </c>
      <c r="E69" s="106">
        <f t="shared" ref="E69:E76" si="12">AVERAGE(C69:D69)</f>
        <v>1.15571</v>
      </c>
      <c r="F69" s="87"/>
      <c r="G69" s="133"/>
      <c r="H69" s="133"/>
      <c r="I69" s="134"/>
      <c r="J69" s="134"/>
    </row>
    <row r="70" spans="1:10">
      <c r="A70" s="87" t="s">
        <v>2459</v>
      </c>
      <c r="B70" s="88" t="s">
        <v>610</v>
      </c>
      <c r="C70" s="119">
        <f t="shared" si="11"/>
        <v>0.85877409999999998</v>
      </c>
      <c r="D70" s="119" t="str">
        <f t="shared" si="11"/>
        <v>n/a</v>
      </c>
      <c r="E70" s="119">
        <f t="shared" si="12"/>
        <v>0.85877409999999998</v>
      </c>
      <c r="F70" s="87"/>
      <c r="G70" s="133"/>
      <c r="H70" s="133"/>
      <c r="I70" s="134"/>
      <c r="J70" s="134"/>
    </row>
    <row r="71" spans="1:10">
      <c r="A71" s="87" t="s">
        <v>2461</v>
      </c>
      <c r="B71" s="88" t="s">
        <v>652</v>
      </c>
      <c r="C71" s="119">
        <f t="shared" si="11"/>
        <v>0.93412499999999998</v>
      </c>
      <c r="D71" s="119">
        <f t="shared" si="11"/>
        <v>0.85</v>
      </c>
      <c r="E71" s="119">
        <f t="shared" si="12"/>
        <v>0.89206249999999998</v>
      </c>
      <c r="F71" s="87"/>
      <c r="G71" s="133"/>
      <c r="H71" s="133"/>
      <c r="I71" s="134"/>
      <c r="J71" s="134"/>
    </row>
    <row r="72" spans="1:10">
      <c r="A72" s="87" t="s">
        <v>2556</v>
      </c>
      <c r="B72" s="88" t="s">
        <v>637</v>
      </c>
      <c r="C72" s="119">
        <f t="shared" si="11"/>
        <v>0.72239589999999998</v>
      </c>
      <c r="D72" s="119">
        <f t="shared" si="11"/>
        <v>0.7</v>
      </c>
      <c r="E72" s="119">
        <f t="shared" si="12"/>
        <v>0.71119794999999997</v>
      </c>
      <c r="F72" s="87"/>
      <c r="G72" s="133"/>
      <c r="H72" s="133"/>
      <c r="I72" s="134"/>
      <c r="J72" s="134"/>
    </row>
    <row r="73" spans="1:10">
      <c r="A73" s="87" t="s">
        <v>2561</v>
      </c>
      <c r="B73" s="88" t="s">
        <v>2380</v>
      </c>
      <c r="C73" s="119">
        <f t="shared" si="11"/>
        <v>0.82918805364407167</v>
      </c>
      <c r="D73" s="119">
        <f t="shared" si="11"/>
        <v>0.85</v>
      </c>
      <c r="E73" s="119">
        <f t="shared" si="12"/>
        <v>0.83959402682203588</v>
      </c>
      <c r="F73" s="87"/>
      <c r="G73" s="133"/>
      <c r="H73" s="133"/>
      <c r="I73" s="134"/>
      <c r="J73" s="134"/>
    </row>
    <row r="74" spans="1:10">
      <c r="A74" s="87" t="s">
        <v>2387</v>
      </c>
      <c r="B74" s="88" t="s">
        <v>2388</v>
      </c>
      <c r="C74" s="119">
        <f t="shared" si="11"/>
        <v>0.74464980030632322</v>
      </c>
      <c r="D74" s="119">
        <f t="shared" si="11"/>
        <v>0.85</v>
      </c>
      <c r="E74" s="119">
        <f t="shared" si="12"/>
        <v>0.7973249001531616</v>
      </c>
      <c r="F74" s="87"/>
      <c r="G74" s="133"/>
      <c r="H74" s="133"/>
      <c r="I74" s="134"/>
      <c r="J74" s="134"/>
    </row>
    <row r="75" spans="1:10">
      <c r="A75" s="87" t="s">
        <v>2538</v>
      </c>
      <c r="B75" s="88" t="s">
        <v>2539</v>
      </c>
      <c r="C75" s="119">
        <f t="shared" si="11"/>
        <v>0.83247976724837924</v>
      </c>
      <c r="D75" s="119">
        <f t="shared" si="11"/>
        <v>0.85</v>
      </c>
      <c r="E75" s="119">
        <f t="shared" si="12"/>
        <v>0.84123988362418967</v>
      </c>
      <c r="F75" s="87"/>
      <c r="G75" s="133"/>
      <c r="H75" s="133"/>
      <c r="I75" s="134"/>
      <c r="J75" s="134"/>
    </row>
    <row r="76" spans="1:10">
      <c r="A76" s="109" t="s">
        <v>2540</v>
      </c>
      <c r="B76" s="88" t="s">
        <v>2541</v>
      </c>
      <c r="C76" s="119">
        <f t="shared" si="11"/>
        <v>0.86346076191264043</v>
      </c>
      <c r="D76" s="119">
        <f t="shared" si="11"/>
        <v>0.85</v>
      </c>
      <c r="E76" s="119">
        <f t="shared" si="12"/>
        <v>0.85673038095632026</v>
      </c>
      <c r="F76" s="87"/>
      <c r="G76" s="133"/>
      <c r="H76" s="133"/>
      <c r="I76" s="134"/>
      <c r="J76" s="134"/>
    </row>
    <row r="77" spans="1:10" ht="14" thickBot="1">
      <c r="A77" s="129" t="s">
        <v>2558</v>
      </c>
      <c r="B77" s="107"/>
      <c r="C77" s="108">
        <f>AVERAGE(C69:C76)</f>
        <v>0.8675979228889269</v>
      </c>
      <c r="D77" s="108">
        <f>AVERAGE(D69:D76)</f>
        <v>0.82499999999999984</v>
      </c>
      <c r="E77" s="108">
        <f>AVERAGE(E69:E76)</f>
        <v>0.86907921769446339</v>
      </c>
      <c r="F77" s="87"/>
      <c r="G77" s="88"/>
      <c r="H77" s="88"/>
      <c r="I77" s="88"/>
      <c r="J77" s="88"/>
    </row>
    <row r="78" spans="1:10">
      <c r="A78" s="87"/>
      <c r="B78" s="95"/>
      <c r="C78" s="106"/>
      <c r="D78" s="106"/>
      <c r="E78" s="106"/>
      <c r="F78" s="87"/>
      <c r="G78" s="88"/>
      <c r="H78" s="88"/>
      <c r="I78" s="88"/>
      <c r="J78" s="88"/>
    </row>
    <row r="80" spans="1:10" ht="14" thickBot="1">
      <c r="A80" s="87"/>
      <c r="B80" s="88"/>
      <c r="C80" s="88"/>
      <c r="D80" s="88"/>
      <c r="E80" s="88"/>
      <c r="F80" s="87"/>
      <c r="G80" s="88"/>
      <c r="H80" s="88"/>
      <c r="I80" s="88"/>
      <c r="J80" s="88"/>
    </row>
    <row r="81" spans="1:5" ht="14">
      <c r="A81" s="126" t="s">
        <v>2564</v>
      </c>
      <c r="B81" s="127" t="s">
        <v>1</v>
      </c>
      <c r="C81" s="103" t="s">
        <v>2552</v>
      </c>
      <c r="D81" s="103" t="s">
        <v>2553</v>
      </c>
      <c r="E81" s="103" t="s">
        <v>2554</v>
      </c>
    </row>
    <row r="82" spans="1:5">
      <c r="A82" s="142" t="s">
        <v>2555</v>
      </c>
      <c r="B82" s="145" t="s">
        <v>430</v>
      </c>
      <c r="C82" s="135">
        <f>_xlfn.XLOOKUP($B82, $B$5:$B$39, C$5:C$39)</f>
        <v>1.15571</v>
      </c>
      <c r="D82" s="135" t="str">
        <f>_xlfn.XLOOKUP($B82, $B$5:$B$39, D$5:D$39)</f>
        <v>n/a</v>
      </c>
      <c r="E82" s="106">
        <f t="shared" ref="E82" si="13">AVERAGE(C82:D82)</f>
        <v>1.15571</v>
      </c>
    </row>
    <row r="83" spans="1:5">
      <c r="A83" s="142" t="s">
        <v>2459</v>
      </c>
      <c r="B83" s="145" t="s">
        <v>610</v>
      </c>
      <c r="C83" s="135">
        <f t="shared" ref="C83:D106" si="14">_xlfn.XLOOKUP($B83, $B$5:$B$39, C$5:C$39)</f>
        <v>0.85877409999999998</v>
      </c>
      <c r="D83" s="135" t="str">
        <f t="shared" si="14"/>
        <v>n/a</v>
      </c>
      <c r="E83" s="106">
        <f t="shared" ref="E83:E106" si="15">AVERAGE(C83:D83)</f>
        <v>0.85877409999999998</v>
      </c>
    </row>
    <row r="84" spans="1:5">
      <c r="A84" s="142" t="s">
        <v>2460</v>
      </c>
      <c r="B84" s="145" t="s">
        <v>445</v>
      </c>
      <c r="C84" s="135">
        <f t="shared" si="14"/>
        <v>0.71881010000000001</v>
      </c>
      <c r="D84" s="135">
        <f t="shared" si="14"/>
        <v>0.75</v>
      </c>
      <c r="E84" s="106">
        <f t="shared" si="15"/>
        <v>0.73440505</v>
      </c>
    </row>
    <row r="85" spans="1:5">
      <c r="A85" s="142" t="s">
        <v>2461</v>
      </c>
      <c r="B85" s="145" t="s">
        <v>652</v>
      </c>
      <c r="C85" s="135">
        <f t="shared" si="14"/>
        <v>0.93412499999999998</v>
      </c>
      <c r="D85" s="135">
        <f t="shared" si="14"/>
        <v>0.85</v>
      </c>
      <c r="E85" s="106">
        <f t="shared" si="15"/>
        <v>0.89206249999999998</v>
      </c>
    </row>
    <row r="86" spans="1:5">
      <c r="A86" s="142" t="s">
        <v>2556</v>
      </c>
      <c r="B86" s="145" t="s">
        <v>637</v>
      </c>
      <c r="C86" s="135">
        <f t="shared" si="14"/>
        <v>0.72239589999999998</v>
      </c>
      <c r="D86" s="135">
        <f t="shared" si="14"/>
        <v>0.7</v>
      </c>
      <c r="E86" s="106">
        <f t="shared" si="15"/>
        <v>0.71119794999999997</v>
      </c>
    </row>
    <row r="87" spans="1:5">
      <c r="A87" s="142" t="s">
        <v>2557</v>
      </c>
      <c r="B87" s="145" t="s">
        <v>2504</v>
      </c>
      <c r="C87" s="135">
        <f t="shared" si="14"/>
        <v>0.69190260000000003</v>
      </c>
      <c r="D87" s="135" t="str">
        <f t="shared" si="14"/>
        <v>n/a</v>
      </c>
      <c r="E87" s="106">
        <f t="shared" si="15"/>
        <v>0.69190260000000003</v>
      </c>
    </row>
    <row r="88" spans="1:5">
      <c r="A88" s="142" t="s">
        <v>2400</v>
      </c>
      <c r="B88" s="145" t="s">
        <v>2401</v>
      </c>
      <c r="C88" s="119">
        <f t="shared" si="14"/>
        <v>0.87370040181842501</v>
      </c>
      <c r="D88" s="119">
        <f t="shared" si="14"/>
        <v>0.9</v>
      </c>
      <c r="E88" s="106">
        <f t="shared" si="15"/>
        <v>0.88685020090921252</v>
      </c>
    </row>
    <row r="89" spans="1:5">
      <c r="A89" s="142" t="s">
        <v>2402</v>
      </c>
      <c r="B89" s="145" t="s">
        <v>1930</v>
      </c>
      <c r="C89" s="119">
        <f t="shared" si="14"/>
        <v>0.83927651394938352</v>
      </c>
      <c r="D89" s="119">
        <f t="shared" si="14"/>
        <v>0.9</v>
      </c>
      <c r="E89" s="106">
        <f t="shared" si="15"/>
        <v>0.86963825697469177</v>
      </c>
    </row>
    <row r="90" spans="1:5">
      <c r="A90" s="142" t="s">
        <v>2403</v>
      </c>
      <c r="B90" s="145" t="s">
        <v>946</v>
      </c>
      <c r="C90" s="119">
        <f t="shared" si="14"/>
        <v>0.84497239355831155</v>
      </c>
      <c r="D90" s="119">
        <f t="shared" si="14"/>
        <v>0.8</v>
      </c>
      <c r="E90" s="106">
        <f t="shared" si="15"/>
        <v>0.8224861967791558</v>
      </c>
    </row>
    <row r="91" spans="1:5">
      <c r="A91" s="142" t="s">
        <v>2415</v>
      </c>
      <c r="B91" s="145" t="s">
        <v>763</v>
      </c>
      <c r="C91" s="119">
        <f t="shared" si="14"/>
        <v>0.82378961834926434</v>
      </c>
      <c r="D91" s="119">
        <f t="shared" si="14"/>
        <v>0.9</v>
      </c>
      <c r="E91" s="106">
        <f t="shared" si="15"/>
        <v>0.86189480917463213</v>
      </c>
    </row>
    <row r="92" spans="1:5">
      <c r="A92" s="142" t="s">
        <v>2420</v>
      </c>
      <c r="B92" s="145" t="s">
        <v>1115</v>
      </c>
      <c r="C92" s="119">
        <f t="shared" si="14"/>
        <v>0.97465009387607859</v>
      </c>
      <c r="D92" s="119">
        <f t="shared" si="14"/>
        <v>0.95</v>
      </c>
      <c r="E92" s="106">
        <f t="shared" si="15"/>
        <v>0.96232504693803933</v>
      </c>
    </row>
    <row r="93" spans="1:5">
      <c r="A93" s="142" t="s">
        <v>1328</v>
      </c>
      <c r="B93" s="145" t="s">
        <v>764</v>
      </c>
      <c r="C93" s="119">
        <f t="shared" si="14"/>
        <v>0.90169525929291461</v>
      </c>
      <c r="D93" s="119">
        <f t="shared" si="14"/>
        <v>0.95</v>
      </c>
      <c r="E93" s="106">
        <f t="shared" si="15"/>
        <v>0.92584762964645728</v>
      </c>
    </row>
    <row r="94" spans="1:5">
      <c r="A94" s="142" t="s">
        <v>2421</v>
      </c>
      <c r="B94" s="145" t="s">
        <v>1366</v>
      </c>
      <c r="C94" s="119">
        <f t="shared" si="14"/>
        <v>0.98249693606702992</v>
      </c>
      <c r="D94" s="119" t="str">
        <f t="shared" si="14"/>
        <v>NMF</v>
      </c>
      <c r="E94" s="106">
        <f t="shared" si="15"/>
        <v>0.98249693606702992</v>
      </c>
    </row>
    <row r="95" spans="1:5">
      <c r="A95" s="142" t="s">
        <v>2526</v>
      </c>
      <c r="B95" s="145" t="s">
        <v>2527</v>
      </c>
      <c r="C95" s="119">
        <f t="shared" si="14"/>
        <v>0.8927250421094256</v>
      </c>
      <c r="D95" s="119">
        <f t="shared" si="14"/>
        <v>0.95</v>
      </c>
      <c r="E95" s="106">
        <f t="shared" si="15"/>
        <v>0.92136252105471272</v>
      </c>
    </row>
    <row r="96" spans="1:5">
      <c r="A96" s="142" t="s">
        <v>2432</v>
      </c>
      <c r="B96" s="145" t="s">
        <v>1138</v>
      </c>
      <c r="C96" s="119">
        <f t="shared" si="14"/>
        <v>0.91219232010489681</v>
      </c>
      <c r="D96" s="119">
        <f t="shared" si="14"/>
        <v>1.05</v>
      </c>
      <c r="E96" s="106">
        <f t="shared" si="15"/>
        <v>0.98109616005244837</v>
      </c>
    </row>
    <row r="97" spans="1:10">
      <c r="A97" s="142" t="s">
        <v>2435</v>
      </c>
      <c r="B97" s="145" t="s">
        <v>766</v>
      </c>
      <c r="C97" s="119">
        <f t="shared" si="14"/>
        <v>1.0177614823084606</v>
      </c>
      <c r="D97" s="119">
        <f t="shared" si="14"/>
        <v>1.05</v>
      </c>
      <c r="E97" s="106">
        <f t="shared" si="15"/>
        <v>1.0338807411542303</v>
      </c>
      <c r="F97" s="87"/>
      <c r="G97" s="88"/>
      <c r="H97" s="88"/>
      <c r="I97" s="88"/>
      <c r="J97" s="88"/>
    </row>
    <row r="98" spans="1:10">
      <c r="A98" s="142" t="s">
        <v>2442</v>
      </c>
      <c r="B98" s="145" t="s">
        <v>767</v>
      </c>
      <c r="C98" s="119">
        <f t="shared" si="14"/>
        <v>0.93579719106169845</v>
      </c>
      <c r="D98" s="119">
        <f t="shared" si="14"/>
        <v>0.95</v>
      </c>
      <c r="E98" s="106">
        <f t="shared" si="15"/>
        <v>0.9428985955308492</v>
      </c>
      <c r="F98" s="87"/>
      <c r="G98" s="88"/>
      <c r="H98" s="88"/>
      <c r="I98" s="88"/>
      <c r="J98" s="88"/>
    </row>
    <row r="99" spans="1:10">
      <c r="A99" s="142" t="s">
        <v>2447</v>
      </c>
      <c r="B99" s="145" t="s">
        <v>31</v>
      </c>
      <c r="C99" s="119">
        <f t="shared" si="14"/>
        <v>1.0663522553431179</v>
      </c>
      <c r="D99" s="119">
        <f t="shared" si="14"/>
        <v>1.1499999999999999</v>
      </c>
      <c r="E99" s="106">
        <f t="shared" si="15"/>
        <v>1.1081761276715589</v>
      </c>
      <c r="F99" s="87"/>
      <c r="G99" s="88"/>
      <c r="H99" s="88"/>
      <c r="I99" s="88"/>
      <c r="J99" s="88"/>
    </row>
    <row r="100" spans="1:10">
      <c r="A100" s="142" t="s">
        <v>2445</v>
      </c>
      <c r="B100" s="145" t="s">
        <v>2446</v>
      </c>
      <c r="C100" s="119">
        <f t="shared" si="14"/>
        <v>0.87885600974494305</v>
      </c>
      <c r="D100" s="119">
        <f t="shared" si="14"/>
        <v>0.9</v>
      </c>
      <c r="E100" s="106">
        <f t="shared" si="15"/>
        <v>0.88942800487247153</v>
      </c>
      <c r="F100" s="87"/>
      <c r="G100" s="88"/>
      <c r="H100" s="88"/>
      <c r="I100" s="88"/>
      <c r="J100" s="88"/>
    </row>
    <row r="101" spans="1:10">
      <c r="A101" s="142" t="s">
        <v>2450</v>
      </c>
      <c r="B101" s="145" t="s">
        <v>768</v>
      </c>
      <c r="C101" s="119">
        <f t="shared" si="14"/>
        <v>0.89737403966762719</v>
      </c>
      <c r="D101" s="119">
        <f t="shared" si="14"/>
        <v>0.95</v>
      </c>
      <c r="E101" s="106">
        <f t="shared" si="15"/>
        <v>0.92368701983381363</v>
      </c>
      <c r="F101" s="87"/>
      <c r="G101" s="88"/>
      <c r="H101" s="88"/>
      <c r="I101" s="88"/>
      <c r="J101" s="88"/>
    </row>
    <row r="102" spans="1:10">
      <c r="A102" s="142" t="s">
        <v>2458</v>
      </c>
      <c r="B102" s="145" t="s">
        <v>2053</v>
      </c>
      <c r="C102" s="119">
        <f t="shared" si="14"/>
        <v>0.82948435931460662</v>
      </c>
      <c r="D102" s="119">
        <f t="shared" si="14"/>
        <v>0.85</v>
      </c>
      <c r="E102" s="106">
        <f t="shared" si="15"/>
        <v>0.83974217965730324</v>
      </c>
      <c r="F102" s="87"/>
      <c r="G102" s="88"/>
      <c r="H102" s="88"/>
      <c r="I102" s="88"/>
      <c r="J102" s="88"/>
    </row>
    <row r="103" spans="1:10">
      <c r="A103" s="142" t="s">
        <v>2561</v>
      </c>
      <c r="B103" s="145" t="s">
        <v>2380</v>
      </c>
      <c r="C103" s="119">
        <f t="shared" si="14"/>
        <v>0.82918805364407167</v>
      </c>
      <c r="D103" s="119">
        <f t="shared" si="14"/>
        <v>0.85</v>
      </c>
      <c r="E103" s="106">
        <f t="shared" si="15"/>
        <v>0.83959402682203588</v>
      </c>
      <c r="F103" s="87"/>
      <c r="G103" s="88"/>
      <c r="H103" s="88"/>
      <c r="I103" s="88"/>
      <c r="J103" s="88"/>
    </row>
    <row r="104" spans="1:10">
      <c r="A104" s="142" t="s">
        <v>2387</v>
      </c>
      <c r="B104" s="145" t="s">
        <v>2388</v>
      </c>
      <c r="C104" s="119">
        <f t="shared" si="14"/>
        <v>0.74464980030632322</v>
      </c>
      <c r="D104" s="119">
        <f t="shared" si="14"/>
        <v>0.85</v>
      </c>
      <c r="E104" s="106">
        <f t="shared" si="15"/>
        <v>0.7973249001531616</v>
      </c>
      <c r="F104" s="87"/>
      <c r="G104" s="88"/>
      <c r="H104" s="88"/>
      <c r="I104" s="88"/>
      <c r="J104" s="88"/>
    </row>
    <row r="105" spans="1:10">
      <c r="A105" s="142" t="s">
        <v>2538</v>
      </c>
      <c r="B105" s="145" t="s">
        <v>2539</v>
      </c>
      <c r="C105" s="119">
        <f t="shared" si="14"/>
        <v>0.83247976724837924</v>
      </c>
      <c r="D105" s="119">
        <f t="shared" si="14"/>
        <v>0.85</v>
      </c>
      <c r="E105" s="106">
        <f t="shared" si="15"/>
        <v>0.84123988362418967</v>
      </c>
      <c r="F105" s="87"/>
      <c r="G105" s="88"/>
      <c r="H105" s="88"/>
      <c r="I105" s="88"/>
      <c r="J105" s="88"/>
    </row>
    <row r="106" spans="1:10">
      <c r="A106" s="144" t="s">
        <v>2540</v>
      </c>
      <c r="B106" s="146" t="s">
        <v>2541</v>
      </c>
      <c r="C106" s="143">
        <f t="shared" si="14"/>
        <v>0.86346076191264043</v>
      </c>
      <c r="D106" s="143">
        <f t="shared" si="14"/>
        <v>0.85</v>
      </c>
      <c r="E106" s="118">
        <f t="shared" si="15"/>
        <v>0.85673038095632026</v>
      </c>
      <c r="F106" s="87"/>
      <c r="G106" s="88"/>
      <c r="H106" s="88"/>
      <c r="I106" s="88"/>
      <c r="J106" s="88"/>
    </row>
    <row r="107" spans="1:10">
      <c r="A107" s="87" t="s">
        <v>2558</v>
      </c>
      <c r="B107" s="88"/>
      <c r="C107" s="119">
        <f>AVERAGE(C82:C106)</f>
        <v>0.88090479998710391</v>
      </c>
      <c r="D107" s="119">
        <f>AVERAGE(D82:D106)</f>
        <v>0.90238095238095273</v>
      </c>
      <c r="E107" s="119">
        <f>AVERAGE(E82:E106)</f>
        <v>0.89323007271489241</v>
      </c>
      <c r="F107" s="87"/>
      <c r="G107" s="88"/>
      <c r="H107" s="88"/>
      <c r="I107" s="88"/>
      <c r="J107" s="88"/>
    </row>
    <row r="109" spans="1:10">
      <c r="A109" s="109" t="s">
        <v>2505</v>
      </c>
      <c r="B109" s="121"/>
      <c r="C109" s="121"/>
      <c r="D109" s="121"/>
      <c r="E109" s="121"/>
      <c r="F109" s="87"/>
      <c r="G109" s="88"/>
      <c r="H109" s="88"/>
      <c r="I109" s="88"/>
      <c r="J109" s="88"/>
    </row>
    <row r="110" spans="1:10">
      <c r="A110" s="105" t="s">
        <v>2565</v>
      </c>
      <c r="B110" s="88"/>
      <c r="C110" s="95"/>
      <c r="D110" s="88"/>
      <c r="E110" s="88"/>
      <c r="F110" s="87"/>
      <c r="G110" s="88"/>
      <c r="H110" s="88"/>
      <c r="I110" s="88"/>
      <c r="J110" s="88"/>
    </row>
    <row r="111" spans="1:10">
      <c r="A111" s="138" t="s">
        <v>2566</v>
      </c>
      <c r="B111" s="88"/>
      <c r="C111" s="95"/>
      <c r="D111" s="88"/>
      <c r="E111" s="88"/>
      <c r="F111" s="87"/>
      <c r="G111" s="88"/>
      <c r="H111" s="88"/>
      <c r="I111" s="88"/>
      <c r="J111" s="88"/>
    </row>
    <row r="112" spans="1:10">
      <c r="A112" s="105" t="s">
        <v>2567</v>
      </c>
      <c r="B112" s="88"/>
      <c r="C112" s="97"/>
      <c r="D112" s="97"/>
      <c r="E112" s="88"/>
      <c r="F112" s="87"/>
      <c r="G112" s="88"/>
      <c r="H112" s="88"/>
      <c r="I112" s="88"/>
      <c r="J112" s="88"/>
    </row>
    <row r="113" spans="1:10">
      <c r="A113" s="138"/>
      <c r="B113" s="88"/>
      <c r="C113" s="88"/>
      <c r="D113" s="88"/>
      <c r="E113" s="88"/>
      <c r="F113" s="87"/>
      <c r="G113" s="88"/>
      <c r="H113" s="88"/>
      <c r="I113" s="88"/>
      <c r="J113" s="88"/>
    </row>
    <row r="114" spans="1:10">
      <c r="A114" s="137"/>
      <c r="B114" s="88"/>
      <c r="C114" s="88"/>
      <c r="D114" s="88"/>
      <c r="E114" s="88"/>
      <c r="F114" s="87"/>
      <c r="G114" s="88"/>
      <c r="H114" s="88"/>
      <c r="I114" s="88"/>
      <c r="J114" s="88"/>
    </row>
    <row r="115" spans="1:10">
      <c r="A115" s="138"/>
      <c r="B115" s="88"/>
      <c r="C115" s="105"/>
      <c r="D115" s="105"/>
      <c r="E115" s="88"/>
      <c r="F115" s="87"/>
      <c r="G115" s="88"/>
      <c r="H115" s="88"/>
      <c r="I115" s="88"/>
      <c r="J115" s="88"/>
    </row>
    <row r="116" spans="1:10">
      <c r="A116" s="141"/>
      <c r="B116" s="88"/>
      <c r="C116" s="105"/>
      <c r="D116" s="105"/>
      <c r="E116" s="88"/>
      <c r="F116" s="87"/>
      <c r="G116" s="88"/>
      <c r="H116" s="88"/>
      <c r="I116" s="88"/>
      <c r="J116" s="88"/>
    </row>
    <row r="117" spans="1:10">
      <c r="A117" s="105"/>
      <c r="B117" s="88"/>
      <c r="C117" s="88"/>
      <c r="D117" s="88"/>
      <c r="E117" s="88"/>
      <c r="F117" s="87"/>
      <c r="G117" s="88"/>
      <c r="H117" s="88"/>
      <c r="I117" s="88"/>
      <c r="J117" s="88"/>
    </row>
    <row r="118" spans="1:10">
      <c r="A118" s="83"/>
      <c r="B118" s="88"/>
      <c r="C118" s="88"/>
      <c r="D118" s="88"/>
      <c r="E118" s="88"/>
      <c r="F118" s="87"/>
      <c r="G118" s="88"/>
      <c r="H118" s="88"/>
      <c r="I118" s="88"/>
      <c r="J118" s="88"/>
    </row>
    <row r="119" spans="1:10">
      <c r="A119" s="105"/>
      <c r="B119" s="88"/>
      <c r="C119" s="88"/>
      <c r="D119" s="88"/>
      <c r="E119" s="88"/>
      <c r="F119" s="87"/>
      <c r="G119" s="88"/>
      <c r="H119" s="88"/>
      <c r="I119" s="88"/>
      <c r="J119" s="88"/>
    </row>
  </sheetData>
  <mergeCells count="1">
    <mergeCell ref="A1:E1"/>
  </mergeCells>
  <printOptions horizontalCentered="1"/>
  <pageMargins left="0.27" right="0.27" top="0.86755952380952395" bottom="0.75" header="0.3" footer="0.3"/>
  <pageSetup scale="55" fitToWidth="0" fitToHeight="0" orientation="portrait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A165-39DE-4598-AF07-8A3F74E898E1}">
  <dimension ref="A1:J119"/>
  <sheetViews>
    <sheetView tabSelected="1" topLeftCell="A47" zoomScale="90" zoomScaleNormal="90" zoomScaleSheetLayoutView="85" zoomScalePageLayoutView="64" workbookViewId="0">
      <selection activeCell="F15" sqref="F15"/>
    </sheetView>
  </sheetViews>
  <sheetFormatPr defaultColWidth="9" defaultRowHeight="13.5"/>
  <cols>
    <col min="1" max="1" width="40.5" style="104" customWidth="1"/>
    <col min="2" max="5" width="14.5" style="122" customWidth="1"/>
    <col min="6" max="6" width="9.5" style="104" bestFit="1" customWidth="1"/>
    <col min="7" max="10" width="9" style="122"/>
    <col min="11" max="16384" width="9" style="104"/>
  </cols>
  <sheetData>
    <row r="1" spans="1:10" ht="17.5">
      <c r="A1" s="152" t="s">
        <v>2568</v>
      </c>
      <c r="B1" s="152"/>
      <c r="C1" s="152"/>
      <c r="D1" s="152"/>
      <c r="E1" s="152"/>
      <c r="F1" s="98"/>
      <c r="G1" s="88"/>
      <c r="H1" s="88"/>
      <c r="I1" s="88"/>
      <c r="J1" s="88"/>
    </row>
    <row r="2" spans="1:10" ht="14">
      <c r="A2" s="125"/>
      <c r="B2" s="120"/>
      <c r="C2" s="120"/>
      <c r="D2" s="120"/>
      <c r="E2" s="120"/>
      <c r="F2" s="98"/>
      <c r="G2" s="88"/>
      <c r="H2" s="88"/>
      <c r="I2" s="88"/>
      <c r="J2" s="88"/>
    </row>
    <row r="3" spans="1:10" ht="14" thickBot="1">
      <c r="A3" s="87"/>
      <c r="B3" s="88"/>
      <c r="C3" s="88" t="s">
        <v>2466</v>
      </c>
      <c r="D3" s="88" t="s">
        <v>2467</v>
      </c>
      <c r="E3" s="88" t="s">
        <v>2468</v>
      </c>
      <c r="F3" s="87"/>
      <c r="G3" s="88"/>
      <c r="H3" s="88"/>
      <c r="I3" s="88"/>
      <c r="J3" s="88"/>
    </row>
    <row r="4" spans="1:10" ht="14">
      <c r="A4" s="126" t="s">
        <v>2551</v>
      </c>
      <c r="B4" s="127" t="s">
        <v>1</v>
      </c>
      <c r="C4" s="103" t="s">
        <v>2552</v>
      </c>
      <c r="D4" s="103" t="s">
        <v>2553</v>
      </c>
      <c r="E4" s="103" t="s">
        <v>2554</v>
      </c>
      <c r="F4" s="87"/>
      <c r="G4" s="88"/>
      <c r="H4" s="88"/>
      <c r="I4" s="88"/>
      <c r="J4" s="88"/>
    </row>
    <row r="5" spans="1:10">
      <c r="A5" s="99" t="s">
        <v>2555</v>
      </c>
      <c r="B5" s="89" t="s">
        <v>430</v>
      </c>
      <c r="C5" s="135">
        <v>1.2335830000000001</v>
      </c>
      <c r="D5" s="106" t="s">
        <v>16</v>
      </c>
      <c r="E5" s="106">
        <f>AVERAGE(C5,D5)</f>
        <v>1.2335830000000001</v>
      </c>
      <c r="F5" s="87"/>
      <c r="G5" s="139"/>
      <c r="H5" s="139"/>
      <c r="I5" s="134"/>
      <c r="J5" s="134"/>
    </row>
    <row r="6" spans="1:10">
      <c r="A6" s="99" t="s">
        <v>2459</v>
      </c>
      <c r="B6" s="89" t="s">
        <v>610</v>
      </c>
      <c r="C6" s="135">
        <v>0.78817400000000004</v>
      </c>
      <c r="D6" s="106" t="s">
        <v>16</v>
      </c>
      <c r="E6" s="106">
        <f t="shared" ref="E6:E10" si="0">AVERAGE(C6,D6)</f>
        <v>0.78817400000000004</v>
      </c>
      <c r="F6" s="87"/>
      <c r="G6" s="139"/>
      <c r="H6" s="139"/>
      <c r="I6" s="134"/>
      <c r="J6" s="134"/>
    </row>
    <row r="7" spans="1:10">
      <c r="A7" s="99" t="s">
        <v>2460</v>
      </c>
      <c r="B7" s="89" t="s">
        <v>445</v>
      </c>
      <c r="C7" s="135">
        <v>0.57822589999999996</v>
      </c>
      <c r="D7" s="106">
        <f>('Adjusted Betas'!D7-(1/3))*(3/2)</f>
        <v>0.625</v>
      </c>
      <c r="E7" s="106">
        <f t="shared" si="0"/>
        <v>0.60161295000000004</v>
      </c>
      <c r="F7" s="87"/>
      <c r="G7" s="139"/>
      <c r="H7" s="139"/>
      <c r="I7" s="134"/>
      <c r="J7" s="134"/>
    </row>
    <row r="8" spans="1:10">
      <c r="A8" s="99" t="s">
        <v>2461</v>
      </c>
      <c r="B8" s="89" t="s">
        <v>652</v>
      </c>
      <c r="C8" s="135">
        <v>0.90120149999999999</v>
      </c>
      <c r="D8" s="106">
        <f>('Adjusted Betas'!D8-(1/3))*(3/2)</f>
        <v>0.77499999999999991</v>
      </c>
      <c r="E8" s="106">
        <f t="shared" si="0"/>
        <v>0.83810074999999995</v>
      </c>
      <c r="F8" s="87"/>
      <c r="G8" s="139"/>
      <c r="H8" s="139"/>
      <c r="I8" s="134"/>
      <c r="J8" s="134"/>
    </row>
    <row r="9" spans="1:10">
      <c r="A9" s="87" t="s">
        <v>2556</v>
      </c>
      <c r="B9" s="88" t="s">
        <v>637</v>
      </c>
      <c r="C9" s="135">
        <v>0.58360469999999998</v>
      </c>
      <c r="D9" s="106">
        <f>('Adjusted Betas'!D9-(1/3))*(3/2)</f>
        <v>0.54999999999999993</v>
      </c>
      <c r="E9" s="106">
        <f t="shared" si="0"/>
        <v>0.5668023499999999</v>
      </c>
      <c r="F9" s="87"/>
      <c r="G9" s="140"/>
      <c r="H9" s="139"/>
      <c r="I9" s="134"/>
      <c r="J9" s="134"/>
    </row>
    <row r="10" spans="1:10">
      <c r="A10" s="99" t="s">
        <v>2557</v>
      </c>
      <c r="B10" s="89" t="s">
        <v>2504</v>
      </c>
      <c r="C10" s="135">
        <v>0.53786420000000001</v>
      </c>
      <c r="D10" s="118" t="s">
        <v>16</v>
      </c>
      <c r="E10" s="118">
        <f t="shared" si="0"/>
        <v>0.53786420000000001</v>
      </c>
      <c r="F10" s="87"/>
      <c r="G10" s="139"/>
      <c r="H10" s="139"/>
      <c r="I10" s="134"/>
      <c r="J10" s="134"/>
    </row>
    <row r="11" spans="1:10" ht="14" thickBot="1">
      <c r="A11" s="128" t="s">
        <v>2558</v>
      </c>
      <c r="B11" s="107"/>
      <c r="C11" s="108">
        <f>AVERAGE(C5:C10)</f>
        <v>0.77044221666666657</v>
      </c>
      <c r="D11" s="123">
        <f>AVERAGE(D5:D10)</f>
        <v>0.64999999999999991</v>
      </c>
      <c r="E11" s="123">
        <f>AVERAGE(E5:E10)</f>
        <v>0.76102287499999977</v>
      </c>
      <c r="F11" s="87"/>
      <c r="G11" s="88"/>
      <c r="H11" s="88"/>
      <c r="I11" s="88"/>
      <c r="J11" s="88"/>
    </row>
    <row r="12" spans="1:10">
      <c r="A12" s="83"/>
      <c r="B12" s="88"/>
      <c r="C12" s="95"/>
      <c r="D12" s="88"/>
      <c r="E12" s="88"/>
      <c r="F12" s="87"/>
      <c r="G12" s="88"/>
      <c r="H12" s="88"/>
      <c r="I12" s="88"/>
      <c r="J12" s="88"/>
    </row>
    <row r="13" spans="1:10">
      <c r="A13" s="83"/>
      <c r="B13" s="88"/>
      <c r="C13" s="95"/>
      <c r="D13" s="88"/>
      <c r="E13" s="88"/>
      <c r="F13" s="87"/>
      <c r="G13" s="88"/>
      <c r="H13" s="88"/>
      <c r="I13" s="88"/>
      <c r="J13" s="88"/>
    </row>
    <row r="14" spans="1:10" ht="14" thickBot="1">
      <c r="A14" s="87"/>
      <c r="B14" s="88"/>
      <c r="C14" s="88"/>
      <c r="D14" s="88"/>
      <c r="E14" s="88"/>
      <c r="F14" s="87"/>
      <c r="G14" s="88"/>
      <c r="H14" s="88"/>
      <c r="I14" s="88"/>
      <c r="J14" s="88"/>
    </row>
    <row r="15" spans="1:10" ht="14">
      <c r="A15" s="126" t="s">
        <v>2559</v>
      </c>
      <c r="B15" s="127" t="s">
        <v>1</v>
      </c>
      <c r="C15" s="103" t="s">
        <v>2552</v>
      </c>
      <c r="D15" s="103" t="s">
        <v>2553</v>
      </c>
      <c r="E15" s="103" t="s">
        <v>2554</v>
      </c>
      <c r="F15" s="87"/>
      <c r="G15" s="88"/>
      <c r="H15" s="88"/>
      <c r="I15" s="88"/>
      <c r="J15" s="88"/>
    </row>
    <row r="16" spans="1:10">
      <c r="A16" s="102" t="s">
        <v>2400</v>
      </c>
      <c r="B16" s="130" t="s">
        <v>2401</v>
      </c>
      <c r="C16" s="135">
        <v>0.81056370836472103</v>
      </c>
      <c r="D16" s="135">
        <f>('Adjusted Betas'!D16-(1/3))*(3/2)</f>
        <v>0.85</v>
      </c>
      <c r="E16" s="106">
        <f t="shared" ref="E16:E30" si="1">AVERAGE(C16:D16)</f>
        <v>0.83028185418236045</v>
      </c>
      <c r="F16" s="87"/>
      <c r="G16" s="88"/>
      <c r="H16" s="88"/>
      <c r="I16" s="88"/>
      <c r="J16" s="88"/>
    </row>
    <row r="17" spans="1:10">
      <c r="A17" s="83" t="s">
        <v>2402</v>
      </c>
      <c r="B17" s="95" t="s">
        <v>1930</v>
      </c>
      <c r="C17" s="135">
        <v>0.75892736019767726</v>
      </c>
      <c r="D17" s="135">
        <f>('Adjusted Betas'!D17-(1/3))*(3/2)</f>
        <v>0.85</v>
      </c>
      <c r="E17" s="106">
        <f t="shared" si="1"/>
        <v>0.80446368009883862</v>
      </c>
      <c r="F17" s="87"/>
      <c r="G17" s="139"/>
      <c r="H17" s="139"/>
      <c r="I17" s="134"/>
      <c r="J17" s="134"/>
    </row>
    <row r="18" spans="1:10">
      <c r="A18" s="83" t="s">
        <v>2403</v>
      </c>
      <c r="B18" s="95" t="s">
        <v>946</v>
      </c>
      <c r="C18" s="135">
        <v>0.76747126505011776</v>
      </c>
      <c r="D18" s="135">
        <f>('Adjusted Betas'!D18-(1/3))*(3/2)</f>
        <v>0.70000000000000007</v>
      </c>
      <c r="E18" s="106">
        <f t="shared" si="1"/>
        <v>0.73373563252505891</v>
      </c>
      <c r="F18" s="87"/>
      <c r="G18" s="139"/>
      <c r="H18" s="139"/>
      <c r="I18" s="134"/>
      <c r="J18" s="134"/>
    </row>
    <row r="19" spans="1:10">
      <c r="A19" s="83" t="s">
        <v>2415</v>
      </c>
      <c r="B19" s="95" t="s">
        <v>763</v>
      </c>
      <c r="C19" s="135">
        <v>0.73569678449174125</v>
      </c>
      <c r="D19" s="135">
        <f>('Adjusted Betas'!D19-(1/3))*(3/2)</f>
        <v>0.85</v>
      </c>
      <c r="E19" s="106">
        <f t="shared" si="1"/>
        <v>0.79284839224587067</v>
      </c>
      <c r="F19" s="87"/>
      <c r="G19" s="139"/>
      <c r="H19" s="139"/>
      <c r="I19" s="134"/>
      <c r="J19" s="134"/>
    </row>
    <row r="20" spans="1:10">
      <c r="A20" s="83" t="s">
        <v>2420</v>
      </c>
      <c r="B20" s="95" t="s">
        <v>1115</v>
      </c>
      <c r="C20" s="135">
        <v>0.96198976071172493</v>
      </c>
      <c r="D20" s="135">
        <f>('Adjusted Betas'!D20-(1/3))*(3/2)</f>
        <v>0.92500000000000004</v>
      </c>
      <c r="E20" s="106">
        <f t="shared" si="1"/>
        <v>0.94349488035586249</v>
      </c>
      <c r="F20" s="87"/>
      <c r="G20" s="139"/>
      <c r="H20" s="139"/>
      <c r="I20" s="134"/>
      <c r="J20" s="134"/>
    </row>
    <row r="21" spans="1:10">
      <c r="A21" s="83" t="s">
        <v>1328</v>
      </c>
      <c r="B21" s="95" t="s">
        <v>764</v>
      </c>
      <c r="C21" s="135">
        <v>0.85255641450351682</v>
      </c>
      <c r="D21" s="135">
        <f>('Adjusted Betas'!D21-(1/3))*(3/2)</f>
        <v>0.92500000000000004</v>
      </c>
      <c r="E21" s="106">
        <f t="shared" si="1"/>
        <v>0.88877820725175849</v>
      </c>
      <c r="F21" s="87"/>
      <c r="G21" s="139"/>
      <c r="H21" s="139"/>
      <c r="I21" s="134"/>
      <c r="J21" s="134"/>
    </row>
    <row r="22" spans="1:10">
      <c r="A22" s="83" t="s">
        <v>2421</v>
      </c>
      <c r="B22" s="95" t="s">
        <v>1366</v>
      </c>
      <c r="C22" s="135">
        <v>0.97376014170196179</v>
      </c>
      <c r="D22" s="135" t="str">
        <f>'Adjusted Betas'!D22</f>
        <v>NMF</v>
      </c>
      <c r="E22" s="106">
        <f t="shared" si="1"/>
        <v>0.97376014170196179</v>
      </c>
      <c r="F22" s="87"/>
      <c r="G22" s="139"/>
      <c r="H22" s="139"/>
      <c r="I22" s="134"/>
      <c r="J22" s="134"/>
    </row>
    <row r="23" spans="1:10">
      <c r="A23" s="83" t="s">
        <v>2526</v>
      </c>
      <c r="B23" s="95" t="s">
        <v>2527</v>
      </c>
      <c r="C23" s="135">
        <v>0.83910095417368014</v>
      </c>
      <c r="D23" s="135">
        <f>('Adjusted Betas'!D23-(1/3))*(3/2)</f>
        <v>0.92500000000000004</v>
      </c>
      <c r="E23" s="106">
        <f t="shared" si="1"/>
        <v>0.88205047708684003</v>
      </c>
      <c r="F23" s="87"/>
      <c r="G23" s="139"/>
      <c r="H23" s="139"/>
      <c r="I23" s="134"/>
      <c r="J23" s="134"/>
    </row>
    <row r="24" spans="1:10">
      <c r="A24" s="83" t="s">
        <v>2432</v>
      </c>
      <c r="B24" s="95" t="s">
        <v>1138</v>
      </c>
      <c r="C24" s="135">
        <v>0.8683021631789769</v>
      </c>
      <c r="D24" s="135">
        <f>('Adjusted Betas'!D24-(1/3))*(3/2)</f>
        <v>1.0750000000000002</v>
      </c>
      <c r="E24" s="106">
        <f t="shared" si="1"/>
        <v>0.97165108158948854</v>
      </c>
      <c r="F24" s="87"/>
      <c r="G24" s="139"/>
      <c r="H24" s="139"/>
      <c r="I24" s="134"/>
      <c r="J24" s="134"/>
    </row>
    <row r="25" spans="1:10">
      <c r="A25" s="83" t="s">
        <v>2435</v>
      </c>
      <c r="B25" s="95" t="s">
        <v>766</v>
      </c>
      <c r="C25" s="135">
        <v>1.0266574900375913</v>
      </c>
      <c r="D25" s="135">
        <f>('Adjusted Betas'!D25-(1/3))*(3/2)</f>
        <v>1.0750000000000002</v>
      </c>
      <c r="E25" s="106">
        <f t="shared" si="1"/>
        <v>1.0508287450187956</v>
      </c>
      <c r="F25" s="87"/>
      <c r="G25" s="139"/>
      <c r="H25" s="139"/>
      <c r="I25" s="134"/>
      <c r="J25" s="134"/>
    </row>
    <row r="26" spans="1:10">
      <c r="A26" s="83" t="s">
        <v>2442</v>
      </c>
      <c r="B26" s="95" t="s">
        <v>767</v>
      </c>
      <c r="C26" s="135">
        <v>0.90370982369078456</v>
      </c>
      <c r="D26" s="135">
        <f>('Adjusted Betas'!D26-(1/3))*(3/2)</f>
        <v>0.92500000000000004</v>
      </c>
      <c r="E26" s="106">
        <f t="shared" si="1"/>
        <v>0.9143549118453923</v>
      </c>
      <c r="F26" s="87"/>
      <c r="G26" s="139"/>
      <c r="H26" s="139"/>
      <c r="I26" s="134"/>
      <c r="J26" s="134"/>
    </row>
    <row r="27" spans="1:10">
      <c r="A27" s="83" t="s">
        <v>2447</v>
      </c>
      <c r="B27" s="95" t="s">
        <v>31</v>
      </c>
      <c r="C27" s="135">
        <v>0.81829719758939046</v>
      </c>
      <c r="D27" s="135">
        <f>('Adjusted Betas'!D27-(1/3))*(3/2)</f>
        <v>1.2250000000000001</v>
      </c>
      <c r="E27" s="106">
        <f t="shared" si="1"/>
        <v>1.0216485987946953</v>
      </c>
      <c r="F27" s="87"/>
      <c r="G27" s="139"/>
      <c r="H27" s="139"/>
      <c r="I27" s="134"/>
      <c r="J27" s="134"/>
    </row>
    <row r="28" spans="1:10">
      <c r="A28" s="83" t="s">
        <v>2445</v>
      </c>
      <c r="B28" s="95" t="s">
        <v>2446</v>
      </c>
      <c r="C28" s="135">
        <v>1.0995443784584613</v>
      </c>
      <c r="D28" s="135">
        <f>('Adjusted Betas'!D28-(1/3))*(3/2)</f>
        <v>0.85</v>
      </c>
      <c r="E28" s="106">
        <f t="shared" si="1"/>
        <v>0.9747721892292307</v>
      </c>
      <c r="F28" s="87"/>
      <c r="G28" s="139"/>
      <c r="H28" s="139"/>
      <c r="I28" s="134"/>
      <c r="J28" s="134"/>
    </row>
    <row r="29" spans="1:10">
      <c r="A29" s="83" t="s">
        <v>2450</v>
      </c>
      <c r="B29" s="95" t="s">
        <v>768</v>
      </c>
      <c r="C29" s="135">
        <v>0.8460745202466432</v>
      </c>
      <c r="D29" s="135">
        <f>('Adjusted Betas'!D29-(1/3))*(3/2)</f>
        <v>0.92500000000000004</v>
      </c>
      <c r="E29" s="106">
        <f t="shared" si="1"/>
        <v>0.88553726012332157</v>
      </c>
      <c r="F29" s="87"/>
      <c r="G29" s="139"/>
      <c r="H29" s="139"/>
      <c r="I29" s="134"/>
      <c r="J29" s="134"/>
    </row>
    <row r="30" spans="1:10">
      <c r="A30" s="83" t="s">
        <v>2458</v>
      </c>
      <c r="B30" s="95" t="s">
        <v>2053</v>
      </c>
      <c r="C30" s="135">
        <v>0.74423898136172351</v>
      </c>
      <c r="D30" s="135">
        <f>('Adjusted Betas'!D30-(1/3))*(3/2)</f>
        <v>0.77499999999999991</v>
      </c>
      <c r="E30" s="106">
        <f t="shared" si="1"/>
        <v>0.75961949068086176</v>
      </c>
      <c r="F30" s="87"/>
      <c r="G30" s="139"/>
      <c r="H30" s="139"/>
      <c r="I30" s="134"/>
      <c r="J30" s="134"/>
    </row>
    <row r="31" spans="1:10" ht="14" thickBot="1">
      <c r="A31" s="128" t="s">
        <v>2558</v>
      </c>
      <c r="B31" s="107"/>
      <c r="C31" s="108">
        <f>AVERAGE(C16:C30)</f>
        <v>0.86712606291724748</v>
      </c>
      <c r="D31" s="108">
        <f>AVERAGE(D16:D30)</f>
        <v>0.91964285714285732</v>
      </c>
      <c r="E31" s="108">
        <f>AVERAGE(E16:E30)</f>
        <v>0.89518836951535574</v>
      </c>
      <c r="F31" s="87"/>
      <c r="G31" s="88"/>
      <c r="H31" s="88"/>
      <c r="I31" s="88"/>
      <c r="J31" s="88"/>
    </row>
    <row r="32" spans="1:10">
      <c r="A32" s="87"/>
      <c r="B32" s="95"/>
      <c r="C32" s="106"/>
      <c r="D32" s="106"/>
      <c r="E32" s="106"/>
      <c r="F32" s="87"/>
      <c r="G32" s="88"/>
      <c r="H32" s="88"/>
      <c r="I32" s="88"/>
      <c r="J32" s="88"/>
    </row>
    <row r="33" spans="1:10">
      <c r="A33" s="87"/>
      <c r="B33" s="95"/>
      <c r="C33" s="106"/>
      <c r="D33" s="106"/>
      <c r="E33" s="106"/>
      <c r="F33" s="87"/>
      <c r="G33" s="88"/>
      <c r="H33" s="88"/>
      <c r="I33" s="88"/>
      <c r="J33" s="88"/>
    </row>
    <row r="34" spans="1:10" ht="14" thickBot="1">
      <c r="A34" s="87"/>
      <c r="B34" s="88"/>
      <c r="C34" s="88"/>
      <c r="D34" s="88"/>
      <c r="E34" s="88"/>
      <c r="F34" s="87"/>
      <c r="G34" s="88"/>
      <c r="H34" s="88"/>
      <c r="I34" s="88"/>
      <c r="J34" s="88"/>
    </row>
    <row r="35" spans="1:10" ht="14">
      <c r="A35" s="126" t="s">
        <v>2560</v>
      </c>
      <c r="B35" s="127" t="s">
        <v>1</v>
      </c>
      <c r="C35" s="103" t="s">
        <v>2552</v>
      </c>
      <c r="D35" s="103" t="s">
        <v>2553</v>
      </c>
      <c r="E35" s="103" t="s">
        <v>2554</v>
      </c>
      <c r="F35" s="87"/>
      <c r="G35" s="88"/>
      <c r="H35" s="88"/>
      <c r="I35" s="88"/>
      <c r="J35" s="88"/>
    </row>
    <row r="36" spans="1:10">
      <c r="A36" s="102" t="s">
        <v>2561</v>
      </c>
      <c r="B36" s="130" t="s">
        <v>2380</v>
      </c>
      <c r="C36" s="135">
        <v>0.74379451841129152</v>
      </c>
      <c r="D36" s="135">
        <f>('Adjusted Betas'!D36-(1/3))*(3/2)</f>
        <v>0.77499999999999991</v>
      </c>
      <c r="E36" s="106">
        <f>AVERAGE(C36:D36)</f>
        <v>0.75939725920564571</v>
      </c>
      <c r="F36" s="87"/>
      <c r="G36" s="88"/>
      <c r="H36" s="88"/>
      <c r="I36" s="88"/>
      <c r="J36" s="88"/>
    </row>
    <row r="37" spans="1:10">
      <c r="A37" s="102" t="s">
        <v>2387</v>
      </c>
      <c r="B37" s="130" t="s">
        <v>2388</v>
      </c>
      <c r="C37" s="106">
        <v>0.79520409490990962</v>
      </c>
      <c r="D37" s="135">
        <f>('Adjusted Betas'!D37-(1/3))*(3/2)</f>
        <v>0.77499999999999991</v>
      </c>
      <c r="E37" s="106">
        <f>AVERAGE(C37:D37)</f>
        <v>0.78510204745495482</v>
      </c>
      <c r="F37" s="87"/>
      <c r="G37" s="88"/>
      <c r="H37" s="88"/>
      <c r="I37" s="88"/>
      <c r="J37" s="88"/>
    </row>
    <row r="38" spans="1:10">
      <c r="A38" s="83" t="s">
        <v>2538</v>
      </c>
      <c r="B38" s="95" t="s">
        <v>2539</v>
      </c>
      <c r="C38" s="131">
        <v>0.61698587031818797</v>
      </c>
      <c r="D38" s="135">
        <f>('Adjusted Betas'!D38-(1/3))*(3/2)</f>
        <v>0.77499999999999991</v>
      </c>
      <c r="E38" s="106">
        <f t="shared" ref="E38:E39" si="2">AVERAGE(C38:D38)</f>
        <v>0.69599293515909388</v>
      </c>
      <c r="F38" s="87"/>
      <c r="G38" s="88"/>
      <c r="H38" s="88"/>
      <c r="I38" s="88"/>
      <c r="J38" s="88"/>
    </row>
    <row r="39" spans="1:10">
      <c r="A39" s="92" t="s">
        <v>2540</v>
      </c>
      <c r="B39" s="132" t="s">
        <v>2541</v>
      </c>
      <c r="C39" s="136">
        <v>0.74873213819395079</v>
      </c>
      <c r="D39" s="147">
        <f>('Adjusted Betas'!D39-(1/3))*(3/2)</f>
        <v>0.77499999999999991</v>
      </c>
      <c r="E39" s="118">
        <f t="shared" si="2"/>
        <v>0.76186606909697541</v>
      </c>
      <c r="F39" s="87"/>
      <c r="G39" s="88"/>
      <c r="H39" s="88"/>
      <c r="I39" s="88"/>
      <c r="J39" s="88"/>
    </row>
    <row r="40" spans="1:10" ht="14" thickBot="1">
      <c r="A40" s="129" t="s">
        <v>2558</v>
      </c>
      <c r="B40" s="124"/>
      <c r="C40" s="123">
        <f>AVERAGE(C36:C39)</f>
        <v>0.726179155458335</v>
      </c>
      <c r="D40" s="123">
        <f>AVERAGE(D36:D39)</f>
        <v>0.77499999999999991</v>
      </c>
      <c r="E40" s="123">
        <f>AVERAGE(E36:E39)</f>
        <v>0.75058957772916757</v>
      </c>
      <c r="F40" s="87"/>
      <c r="G40" s="88"/>
      <c r="H40" s="88"/>
      <c r="I40" s="88"/>
      <c r="J40" s="88"/>
    </row>
    <row r="41" spans="1:10">
      <c r="A41" s="87"/>
      <c r="B41" s="95"/>
      <c r="C41" s="106"/>
      <c r="D41" s="106"/>
      <c r="E41" s="106"/>
      <c r="F41" s="87"/>
      <c r="G41" s="88"/>
      <c r="H41" s="88"/>
      <c r="I41" s="88"/>
      <c r="J41" s="88"/>
    </row>
    <row r="42" spans="1:10">
      <c r="A42" s="83"/>
      <c r="B42" s="95"/>
      <c r="C42" s="95"/>
      <c r="D42" s="88"/>
      <c r="E42" s="88"/>
      <c r="F42" s="87"/>
      <c r="G42" s="88"/>
      <c r="H42" s="88"/>
      <c r="I42" s="88"/>
      <c r="J42" s="88"/>
    </row>
    <row r="43" spans="1:10" ht="14" thickBot="1">
      <c r="A43" s="83"/>
      <c r="B43" s="95"/>
      <c r="C43" s="95"/>
      <c r="D43" s="88"/>
      <c r="E43" s="88"/>
      <c r="F43" s="87"/>
      <c r="G43" s="88"/>
      <c r="H43" s="88"/>
      <c r="I43" s="88"/>
      <c r="J43" s="88"/>
    </row>
    <row r="44" spans="1:10" ht="14">
      <c r="A44" s="126" t="s">
        <v>2562</v>
      </c>
      <c r="B44" s="127" t="s">
        <v>1</v>
      </c>
      <c r="C44" s="103" t="s">
        <v>2552</v>
      </c>
      <c r="D44" s="103" t="s">
        <v>2553</v>
      </c>
      <c r="E44" s="103" t="s">
        <v>2554</v>
      </c>
      <c r="F44" s="87"/>
      <c r="G44" s="88"/>
      <c r="H44" s="88"/>
      <c r="I44" s="88"/>
      <c r="J44" s="88"/>
    </row>
    <row r="45" spans="1:10">
      <c r="A45" s="87" t="s">
        <v>2459</v>
      </c>
      <c r="B45" s="88" t="s">
        <v>610</v>
      </c>
      <c r="C45" s="119">
        <f>_xlfn.XLOOKUP($B45, $B$5:$B$39, C$5:C$39)</f>
        <v>0.78817400000000004</v>
      </c>
      <c r="D45" s="119" t="str">
        <f t="shared" ref="C45:D63" si="3">_xlfn.XLOOKUP($B45, $B$5:$B$39, D$5:D$39)</f>
        <v>n/a</v>
      </c>
      <c r="E45" s="119">
        <f t="shared" ref="E45:E63" si="4">AVERAGE(C45:D45)</f>
        <v>0.78817400000000004</v>
      </c>
      <c r="F45" s="87"/>
      <c r="G45" s="139"/>
      <c r="H45" s="139"/>
      <c r="I45" s="134"/>
      <c r="J45" s="134"/>
    </row>
    <row r="46" spans="1:10">
      <c r="A46" s="87" t="s">
        <v>2460</v>
      </c>
      <c r="B46" s="88" t="s">
        <v>445</v>
      </c>
      <c r="C46" s="119">
        <f t="shared" si="3"/>
        <v>0.57822589999999996</v>
      </c>
      <c r="D46" s="119">
        <f t="shared" si="3"/>
        <v>0.625</v>
      </c>
      <c r="E46" s="119">
        <f t="shared" si="4"/>
        <v>0.60161295000000004</v>
      </c>
      <c r="F46" s="87"/>
      <c r="G46" s="139"/>
      <c r="H46" s="139"/>
      <c r="I46" s="134"/>
      <c r="J46" s="134"/>
    </row>
    <row r="47" spans="1:10">
      <c r="A47" s="87" t="s">
        <v>2556</v>
      </c>
      <c r="B47" s="88" t="s">
        <v>637</v>
      </c>
      <c r="C47" s="119">
        <f t="shared" si="3"/>
        <v>0.58360469999999998</v>
      </c>
      <c r="D47" s="119">
        <f t="shared" si="3"/>
        <v>0.54999999999999993</v>
      </c>
      <c r="E47" s="119">
        <f t="shared" si="4"/>
        <v>0.5668023499999999</v>
      </c>
      <c r="F47" s="87"/>
      <c r="G47" s="139"/>
      <c r="H47" s="139"/>
      <c r="I47" s="134"/>
      <c r="J47" s="134"/>
    </row>
    <row r="48" spans="1:10">
      <c r="A48" s="87" t="s">
        <v>2557</v>
      </c>
      <c r="B48" s="88" t="s">
        <v>2504</v>
      </c>
      <c r="C48" s="119">
        <f t="shared" si="3"/>
        <v>0.53786420000000001</v>
      </c>
      <c r="D48" s="119" t="str">
        <f t="shared" si="3"/>
        <v>n/a</v>
      </c>
      <c r="E48" s="119">
        <f t="shared" si="4"/>
        <v>0.53786420000000001</v>
      </c>
      <c r="F48" s="87"/>
      <c r="G48" s="139"/>
      <c r="H48" s="139"/>
      <c r="I48" s="134"/>
      <c r="J48" s="134"/>
    </row>
    <row r="49" spans="1:10">
      <c r="A49" s="87" t="s">
        <v>2400</v>
      </c>
      <c r="B49" s="88" t="s">
        <v>2401</v>
      </c>
      <c r="C49" s="119">
        <f t="shared" si="3"/>
        <v>0.81056370836472103</v>
      </c>
      <c r="D49" s="119">
        <f t="shared" si="3"/>
        <v>0.85</v>
      </c>
      <c r="E49" s="119">
        <f t="shared" si="4"/>
        <v>0.83028185418236045</v>
      </c>
      <c r="F49" s="87"/>
      <c r="G49" s="139"/>
      <c r="H49" s="139"/>
      <c r="I49" s="134"/>
      <c r="J49" s="134"/>
    </row>
    <row r="50" spans="1:10">
      <c r="A50" s="87" t="s">
        <v>2402</v>
      </c>
      <c r="B50" s="88" t="s">
        <v>1930</v>
      </c>
      <c r="C50" s="119">
        <f t="shared" si="3"/>
        <v>0.75892736019767726</v>
      </c>
      <c r="D50" s="119">
        <f t="shared" si="3"/>
        <v>0.85</v>
      </c>
      <c r="E50" s="119">
        <f t="shared" si="4"/>
        <v>0.80446368009883862</v>
      </c>
      <c r="F50" s="87"/>
      <c r="G50" s="139"/>
      <c r="H50" s="139"/>
      <c r="I50" s="134"/>
      <c r="J50" s="134"/>
    </row>
    <row r="51" spans="1:10">
      <c r="A51" s="87" t="s">
        <v>2403</v>
      </c>
      <c r="B51" s="88" t="s">
        <v>946</v>
      </c>
      <c r="C51" s="119">
        <f t="shared" si="3"/>
        <v>0.76747126505011776</v>
      </c>
      <c r="D51" s="119">
        <f t="shared" si="3"/>
        <v>0.70000000000000007</v>
      </c>
      <c r="E51" s="119">
        <f t="shared" si="4"/>
        <v>0.73373563252505891</v>
      </c>
      <c r="F51" s="87"/>
      <c r="G51" s="139"/>
      <c r="H51" s="139"/>
      <c r="I51" s="134"/>
      <c r="J51" s="134"/>
    </row>
    <row r="52" spans="1:10">
      <c r="A52" s="87" t="s">
        <v>2415</v>
      </c>
      <c r="B52" s="88" t="s">
        <v>763</v>
      </c>
      <c r="C52" s="119">
        <f t="shared" si="3"/>
        <v>0.73569678449174125</v>
      </c>
      <c r="D52" s="119">
        <f t="shared" si="3"/>
        <v>0.85</v>
      </c>
      <c r="E52" s="119">
        <f t="shared" si="4"/>
        <v>0.79284839224587067</v>
      </c>
      <c r="F52" s="87"/>
      <c r="G52" s="139"/>
      <c r="H52" s="139"/>
      <c r="I52" s="134"/>
      <c r="J52" s="134"/>
    </row>
    <row r="53" spans="1:10">
      <c r="A53" s="87" t="s">
        <v>2420</v>
      </c>
      <c r="B53" s="88" t="s">
        <v>1115</v>
      </c>
      <c r="C53" s="119">
        <f t="shared" si="3"/>
        <v>0.96198976071172493</v>
      </c>
      <c r="D53" s="119">
        <f t="shared" si="3"/>
        <v>0.92500000000000004</v>
      </c>
      <c r="E53" s="119">
        <f t="shared" si="4"/>
        <v>0.94349488035586249</v>
      </c>
      <c r="F53" s="87"/>
      <c r="G53" s="139"/>
      <c r="H53" s="139"/>
      <c r="I53" s="134"/>
      <c r="J53" s="134"/>
    </row>
    <row r="54" spans="1:10">
      <c r="A54" s="87" t="s">
        <v>1328</v>
      </c>
      <c r="B54" s="88" t="s">
        <v>764</v>
      </c>
      <c r="C54" s="119">
        <f t="shared" si="3"/>
        <v>0.85255641450351682</v>
      </c>
      <c r="D54" s="119">
        <f t="shared" si="3"/>
        <v>0.92500000000000004</v>
      </c>
      <c r="E54" s="119">
        <f t="shared" si="4"/>
        <v>0.88877820725175849</v>
      </c>
      <c r="F54" s="87"/>
      <c r="G54" s="139"/>
      <c r="H54" s="139"/>
      <c r="I54" s="134"/>
      <c r="J54" s="134"/>
    </row>
    <row r="55" spans="1:10">
      <c r="A55" s="87" t="s">
        <v>2421</v>
      </c>
      <c r="B55" s="88" t="s">
        <v>1366</v>
      </c>
      <c r="C55" s="119">
        <f t="shared" si="3"/>
        <v>0.97376014170196179</v>
      </c>
      <c r="D55" s="119" t="str">
        <f t="shared" si="3"/>
        <v>NMF</v>
      </c>
      <c r="E55" s="119">
        <f t="shared" si="4"/>
        <v>0.97376014170196179</v>
      </c>
      <c r="F55" s="87"/>
      <c r="G55" s="139"/>
      <c r="H55" s="139"/>
      <c r="I55" s="134"/>
      <c r="J55" s="134"/>
    </row>
    <row r="56" spans="1:10">
      <c r="A56" s="87" t="s">
        <v>2526</v>
      </c>
      <c r="B56" s="88" t="s">
        <v>2527</v>
      </c>
      <c r="C56" s="119">
        <f t="shared" si="3"/>
        <v>0.83910095417368014</v>
      </c>
      <c r="D56" s="119">
        <f t="shared" si="3"/>
        <v>0.92500000000000004</v>
      </c>
      <c r="E56" s="119">
        <f t="shared" si="4"/>
        <v>0.88205047708684003</v>
      </c>
      <c r="F56" s="87"/>
      <c r="G56" s="139"/>
      <c r="H56" s="139"/>
      <c r="I56" s="134"/>
      <c r="J56" s="134"/>
    </row>
    <row r="57" spans="1:10">
      <c r="A57" s="87" t="s">
        <v>2432</v>
      </c>
      <c r="B57" s="88" t="s">
        <v>1138</v>
      </c>
      <c r="C57" s="119">
        <f t="shared" si="3"/>
        <v>0.8683021631789769</v>
      </c>
      <c r="D57" s="119">
        <f t="shared" si="3"/>
        <v>1.0750000000000002</v>
      </c>
      <c r="E57" s="119">
        <f t="shared" si="4"/>
        <v>0.97165108158948854</v>
      </c>
      <c r="F57" s="87"/>
      <c r="G57" s="139"/>
      <c r="H57" s="139"/>
      <c r="I57" s="134"/>
      <c r="J57" s="134"/>
    </row>
    <row r="58" spans="1:10">
      <c r="A58" s="87" t="s">
        <v>2435</v>
      </c>
      <c r="B58" s="88" t="s">
        <v>766</v>
      </c>
      <c r="C58" s="119">
        <f t="shared" si="3"/>
        <v>1.0266574900375913</v>
      </c>
      <c r="D58" s="119">
        <f t="shared" si="3"/>
        <v>1.0750000000000002</v>
      </c>
      <c r="E58" s="119">
        <f t="shared" si="4"/>
        <v>1.0508287450187956</v>
      </c>
      <c r="F58" s="87"/>
      <c r="G58" s="139"/>
      <c r="H58" s="139"/>
      <c r="I58" s="134"/>
      <c r="J58" s="134"/>
    </row>
    <row r="59" spans="1:10">
      <c r="A59" s="87" t="s">
        <v>2442</v>
      </c>
      <c r="B59" s="88" t="s">
        <v>767</v>
      </c>
      <c r="C59" s="119">
        <f t="shared" si="3"/>
        <v>0.90370982369078456</v>
      </c>
      <c r="D59" s="119">
        <f t="shared" si="3"/>
        <v>0.92500000000000004</v>
      </c>
      <c r="E59" s="119">
        <f t="shared" si="4"/>
        <v>0.9143549118453923</v>
      </c>
      <c r="F59" s="87"/>
      <c r="G59" s="139"/>
      <c r="H59" s="139"/>
      <c r="I59" s="134"/>
      <c r="J59" s="134"/>
    </row>
    <row r="60" spans="1:10">
      <c r="A60" s="87" t="s">
        <v>2447</v>
      </c>
      <c r="B60" s="95" t="s">
        <v>31</v>
      </c>
      <c r="C60" s="119">
        <f t="shared" si="3"/>
        <v>0.81829719758939046</v>
      </c>
      <c r="D60" s="119">
        <f t="shared" si="3"/>
        <v>1.2250000000000001</v>
      </c>
      <c r="E60" s="119">
        <f t="shared" si="4"/>
        <v>1.0216485987946953</v>
      </c>
      <c r="F60" s="87"/>
      <c r="G60" s="139"/>
      <c r="H60" s="139"/>
      <c r="I60" s="134"/>
      <c r="J60" s="134"/>
    </row>
    <row r="61" spans="1:10">
      <c r="A61" s="87" t="s">
        <v>2445</v>
      </c>
      <c r="B61" s="88" t="s">
        <v>2446</v>
      </c>
      <c r="C61" s="119">
        <f t="shared" si="3"/>
        <v>1.0995443784584613</v>
      </c>
      <c r="D61" s="119">
        <f t="shared" si="3"/>
        <v>0.85</v>
      </c>
      <c r="E61" s="119">
        <f t="shared" si="4"/>
        <v>0.9747721892292307</v>
      </c>
      <c r="F61" s="87"/>
      <c r="G61" s="139"/>
      <c r="H61" s="139"/>
      <c r="I61" s="134"/>
      <c r="J61" s="134"/>
    </row>
    <row r="62" spans="1:10">
      <c r="A62" s="87" t="s">
        <v>2450</v>
      </c>
      <c r="B62" s="88" t="s">
        <v>768</v>
      </c>
      <c r="C62" s="119">
        <f t="shared" si="3"/>
        <v>0.8460745202466432</v>
      </c>
      <c r="D62" s="119">
        <f t="shared" si="3"/>
        <v>0.92500000000000004</v>
      </c>
      <c r="E62" s="119">
        <f t="shared" si="4"/>
        <v>0.88553726012332157</v>
      </c>
      <c r="F62" s="87"/>
      <c r="G62" s="139"/>
      <c r="H62" s="139"/>
      <c r="I62" s="134"/>
      <c r="J62" s="134"/>
    </row>
    <row r="63" spans="1:10">
      <c r="A63" s="109" t="s">
        <v>2458</v>
      </c>
      <c r="B63" s="88" t="s">
        <v>2053</v>
      </c>
      <c r="C63" s="119">
        <f t="shared" si="3"/>
        <v>0.74423898136172351</v>
      </c>
      <c r="D63" s="119">
        <f t="shared" si="3"/>
        <v>0.77499999999999991</v>
      </c>
      <c r="E63" s="119">
        <f t="shared" si="4"/>
        <v>0.75961949068086176</v>
      </c>
      <c r="F63" s="87"/>
      <c r="G63" s="139"/>
      <c r="H63" s="139"/>
      <c r="I63" s="134"/>
      <c r="J63" s="134"/>
    </row>
    <row r="64" spans="1:10" ht="14" thickBot="1">
      <c r="A64" s="129" t="s">
        <v>2558</v>
      </c>
      <c r="B64" s="107"/>
      <c r="C64" s="108">
        <f>AVERAGE(C45:C63)</f>
        <v>0.81551367072414283</v>
      </c>
      <c r="D64" s="108">
        <f>AVERAGE(D45:D63)</f>
        <v>0.87812499999999993</v>
      </c>
      <c r="E64" s="108">
        <f>AVERAGE(E45:E63)</f>
        <v>0.83801468645949151</v>
      </c>
      <c r="F64" s="87"/>
      <c r="G64" s="88"/>
      <c r="H64" s="88"/>
      <c r="I64" s="88"/>
      <c r="J64" s="88"/>
    </row>
    <row r="65" spans="1:10">
      <c r="A65" s="87"/>
      <c r="B65" s="95"/>
      <c r="C65" s="106"/>
      <c r="D65" s="106"/>
      <c r="E65" s="106"/>
      <c r="F65" s="87"/>
      <c r="G65" s="88"/>
      <c r="H65" s="88"/>
      <c r="I65" s="88"/>
      <c r="J65" s="88"/>
    </row>
    <row r="66" spans="1:10">
      <c r="A66" s="87"/>
      <c r="B66" s="95"/>
      <c r="C66" s="106"/>
      <c r="D66" s="106"/>
      <c r="E66" s="106"/>
      <c r="F66" s="87"/>
      <c r="G66" s="88"/>
      <c r="H66" s="88"/>
      <c r="I66" s="88"/>
      <c r="J66" s="88"/>
    </row>
    <row r="67" spans="1:10" ht="14" thickBot="1">
      <c r="A67" s="83"/>
      <c r="B67" s="88"/>
      <c r="C67" s="95"/>
      <c r="D67" s="88"/>
      <c r="E67" s="88"/>
      <c r="F67" s="87"/>
      <c r="G67" s="88"/>
      <c r="H67" s="88"/>
      <c r="I67" s="88"/>
      <c r="J67" s="88"/>
    </row>
    <row r="68" spans="1:10" ht="14">
      <c r="A68" s="126" t="s">
        <v>2563</v>
      </c>
      <c r="B68" s="127" t="s">
        <v>1</v>
      </c>
      <c r="C68" s="103" t="s">
        <v>2552</v>
      </c>
      <c r="D68" s="103" t="s">
        <v>2553</v>
      </c>
      <c r="E68" s="103" t="s">
        <v>2554</v>
      </c>
      <c r="F68" s="87"/>
      <c r="G68" s="88"/>
      <c r="H68" s="88"/>
      <c r="I68" s="88"/>
      <c r="J68" s="88"/>
    </row>
    <row r="69" spans="1:10">
      <c r="A69" s="87" t="s">
        <v>2555</v>
      </c>
      <c r="B69" s="88" t="s">
        <v>430</v>
      </c>
      <c r="C69" s="119">
        <f t="shared" ref="C69:D76" si="5">_xlfn.XLOOKUP($B69, $B$5:$B$39, C$5:C$39)</f>
        <v>1.2335830000000001</v>
      </c>
      <c r="D69" s="119" t="str">
        <f t="shared" si="5"/>
        <v>n/a</v>
      </c>
      <c r="E69" s="106">
        <f t="shared" ref="E69:E76" si="6">AVERAGE(C69:D69)</f>
        <v>1.2335830000000001</v>
      </c>
      <c r="F69" s="87"/>
      <c r="G69" s="133"/>
      <c r="H69" s="133"/>
      <c r="I69" s="134"/>
      <c r="J69" s="134"/>
    </row>
    <row r="70" spans="1:10">
      <c r="A70" s="87" t="s">
        <v>2459</v>
      </c>
      <c r="B70" s="88" t="s">
        <v>610</v>
      </c>
      <c r="C70" s="119">
        <f t="shared" si="5"/>
        <v>0.78817400000000004</v>
      </c>
      <c r="D70" s="119" t="str">
        <f t="shared" si="5"/>
        <v>n/a</v>
      </c>
      <c r="E70" s="119">
        <f t="shared" si="6"/>
        <v>0.78817400000000004</v>
      </c>
      <c r="F70" s="87"/>
      <c r="G70" s="133"/>
      <c r="H70" s="133"/>
      <c r="I70" s="134"/>
      <c r="J70" s="134"/>
    </row>
    <row r="71" spans="1:10">
      <c r="A71" s="87" t="s">
        <v>2461</v>
      </c>
      <c r="B71" s="88" t="s">
        <v>652</v>
      </c>
      <c r="C71" s="119">
        <f t="shared" si="5"/>
        <v>0.90120149999999999</v>
      </c>
      <c r="D71" s="119">
        <f t="shared" si="5"/>
        <v>0.77499999999999991</v>
      </c>
      <c r="E71" s="119">
        <f t="shared" si="6"/>
        <v>0.83810074999999995</v>
      </c>
      <c r="F71" s="87"/>
      <c r="G71" s="133"/>
      <c r="H71" s="133"/>
      <c r="I71" s="134"/>
      <c r="J71" s="134"/>
    </row>
    <row r="72" spans="1:10">
      <c r="A72" s="87" t="s">
        <v>2556</v>
      </c>
      <c r="B72" s="88" t="s">
        <v>637</v>
      </c>
      <c r="C72" s="119">
        <f t="shared" si="5"/>
        <v>0.58360469999999998</v>
      </c>
      <c r="D72" s="119">
        <f t="shared" si="5"/>
        <v>0.54999999999999993</v>
      </c>
      <c r="E72" s="119">
        <f t="shared" si="6"/>
        <v>0.5668023499999999</v>
      </c>
      <c r="F72" s="87"/>
      <c r="G72" s="133"/>
      <c r="H72" s="133"/>
      <c r="I72" s="134"/>
      <c r="J72" s="134"/>
    </row>
    <row r="73" spans="1:10">
      <c r="A73" s="87" t="s">
        <v>2561</v>
      </c>
      <c r="B73" s="88" t="s">
        <v>2380</v>
      </c>
      <c r="C73" s="119">
        <f t="shared" si="5"/>
        <v>0.74379451841129152</v>
      </c>
      <c r="D73" s="119">
        <f t="shared" si="5"/>
        <v>0.77499999999999991</v>
      </c>
      <c r="E73" s="119">
        <f t="shared" si="6"/>
        <v>0.75939725920564571</v>
      </c>
      <c r="F73" s="87"/>
      <c r="G73" s="133"/>
      <c r="H73" s="133"/>
      <c r="I73" s="134"/>
      <c r="J73" s="134"/>
    </row>
    <row r="74" spans="1:10">
      <c r="A74" s="87" t="s">
        <v>2387</v>
      </c>
      <c r="B74" s="88" t="s">
        <v>2388</v>
      </c>
      <c r="C74" s="119">
        <f t="shared" si="5"/>
        <v>0.79520409490990962</v>
      </c>
      <c r="D74" s="119">
        <f t="shared" si="5"/>
        <v>0.77499999999999991</v>
      </c>
      <c r="E74" s="119">
        <f t="shared" si="6"/>
        <v>0.78510204745495482</v>
      </c>
      <c r="F74" s="87"/>
      <c r="G74" s="133"/>
      <c r="H74" s="133"/>
      <c r="I74" s="134"/>
      <c r="J74" s="134"/>
    </row>
    <row r="75" spans="1:10">
      <c r="A75" s="87" t="s">
        <v>2538</v>
      </c>
      <c r="B75" s="88" t="s">
        <v>2539</v>
      </c>
      <c r="C75" s="119">
        <f t="shared" si="5"/>
        <v>0.61698587031818797</v>
      </c>
      <c r="D75" s="119">
        <f t="shared" si="5"/>
        <v>0.77499999999999991</v>
      </c>
      <c r="E75" s="119">
        <f t="shared" si="6"/>
        <v>0.69599293515909388</v>
      </c>
      <c r="F75" s="87"/>
      <c r="G75" s="133"/>
      <c r="H75" s="133"/>
      <c r="I75" s="134"/>
      <c r="J75" s="134"/>
    </row>
    <row r="76" spans="1:10">
      <c r="A76" s="109" t="s">
        <v>2540</v>
      </c>
      <c r="B76" s="88" t="s">
        <v>2541</v>
      </c>
      <c r="C76" s="119">
        <f t="shared" si="5"/>
        <v>0.74873213819395079</v>
      </c>
      <c r="D76" s="119">
        <f t="shared" si="5"/>
        <v>0.77499999999999991</v>
      </c>
      <c r="E76" s="119">
        <f t="shared" si="6"/>
        <v>0.76186606909697541</v>
      </c>
      <c r="F76" s="87"/>
      <c r="G76" s="133"/>
      <c r="H76" s="133"/>
      <c r="I76" s="134"/>
      <c r="J76" s="134"/>
    </row>
    <row r="77" spans="1:10" ht="14" thickBot="1">
      <c r="A77" s="129" t="s">
        <v>2558</v>
      </c>
      <c r="B77" s="107"/>
      <c r="C77" s="108">
        <f>AVERAGE(C69:C76)</f>
        <v>0.80140997772916744</v>
      </c>
      <c r="D77" s="108">
        <f>AVERAGE(D69:D76)</f>
        <v>0.73749999999999982</v>
      </c>
      <c r="E77" s="108">
        <f>AVERAGE(E69:E76)</f>
        <v>0.8036273013645836</v>
      </c>
      <c r="F77" s="87"/>
      <c r="G77" s="88"/>
      <c r="H77" s="88"/>
      <c r="I77" s="88"/>
      <c r="J77" s="88"/>
    </row>
    <row r="78" spans="1:10">
      <c r="A78" s="87"/>
      <c r="B78" s="95"/>
      <c r="C78" s="106"/>
      <c r="D78" s="106"/>
      <c r="E78" s="106"/>
      <c r="F78" s="87"/>
      <c r="G78" s="88"/>
      <c r="H78" s="88"/>
      <c r="I78" s="88"/>
      <c r="J78" s="88"/>
    </row>
    <row r="80" spans="1:10" ht="14" thickBot="1">
      <c r="A80" s="87"/>
      <c r="B80" s="88"/>
      <c r="C80" s="88"/>
      <c r="D80" s="88"/>
      <c r="E80" s="88"/>
      <c r="F80" s="87"/>
      <c r="G80" s="88"/>
      <c r="H80" s="88"/>
      <c r="I80" s="88"/>
      <c r="J80" s="88"/>
    </row>
    <row r="81" spans="1:5" ht="14">
      <c r="A81" s="126" t="s">
        <v>2564</v>
      </c>
      <c r="B81" s="127" t="s">
        <v>1</v>
      </c>
      <c r="C81" s="103" t="s">
        <v>2552</v>
      </c>
      <c r="D81" s="103" t="s">
        <v>2553</v>
      </c>
      <c r="E81" s="103" t="s">
        <v>2554</v>
      </c>
    </row>
    <row r="82" spans="1:5">
      <c r="A82" s="142" t="s">
        <v>2555</v>
      </c>
      <c r="B82" s="145" t="s">
        <v>430</v>
      </c>
      <c r="C82" s="135">
        <f>_xlfn.XLOOKUP($B82, $B$5:$B$39, C$5:C$39)</f>
        <v>1.2335830000000001</v>
      </c>
      <c r="D82" s="135" t="str">
        <f>_xlfn.XLOOKUP($B82, $B$5:$B$39, D$5:D$39)</f>
        <v>n/a</v>
      </c>
      <c r="E82" s="106">
        <f t="shared" ref="E82:E106" si="7">AVERAGE(C82:D82)</f>
        <v>1.2335830000000001</v>
      </c>
    </row>
    <row r="83" spans="1:5">
      <c r="A83" s="142" t="s">
        <v>2459</v>
      </c>
      <c r="B83" s="145" t="s">
        <v>610</v>
      </c>
      <c r="C83" s="135">
        <f t="shared" ref="C83:D106" si="8">_xlfn.XLOOKUP($B83, $B$5:$B$39, C$5:C$39)</f>
        <v>0.78817400000000004</v>
      </c>
      <c r="D83" s="135" t="str">
        <f t="shared" si="8"/>
        <v>n/a</v>
      </c>
      <c r="E83" s="106">
        <f t="shared" si="7"/>
        <v>0.78817400000000004</v>
      </c>
    </row>
    <row r="84" spans="1:5">
      <c r="A84" s="142" t="s">
        <v>2460</v>
      </c>
      <c r="B84" s="145" t="s">
        <v>445</v>
      </c>
      <c r="C84" s="135">
        <f t="shared" si="8"/>
        <v>0.57822589999999996</v>
      </c>
      <c r="D84" s="135">
        <f t="shared" si="8"/>
        <v>0.625</v>
      </c>
      <c r="E84" s="106">
        <f t="shared" si="7"/>
        <v>0.60161295000000004</v>
      </c>
    </row>
    <row r="85" spans="1:5">
      <c r="A85" s="142" t="s">
        <v>2461</v>
      </c>
      <c r="B85" s="145" t="s">
        <v>652</v>
      </c>
      <c r="C85" s="135">
        <f t="shared" si="8"/>
        <v>0.90120149999999999</v>
      </c>
      <c r="D85" s="135">
        <f t="shared" si="8"/>
        <v>0.77499999999999991</v>
      </c>
      <c r="E85" s="106">
        <f t="shared" si="7"/>
        <v>0.83810074999999995</v>
      </c>
    </row>
    <row r="86" spans="1:5">
      <c r="A86" s="142" t="s">
        <v>2556</v>
      </c>
      <c r="B86" s="145" t="s">
        <v>637</v>
      </c>
      <c r="C86" s="135">
        <f t="shared" si="8"/>
        <v>0.58360469999999998</v>
      </c>
      <c r="D86" s="135">
        <f t="shared" si="8"/>
        <v>0.54999999999999993</v>
      </c>
      <c r="E86" s="106">
        <f t="shared" si="7"/>
        <v>0.5668023499999999</v>
      </c>
    </row>
    <row r="87" spans="1:5">
      <c r="A87" s="142" t="s">
        <v>2557</v>
      </c>
      <c r="B87" s="145" t="s">
        <v>2504</v>
      </c>
      <c r="C87" s="135">
        <f t="shared" si="8"/>
        <v>0.53786420000000001</v>
      </c>
      <c r="D87" s="135" t="str">
        <f t="shared" si="8"/>
        <v>n/a</v>
      </c>
      <c r="E87" s="106">
        <f t="shared" si="7"/>
        <v>0.53786420000000001</v>
      </c>
    </row>
    <row r="88" spans="1:5">
      <c r="A88" s="142" t="s">
        <v>2400</v>
      </c>
      <c r="B88" s="145" t="s">
        <v>2401</v>
      </c>
      <c r="C88" s="119">
        <f t="shared" si="8"/>
        <v>0.81056370836472103</v>
      </c>
      <c r="D88" s="119">
        <f t="shared" si="8"/>
        <v>0.85</v>
      </c>
      <c r="E88" s="106">
        <f t="shared" si="7"/>
        <v>0.83028185418236045</v>
      </c>
    </row>
    <row r="89" spans="1:5">
      <c r="A89" s="142" t="s">
        <v>2402</v>
      </c>
      <c r="B89" s="145" t="s">
        <v>1930</v>
      </c>
      <c r="C89" s="119">
        <f t="shared" si="8"/>
        <v>0.75892736019767726</v>
      </c>
      <c r="D89" s="119">
        <f t="shared" si="8"/>
        <v>0.85</v>
      </c>
      <c r="E89" s="106">
        <f t="shared" si="7"/>
        <v>0.80446368009883862</v>
      </c>
    </row>
    <row r="90" spans="1:5">
      <c r="A90" s="142" t="s">
        <v>2403</v>
      </c>
      <c r="B90" s="145" t="s">
        <v>946</v>
      </c>
      <c r="C90" s="119">
        <f t="shared" si="8"/>
        <v>0.76747126505011776</v>
      </c>
      <c r="D90" s="119">
        <f t="shared" si="8"/>
        <v>0.70000000000000007</v>
      </c>
      <c r="E90" s="106">
        <f t="shared" si="7"/>
        <v>0.73373563252505891</v>
      </c>
    </row>
    <row r="91" spans="1:5">
      <c r="A91" s="142" t="s">
        <v>2415</v>
      </c>
      <c r="B91" s="145" t="s">
        <v>763</v>
      </c>
      <c r="C91" s="119">
        <f t="shared" si="8"/>
        <v>0.73569678449174125</v>
      </c>
      <c r="D91" s="119">
        <f t="shared" si="8"/>
        <v>0.85</v>
      </c>
      <c r="E91" s="106">
        <f t="shared" si="7"/>
        <v>0.79284839224587067</v>
      </c>
    </row>
    <row r="92" spans="1:5">
      <c r="A92" s="142" t="s">
        <v>2420</v>
      </c>
      <c r="B92" s="145" t="s">
        <v>1115</v>
      </c>
      <c r="C92" s="119">
        <f t="shared" si="8"/>
        <v>0.96198976071172493</v>
      </c>
      <c r="D92" s="119">
        <f t="shared" si="8"/>
        <v>0.92500000000000004</v>
      </c>
      <c r="E92" s="106">
        <f t="shared" si="7"/>
        <v>0.94349488035586249</v>
      </c>
    </row>
    <row r="93" spans="1:5">
      <c r="A93" s="142" t="s">
        <v>1328</v>
      </c>
      <c r="B93" s="145" t="s">
        <v>764</v>
      </c>
      <c r="C93" s="119">
        <f t="shared" si="8"/>
        <v>0.85255641450351682</v>
      </c>
      <c r="D93" s="119">
        <f t="shared" si="8"/>
        <v>0.92500000000000004</v>
      </c>
      <c r="E93" s="106">
        <f t="shared" si="7"/>
        <v>0.88877820725175849</v>
      </c>
    </row>
    <row r="94" spans="1:5">
      <c r="A94" s="142" t="s">
        <v>2421</v>
      </c>
      <c r="B94" s="145" t="s">
        <v>1366</v>
      </c>
      <c r="C94" s="119">
        <f t="shared" si="8"/>
        <v>0.97376014170196179</v>
      </c>
      <c r="D94" s="119" t="str">
        <f t="shared" si="8"/>
        <v>NMF</v>
      </c>
      <c r="E94" s="106">
        <f t="shared" si="7"/>
        <v>0.97376014170196179</v>
      </c>
    </row>
    <row r="95" spans="1:5">
      <c r="A95" s="142" t="s">
        <v>2526</v>
      </c>
      <c r="B95" s="145" t="s">
        <v>2527</v>
      </c>
      <c r="C95" s="119">
        <f t="shared" si="8"/>
        <v>0.83910095417368014</v>
      </c>
      <c r="D95" s="119">
        <f t="shared" si="8"/>
        <v>0.92500000000000004</v>
      </c>
      <c r="E95" s="106">
        <f t="shared" si="7"/>
        <v>0.88205047708684003</v>
      </c>
    </row>
    <row r="96" spans="1:5">
      <c r="A96" s="142" t="s">
        <v>2432</v>
      </c>
      <c r="B96" s="145" t="s">
        <v>1138</v>
      </c>
      <c r="C96" s="119">
        <f t="shared" si="8"/>
        <v>0.8683021631789769</v>
      </c>
      <c r="D96" s="119">
        <f t="shared" si="8"/>
        <v>1.0750000000000002</v>
      </c>
      <c r="E96" s="106">
        <f t="shared" si="7"/>
        <v>0.97165108158948854</v>
      </c>
    </row>
    <row r="97" spans="1:10">
      <c r="A97" s="142" t="s">
        <v>2435</v>
      </c>
      <c r="B97" s="145" t="s">
        <v>766</v>
      </c>
      <c r="C97" s="119">
        <f t="shared" si="8"/>
        <v>1.0266574900375913</v>
      </c>
      <c r="D97" s="119">
        <f t="shared" si="8"/>
        <v>1.0750000000000002</v>
      </c>
      <c r="E97" s="106">
        <f t="shared" si="7"/>
        <v>1.0508287450187956</v>
      </c>
      <c r="F97" s="87"/>
      <c r="G97" s="88"/>
      <c r="H97" s="88"/>
      <c r="I97" s="88"/>
      <c r="J97" s="88"/>
    </row>
    <row r="98" spans="1:10">
      <c r="A98" s="142" t="s">
        <v>2442</v>
      </c>
      <c r="B98" s="145" t="s">
        <v>767</v>
      </c>
      <c r="C98" s="119">
        <f t="shared" si="8"/>
        <v>0.90370982369078456</v>
      </c>
      <c r="D98" s="119">
        <f t="shared" si="8"/>
        <v>0.92500000000000004</v>
      </c>
      <c r="E98" s="106">
        <f t="shared" si="7"/>
        <v>0.9143549118453923</v>
      </c>
      <c r="F98" s="87"/>
      <c r="G98" s="88"/>
      <c r="H98" s="88"/>
      <c r="I98" s="88"/>
      <c r="J98" s="88"/>
    </row>
    <row r="99" spans="1:10">
      <c r="A99" s="142" t="s">
        <v>2447</v>
      </c>
      <c r="B99" s="145" t="s">
        <v>31</v>
      </c>
      <c r="C99" s="119">
        <f t="shared" si="8"/>
        <v>0.81829719758939046</v>
      </c>
      <c r="D99" s="119">
        <f t="shared" si="8"/>
        <v>1.2250000000000001</v>
      </c>
      <c r="E99" s="106">
        <f t="shared" si="7"/>
        <v>1.0216485987946953</v>
      </c>
      <c r="F99" s="87"/>
      <c r="G99" s="88"/>
      <c r="H99" s="88"/>
      <c r="I99" s="88"/>
      <c r="J99" s="88"/>
    </row>
    <row r="100" spans="1:10">
      <c r="A100" s="142" t="s">
        <v>2445</v>
      </c>
      <c r="B100" s="145" t="s">
        <v>2446</v>
      </c>
      <c r="C100" s="119">
        <f t="shared" si="8"/>
        <v>1.0995443784584613</v>
      </c>
      <c r="D100" s="119">
        <f t="shared" si="8"/>
        <v>0.85</v>
      </c>
      <c r="E100" s="106">
        <f t="shared" si="7"/>
        <v>0.9747721892292307</v>
      </c>
      <c r="F100" s="87"/>
      <c r="G100" s="88"/>
      <c r="H100" s="88"/>
      <c r="I100" s="88"/>
      <c r="J100" s="88"/>
    </row>
    <row r="101" spans="1:10">
      <c r="A101" s="142" t="s">
        <v>2450</v>
      </c>
      <c r="B101" s="145" t="s">
        <v>768</v>
      </c>
      <c r="C101" s="119">
        <f t="shared" si="8"/>
        <v>0.8460745202466432</v>
      </c>
      <c r="D101" s="119">
        <f t="shared" si="8"/>
        <v>0.92500000000000004</v>
      </c>
      <c r="E101" s="106">
        <f t="shared" si="7"/>
        <v>0.88553726012332157</v>
      </c>
      <c r="F101" s="87"/>
      <c r="G101" s="88"/>
      <c r="H101" s="88"/>
      <c r="I101" s="88"/>
      <c r="J101" s="88"/>
    </row>
    <row r="102" spans="1:10">
      <c r="A102" s="142" t="s">
        <v>2458</v>
      </c>
      <c r="B102" s="145" t="s">
        <v>2053</v>
      </c>
      <c r="C102" s="119">
        <f t="shared" si="8"/>
        <v>0.74423898136172351</v>
      </c>
      <c r="D102" s="119">
        <f t="shared" si="8"/>
        <v>0.77499999999999991</v>
      </c>
      <c r="E102" s="106">
        <f t="shared" si="7"/>
        <v>0.75961949068086176</v>
      </c>
      <c r="F102" s="87"/>
      <c r="G102" s="88"/>
      <c r="H102" s="88"/>
      <c r="I102" s="88"/>
      <c r="J102" s="88"/>
    </row>
    <row r="103" spans="1:10">
      <c r="A103" s="142" t="s">
        <v>2561</v>
      </c>
      <c r="B103" s="145" t="s">
        <v>2380</v>
      </c>
      <c r="C103" s="119">
        <f t="shared" si="8"/>
        <v>0.74379451841129152</v>
      </c>
      <c r="D103" s="119">
        <f t="shared" si="8"/>
        <v>0.77499999999999991</v>
      </c>
      <c r="E103" s="106">
        <f t="shared" si="7"/>
        <v>0.75939725920564571</v>
      </c>
      <c r="F103" s="87"/>
      <c r="G103" s="88"/>
      <c r="H103" s="88"/>
      <c r="I103" s="88"/>
      <c r="J103" s="88"/>
    </row>
    <row r="104" spans="1:10">
      <c r="A104" s="142" t="s">
        <v>2387</v>
      </c>
      <c r="B104" s="145" t="s">
        <v>2388</v>
      </c>
      <c r="C104" s="119">
        <f t="shared" si="8"/>
        <v>0.79520409490990962</v>
      </c>
      <c r="D104" s="119">
        <f t="shared" si="8"/>
        <v>0.77499999999999991</v>
      </c>
      <c r="E104" s="106">
        <f t="shared" si="7"/>
        <v>0.78510204745495482</v>
      </c>
      <c r="F104" s="87"/>
      <c r="G104" s="88"/>
      <c r="H104" s="88"/>
      <c r="I104" s="88"/>
      <c r="J104" s="88"/>
    </row>
    <row r="105" spans="1:10">
      <c r="A105" s="142" t="s">
        <v>2538</v>
      </c>
      <c r="B105" s="145" t="s">
        <v>2539</v>
      </c>
      <c r="C105" s="119">
        <f t="shared" si="8"/>
        <v>0.61698587031818797</v>
      </c>
      <c r="D105" s="119">
        <f t="shared" si="8"/>
        <v>0.77499999999999991</v>
      </c>
      <c r="E105" s="106">
        <f t="shared" si="7"/>
        <v>0.69599293515909388</v>
      </c>
      <c r="F105" s="87"/>
      <c r="G105" s="88"/>
      <c r="H105" s="88"/>
      <c r="I105" s="88"/>
      <c r="J105" s="88"/>
    </row>
    <row r="106" spans="1:10">
      <c r="A106" s="144" t="s">
        <v>2540</v>
      </c>
      <c r="B106" s="146" t="s">
        <v>2541</v>
      </c>
      <c r="C106" s="143">
        <f t="shared" si="8"/>
        <v>0.74873213819395079</v>
      </c>
      <c r="D106" s="143">
        <f t="shared" si="8"/>
        <v>0.77499999999999991</v>
      </c>
      <c r="E106" s="118">
        <f t="shared" si="7"/>
        <v>0.76186606909697541</v>
      </c>
      <c r="F106" s="87"/>
      <c r="G106" s="88"/>
      <c r="H106" s="88"/>
      <c r="I106" s="88"/>
      <c r="J106" s="88"/>
    </row>
    <row r="107" spans="1:10">
      <c r="A107" s="87" t="s">
        <v>2558</v>
      </c>
      <c r="B107" s="88"/>
      <c r="C107" s="119">
        <f>AVERAGE(C82:C106)</f>
        <v>0.82137043462368209</v>
      </c>
      <c r="D107" s="119">
        <f>AVERAGE(D82:D106)</f>
        <v>0.85357142857142843</v>
      </c>
      <c r="E107" s="119">
        <f>AVERAGE(E82:E106)</f>
        <v>0.83985284414588024</v>
      </c>
      <c r="F107" s="87"/>
      <c r="G107" s="88"/>
      <c r="H107" s="88"/>
      <c r="I107" s="88"/>
      <c r="J107" s="88"/>
    </row>
    <row r="109" spans="1:10">
      <c r="A109" s="109" t="s">
        <v>2505</v>
      </c>
      <c r="B109" s="121"/>
      <c r="C109" s="121"/>
      <c r="D109" s="121"/>
      <c r="E109" s="121"/>
      <c r="F109" s="87"/>
      <c r="G109" s="88"/>
      <c r="H109" s="88"/>
      <c r="I109" s="88"/>
      <c r="J109" s="88"/>
    </row>
    <row r="110" spans="1:10">
      <c r="A110" s="105" t="s">
        <v>2565</v>
      </c>
      <c r="B110" s="88"/>
      <c r="C110" s="95"/>
      <c r="D110" s="88"/>
      <c r="E110" s="88"/>
      <c r="F110" s="87"/>
      <c r="G110" s="88"/>
      <c r="H110" s="88"/>
      <c r="I110" s="88"/>
      <c r="J110" s="88"/>
    </row>
    <row r="111" spans="1:10">
      <c r="A111" s="138" t="s">
        <v>2566</v>
      </c>
      <c r="B111" s="88"/>
      <c r="C111" s="95"/>
      <c r="D111" s="88"/>
      <c r="E111" s="88"/>
      <c r="F111" s="87"/>
      <c r="G111" s="88"/>
      <c r="H111" s="88"/>
      <c r="I111" s="88"/>
      <c r="J111" s="88"/>
    </row>
    <row r="112" spans="1:10">
      <c r="A112" s="105" t="s">
        <v>2567</v>
      </c>
      <c r="B112" s="88"/>
      <c r="C112" s="97"/>
      <c r="D112" s="97"/>
      <c r="E112" s="88"/>
      <c r="F112" s="87"/>
      <c r="G112" s="88"/>
      <c r="H112" s="88"/>
      <c r="I112" s="88"/>
      <c r="J112" s="88"/>
    </row>
    <row r="113" spans="1:10">
      <c r="A113" s="138"/>
      <c r="B113" s="88"/>
      <c r="C113" s="88"/>
      <c r="D113" s="88"/>
      <c r="E113" s="88"/>
      <c r="F113" s="87"/>
      <c r="G113" s="88"/>
      <c r="H113" s="88"/>
      <c r="I113" s="88"/>
      <c r="J113" s="88"/>
    </row>
    <row r="114" spans="1:10">
      <c r="A114" s="137"/>
      <c r="B114" s="88"/>
      <c r="C114" s="88"/>
      <c r="D114" s="88"/>
      <c r="E114" s="88"/>
      <c r="F114" s="87"/>
      <c r="G114" s="88"/>
      <c r="H114" s="88"/>
      <c r="I114" s="88"/>
      <c r="J114" s="88"/>
    </row>
    <row r="115" spans="1:10">
      <c r="A115" s="138"/>
      <c r="B115" s="88"/>
      <c r="C115" s="105"/>
      <c r="D115" s="105"/>
      <c r="E115" s="88"/>
      <c r="F115" s="87"/>
      <c r="G115" s="88"/>
      <c r="H115" s="88"/>
      <c r="I115" s="88"/>
      <c r="J115" s="88"/>
    </row>
    <row r="116" spans="1:10">
      <c r="A116" s="141"/>
      <c r="B116" s="88"/>
      <c r="C116" s="105"/>
      <c r="D116" s="105"/>
      <c r="E116" s="88"/>
      <c r="F116" s="87"/>
      <c r="G116" s="88"/>
      <c r="H116" s="88"/>
      <c r="I116" s="88"/>
      <c r="J116" s="88"/>
    </row>
    <row r="117" spans="1:10">
      <c r="A117" s="105"/>
      <c r="B117" s="88"/>
      <c r="C117" s="88"/>
      <c r="D117" s="88"/>
      <c r="E117" s="88"/>
      <c r="F117" s="87"/>
      <c r="G117" s="88"/>
      <c r="H117" s="88"/>
      <c r="I117" s="88"/>
      <c r="J117" s="88"/>
    </row>
    <row r="118" spans="1:10">
      <c r="A118" s="83"/>
      <c r="B118" s="88"/>
      <c r="C118" s="88"/>
      <c r="D118" s="88"/>
      <c r="E118" s="88"/>
      <c r="F118" s="87"/>
      <c r="G118" s="88"/>
      <c r="H118" s="88"/>
      <c r="I118" s="88"/>
      <c r="J118" s="88"/>
    </row>
    <row r="119" spans="1:10">
      <c r="A119" s="105"/>
      <c r="B119" s="88"/>
      <c r="C119" s="88"/>
      <c r="D119" s="88"/>
      <c r="E119" s="88"/>
      <c r="F119" s="87"/>
      <c r="G119" s="88"/>
      <c r="H119" s="88"/>
      <c r="I119" s="88"/>
      <c r="J119" s="88"/>
    </row>
  </sheetData>
  <mergeCells count="1">
    <mergeCell ref="A1:E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58259138816C4FAEE998B95FAC1A97" ma:contentTypeVersion="12" ma:contentTypeDescription="Create a new document." ma:contentTypeScope="" ma:versionID="e2fdb9dce8c5072ea1aa4754ff9f2955">
  <xsd:schema xmlns:xsd="http://www.w3.org/2001/XMLSchema" xmlns:xs="http://www.w3.org/2001/XMLSchema" xmlns:p="http://schemas.microsoft.com/office/2006/metadata/properties" xmlns:ns2="a5538768-3d78-43e9-a45f-a2180521e8cf" xmlns:ns3="a6b0755a-3978-4c2a-b638-bae2dcb6b0d8" targetNamespace="http://schemas.microsoft.com/office/2006/metadata/properties" ma:root="true" ma:fieldsID="dc835e7d1980e8e307235d02f92eef99" ns2:_="" ns3:_="">
    <xsd:import namespace="a5538768-3d78-43e9-a45f-a2180521e8cf"/>
    <xsd:import namespace="a6b0755a-3978-4c2a-b638-bae2dcb6b0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Comment" minOccurs="0"/>
                <xsd:element ref="ns3:Status" minOccurs="0"/>
                <xsd:element ref="ns3:Comments" minOccurs="0"/>
                <xsd:element ref="ns3:Drafter" minOccurs="0"/>
                <xsd:element ref="ns3:Drafter_x0020_2" minOccurs="0"/>
                <xsd:element ref="ns3: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0755a-3978-4c2a-b638-bae2dcb6b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Comment" ma:index="1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Status" ma:index="17" nillable="true" ma:displayName="Status" ma:default="Draft" ma:format="Dropdown" ma:internalName="Status">
      <xsd:simpleType>
        <xsd:restriction base="dms:Choice">
          <xsd:enumeration value="Draft"/>
          <xsd:enumeration value="Ready for Review"/>
          <xsd:enumeration value="Back to Drafter"/>
          <xsd:enumeration value="Legal"/>
          <xsd:enumeration value="Ready for Final"/>
          <xsd:enumeration value="Final"/>
        </xsd:restriction>
      </xsd:simpleType>
    </xsd:element>
    <xsd:element name="Comments" ma:index="18" nillable="true" ma:displayName="Comments" ma:internalName="Comments">
      <xsd:simpleType>
        <xsd:restriction base="dms:Note">
          <xsd:maxLength value="255"/>
        </xsd:restriction>
      </xsd:simpleType>
    </xsd:element>
    <xsd:element name="Drafter" ma:index="19" nillable="true" ma:displayName="Reviewer" ma:format="Dropdown" ma:internalName="Draft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centric"/>
                    <xsd:enumeration value="Enbridge"/>
                    <xsd:enumeration value="Alectra"/>
                    <xsd:enumeration value="Toronto Hydro"/>
                    <xsd:enumeration value="Ottawa Hydro"/>
                    <xsd:enumeration value="OPG"/>
                    <xsd:enumeration value="Hydro One"/>
                    <xsd:enumeration value="OEA"/>
                    <xsd:enumeration value="Nextera Energy"/>
                  </xsd:restriction>
                </xsd:simpleType>
              </xsd:element>
            </xsd:sequence>
          </xsd:extension>
        </xsd:complexContent>
      </xsd:complexType>
    </xsd:element>
    <xsd:element name="Drafter_x0020_2" ma:index="20" nillable="true" ma:displayName="Reviewer 2" ma:format="Dropdown" ma:internalName="Drafter_x0020_2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centric"/>
                    <xsd:enumeration value="Enbridge"/>
                    <xsd:enumeration value="Alectra"/>
                    <xsd:enumeration value="Toronto Hydro"/>
                    <xsd:enumeration value="Ottawa Hydro"/>
                    <xsd:enumeration value="OPG"/>
                    <xsd:enumeration value="Hydro One"/>
                    <xsd:enumeration value="OEA"/>
                    <xsd:enumeration value="Nextera Energy"/>
                  </xsd:restriction>
                </xsd:simpleType>
              </xsd:element>
            </xsd:sequence>
          </xsd:extension>
        </xsd:complexContent>
      </xsd:complexType>
    </xsd:element>
    <xsd:element name="Label" ma:index="21" nillable="true" ma:displayName="Label" ma:format="Dropdown" ma:internalName="Labe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xcel"/>
                    <xsd:enumeration value="CONFIDENTIAL"/>
                    <xsd:enumeration value="Attachment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nor xmlns="a6b0755a-3978-4c2a-b638-bae2dcb6b0d8" xsi:nil="true"/>
    <Comments xmlns="a6b0755a-3978-4c2a-b638-bae2dcb6b0d8" xsi:nil="true"/>
    <Drafter xmlns="a6b0755a-3978-4c2a-b638-bae2dcb6b0d8" xsi:nil="true"/>
    <Comment xmlns="a6b0755a-3978-4c2a-b638-bae2dcb6b0d8" xsi:nil="true"/>
    <Status xmlns="a6b0755a-3978-4c2a-b638-bae2dcb6b0d8">Final</Status>
    <Label xmlns="a6b0755a-3978-4c2a-b638-bae2dcb6b0d8" xsi:nil="true"/>
    <Drafter_x0020_2 xmlns="a6b0755a-3978-4c2a-b638-bae2dcb6b0d8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3507AA-D757-4B9A-AAF2-023926E91F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a6b0755a-3978-4c2a-b638-bae2dcb6b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36E2E-C870-47EB-8EC4-63F8998ADE4A}">
  <ds:schemaRefs>
    <ds:schemaRef ds:uri="http://schemas.microsoft.com/office/2006/metadata/properties"/>
    <ds:schemaRef ds:uri="http://schemas.microsoft.com/office/infopath/2007/PartnerControls"/>
    <ds:schemaRef ds:uri="a6b0755a-3978-4c2a-b638-bae2dcb6b0d8"/>
  </ds:schemaRefs>
</ds:datastoreItem>
</file>

<file path=customXml/itemProps3.xml><?xml version="1.0" encoding="utf-8"?>
<ds:datastoreItem xmlns:ds="http://schemas.openxmlformats.org/officeDocument/2006/customXml" ds:itemID="{26CC9B1C-61C6-4C02-A16D-478C6A3C1A0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0C1F9E1-7CC2-424E-9615-F7952B9C4CE0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Adjusted Betas</vt:lpstr>
      <vt:lpstr>Raw Betas</vt:lpstr>
      <vt:lpstr>'Adjusted Betas'!Print_Area</vt:lpstr>
      <vt:lpstr>'JMC -2 Proxy Group Screen'!Print_Area</vt:lpstr>
      <vt:lpstr>'Raw Betas'!Print_Area</vt:lpstr>
      <vt:lpstr>'Adjusted Betas'!Print_Titles</vt:lpstr>
      <vt:lpstr>'Raw Betas'!Print_Titles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Bonnie Adams</cp:lastModifiedBy>
  <cp:revision/>
  <cp:lastPrinted>2024-08-16T02:53:47Z</cp:lastPrinted>
  <dcterms:created xsi:type="dcterms:W3CDTF">2012-11-09T20:34:27Z</dcterms:created>
  <dcterms:modified xsi:type="dcterms:W3CDTF">2024-08-16T02:54:07Z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0x0101009858259138816C4FAEE998B95FAC1A97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2024-08-16T02:52:57Z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3a97ce48-2aa2-47ce-8f6f-a6e6ec609923</vt:lpwstr>
  </property>
  <property fmtid="{D5CDD505-2E9C-101B-9397-08002B2CF9AE}" pid="11" name="MSIP_Label_b1a6f161-e42b-4c47-8f69-f6a81e023e2d_ContentBits">
    <vt:lpwstr>0</vt:lpwstr>
  </property>
</Properties>
</file>