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66925"/>
  <mc:AlternateContent xmlns:mc="http://schemas.openxmlformats.org/markup-compatibility/2006">
    <mc:Choice Requires="x15">
      <x15ac:absPath xmlns:x15ac="http://schemas.microsoft.com/office/spreadsheetml/2010/11/ac" url="https://cochranetelecom.sharepoint.com/sites/NOW2025CostofServiceApplication/Shared Documents/General/Chapter 2 Appendices and Models/DVA Continuity/"/>
    </mc:Choice>
  </mc:AlternateContent>
  <xr:revisionPtr revIDLastSave="30" documentId="13_ncr:1_{3E77436D-4FA3-4C9B-898C-EBAA41CA0F9B}" xr6:coauthVersionLast="47" xr6:coauthVersionMax="47" xr10:uidLastSave="{39D5513E-3600-4B44-8505-6B5AE4CB37BE}"/>
  <bookViews>
    <workbookView xWindow="-108" yWindow="-108" windowWidth="23256" windowHeight="13896" xr2:uid="{2ED35F45-B0EF-4ADC-8790-81A677BD03C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3" i="1" l="1"/>
  <c r="H63" i="1" l="1"/>
  <c r="N63" i="1" s="1"/>
  <c r="R63" i="1" s="1"/>
  <c r="T71" i="1"/>
  <c r="T24" i="1"/>
  <c r="T61" i="1" s="1"/>
  <c r="T66" i="1" s="1"/>
  <c r="U50" i="1"/>
  <c r="U71" i="1"/>
  <c r="U47" i="1"/>
  <c r="U24" i="1"/>
  <c r="D61" i="1"/>
  <c r="D20" i="1"/>
  <c r="E20" i="1"/>
  <c r="F20" i="1"/>
  <c r="G20" i="1"/>
  <c r="I20" i="1"/>
  <c r="M86" i="1"/>
  <c r="S86" i="1" s="1"/>
  <c r="W86" i="1" s="1"/>
  <c r="H86" i="1"/>
  <c r="N86" i="1" s="1"/>
  <c r="R86" i="1" s="1"/>
  <c r="M85" i="1"/>
  <c r="S85" i="1" s="1"/>
  <c r="W85" i="1" s="1"/>
  <c r="H85" i="1"/>
  <c r="N85" i="1" s="1"/>
  <c r="R85" i="1" s="1"/>
  <c r="H83" i="1"/>
  <c r="N83" i="1" s="1"/>
  <c r="R83" i="1" s="1"/>
  <c r="H82" i="1"/>
  <c r="N82" i="1" s="1"/>
  <c r="R82" i="1" s="1"/>
  <c r="W80" i="1"/>
  <c r="R80" i="1"/>
  <c r="M79" i="1"/>
  <c r="S79" i="1" s="1"/>
  <c r="W79" i="1" s="1"/>
  <c r="H79" i="1"/>
  <c r="N79" i="1" s="1"/>
  <c r="R79" i="1" s="1"/>
  <c r="M78" i="1"/>
  <c r="S78" i="1" s="1"/>
  <c r="W78" i="1" s="1"/>
  <c r="H78" i="1"/>
  <c r="N78" i="1" s="1"/>
  <c r="R78" i="1" s="1"/>
  <c r="M77" i="1"/>
  <c r="S77" i="1" s="1"/>
  <c r="W77" i="1" s="1"/>
  <c r="H77" i="1"/>
  <c r="N77" i="1" s="1"/>
  <c r="R77" i="1" s="1"/>
  <c r="M76" i="1"/>
  <c r="S76" i="1" s="1"/>
  <c r="W76" i="1" s="1"/>
  <c r="H76" i="1"/>
  <c r="N76" i="1" s="1"/>
  <c r="R76" i="1" s="1"/>
  <c r="M75" i="1"/>
  <c r="S75" i="1" s="1"/>
  <c r="W75" i="1" s="1"/>
  <c r="H75" i="1"/>
  <c r="N75" i="1" s="1"/>
  <c r="R75" i="1" s="1"/>
  <c r="M74" i="1"/>
  <c r="S74" i="1" s="1"/>
  <c r="W74" i="1" s="1"/>
  <c r="H74" i="1"/>
  <c r="N74" i="1" s="1"/>
  <c r="R74" i="1" s="1"/>
  <c r="M73" i="1"/>
  <c r="S73" i="1" s="1"/>
  <c r="W73" i="1" s="1"/>
  <c r="H73" i="1"/>
  <c r="N73" i="1" s="1"/>
  <c r="R73" i="1" s="1"/>
  <c r="M72" i="1"/>
  <c r="S72" i="1" s="1"/>
  <c r="W72" i="1" s="1"/>
  <c r="H72" i="1"/>
  <c r="N72" i="1" s="1"/>
  <c r="R72" i="1" s="1"/>
  <c r="M71" i="1"/>
  <c r="S71" i="1" s="1"/>
  <c r="W71" i="1" s="1"/>
  <c r="H71" i="1"/>
  <c r="N71" i="1" s="1"/>
  <c r="R71" i="1" s="1"/>
  <c r="M70" i="1"/>
  <c r="S70" i="1" s="1"/>
  <c r="W70" i="1" s="1"/>
  <c r="H70" i="1"/>
  <c r="N70" i="1" s="1"/>
  <c r="R70" i="1" s="1"/>
  <c r="M69" i="1"/>
  <c r="S69" i="1" s="1"/>
  <c r="W69" i="1" s="1"/>
  <c r="H69" i="1"/>
  <c r="N69" i="1" s="1"/>
  <c r="R69" i="1" s="1"/>
  <c r="M68" i="1"/>
  <c r="S68" i="1" s="1"/>
  <c r="W68" i="1" s="1"/>
  <c r="H68" i="1"/>
  <c r="N68" i="1" s="1"/>
  <c r="R68" i="1" s="1"/>
  <c r="M63" i="1"/>
  <c r="S63" i="1" s="1"/>
  <c r="W63" i="1" s="1"/>
  <c r="V61" i="1"/>
  <c r="V66" i="1" s="1"/>
  <c r="Q61" i="1"/>
  <c r="Q66" i="1" s="1"/>
  <c r="P61" i="1"/>
  <c r="P66" i="1" s="1"/>
  <c r="O61" i="1"/>
  <c r="O66" i="1" s="1"/>
  <c r="L61" i="1"/>
  <c r="L66" i="1" s="1"/>
  <c r="K61" i="1"/>
  <c r="K66" i="1" s="1"/>
  <c r="J61" i="1"/>
  <c r="J66" i="1" s="1"/>
  <c r="I61" i="1"/>
  <c r="I66" i="1" s="1"/>
  <c r="G61" i="1"/>
  <c r="G66" i="1" s="1"/>
  <c r="F61" i="1"/>
  <c r="F66" i="1" s="1"/>
  <c r="E61" i="1"/>
  <c r="E66" i="1" s="1"/>
  <c r="M59" i="1"/>
  <c r="S59" i="1" s="1"/>
  <c r="W59" i="1" s="1"/>
  <c r="H59" i="1"/>
  <c r="N59" i="1" s="1"/>
  <c r="R59" i="1" s="1"/>
  <c r="M58" i="1"/>
  <c r="H58" i="1"/>
  <c r="N58" i="1" s="1"/>
  <c r="V56" i="1"/>
  <c r="Q56" i="1"/>
  <c r="P56" i="1"/>
  <c r="O56" i="1"/>
  <c r="L56" i="1"/>
  <c r="K56" i="1"/>
  <c r="J56" i="1"/>
  <c r="I56" i="1"/>
  <c r="G56" i="1"/>
  <c r="F56" i="1"/>
  <c r="E56" i="1"/>
  <c r="D56" i="1"/>
  <c r="M54" i="1"/>
  <c r="S54" i="1" s="1"/>
  <c r="W54" i="1" s="1"/>
  <c r="H54" i="1"/>
  <c r="N54" i="1" s="1"/>
  <c r="R54" i="1" s="1"/>
  <c r="M53" i="1"/>
  <c r="S53" i="1" s="1"/>
  <c r="W53" i="1" s="1"/>
  <c r="H53" i="1"/>
  <c r="N53" i="1" s="1"/>
  <c r="R53" i="1" s="1"/>
  <c r="M52" i="1"/>
  <c r="S52" i="1" s="1"/>
  <c r="W52" i="1" s="1"/>
  <c r="H52" i="1"/>
  <c r="N52" i="1" s="1"/>
  <c r="R52" i="1" s="1"/>
  <c r="M51" i="1"/>
  <c r="S51" i="1" s="1"/>
  <c r="W51" i="1" s="1"/>
  <c r="H51" i="1"/>
  <c r="N51" i="1" s="1"/>
  <c r="R51" i="1" s="1"/>
  <c r="M50" i="1"/>
  <c r="S50" i="1" s="1"/>
  <c r="H50" i="1"/>
  <c r="N50" i="1" s="1"/>
  <c r="R50" i="1" s="1"/>
  <c r="M49" i="1"/>
  <c r="S49" i="1" s="1"/>
  <c r="W49" i="1" s="1"/>
  <c r="H49" i="1"/>
  <c r="N49" i="1" s="1"/>
  <c r="R49" i="1" s="1"/>
  <c r="M48" i="1"/>
  <c r="S48" i="1" s="1"/>
  <c r="W48" i="1" s="1"/>
  <c r="H48" i="1"/>
  <c r="N48" i="1" s="1"/>
  <c r="R48" i="1" s="1"/>
  <c r="M47" i="1"/>
  <c r="S47" i="1" s="1"/>
  <c r="H47" i="1"/>
  <c r="N47" i="1" s="1"/>
  <c r="R47" i="1" s="1"/>
  <c r="M46" i="1"/>
  <c r="S46" i="1" s="1"/>
  <c r="W46" i="1" s="1"/>
  <c r="H46" i="1"/>
  <c r="N46" i="1" s="1"/>
  <c r="R46" i="1" s="1"/>
  <c r="M45" i="1"/>
  <c r="S45" i="1" s="1"/>
  <c r="W45" i="1" s="1"/>
  <c r="H45" i="1"/>
  <c r="N45" i="1" s="1"/>
  <c r="R45" i="1" s="1"/>
  <c r="M44" i="1"/>
  <c r="S44" i="1" s="1"/>
  <c r="W44" i="1" s="1"/>
  <c r="H44" i="1"/>
  <c r="N44" i="1" s="1"/>
  <c r="R44" i="1" s="1"/>
  <c r="M43" i="1"/>
  <c r="S43" i="1" s="1"/>
  <c r="W43" i="1" s="1"/>
  <c r="H43" i="1"/>
  <c r="N43" i="1" s="1"/>
  <c r="R43" i="1" s="1"/>
  <c r="M42" i="1"/>
  <c r="S42" i="1" s="1"/>
  <c r="W42" i="1" s="1"/>
  <c r="H42" i="1"/>
  <c r="N42" i="1" s="1"/>
  <c r="R42" i="1" s="1"/>
  <c r="M41" i="1"/>
  <c r="S41" i="1" s="1"/>
  <c r="W41" i="1" s="1"/>
  <c r="H41" i="1"/>
  <c r="N41" i="1" s="1"/>
  <c r="R41" i="1" s="1"/>
  <c r="M40" i="1"/>
  <c r="S40" i="1" s="1"/>
  <c r="W40" i="1" s="1"/>
  <c r="H40" i="1"/>
  <c r="N40" i="1" s="1"/>
  <c r="R40" i="1" s="1"/>
  <c r="M39" i="1"/>
  <c r="S39" i="1" s="1"/>
  <c r="W39" i="1" s="1"/>
  <c r="H39" i="1"/>
  <c r="N39" i="1" s="1"/>
  <c r="R39" i="1" s="1"/>
  <c r="M38" i="1"/>
  <c r="S38" i="1" s="1"/>
  <c r="W38" i="1" s="1"/>
  <c r="H38" i="1"/>
  <c r="N38" i="1" s="1"/>
  <c r="R38" i="1" s="1"/>
  <c r="M37" i="1"/>
  <c r="S37" i="1" s="1"/>
  <c r="W37" i="1" s="1"/>
  <c r="H37" i="1"/>
  <c r="N37" i="1" s="1"/>
  <c r="R37" i="1" s="1"/>
  <c r="M36" i="1"/>
  <c r="S36" i="1" s="1"/>
  <c r="W36" i="1" s="1"/>
  <c r="H36" i="1"/>
  <c r="N36" i="1" s="1"/>
  <c r="R36" i="1" s="1"/>
  <c r="M35" i="1"/>
  <c r="S35" i="1" s="1"/>
  <c r="W35" i="1" s="1"/>
  <c r="H35" i="1"/>
  <c r="N35" i="1" s="1"/>
  <c r="R35" i="1" s="1"/>
  <c r="M34" i="1"/>
  <c r="S34" i="1" s="1"/>
  <c r="W34" i="1" s="1"/>
  <c r="H34" i="1"/>
  <c r="N34" i="1" s="1"/>
  <c r="R34" i="1" s="1"/>
  <c r="M33" i="1"/>
  <c r="S33" i="1" s="1"/>
  <c r="W33" i="1" s="1"/>
  <c r="H33" i="1"/>
  <c r="N33" i="1" s="1"/>
  <c r="R33" i="1" s="1"/>
  <c r="M32" i="1"/>
  <c r="S32" i="1" s="1"/>
  <c r="W32" i="1" s="1"/>
  <c r="H32" i="1"/>
  <c r="N32" i="1" s="1"/>
  <c r="R32" i="1" s="1"/>
  <c r="M31" i="1"/>
  <c r="S31" i="1" s="1"/>
  <c r="W31" i="1" s="1"/>
  <c r="H31" i="1"/>
  <c r="N31" i="1" s="1"/>
  <c r="R31" i="1" s="1"/>
  <c r="M30" i="1"/>
  <c r="S30" i="1" s="1"/>
  <c r="W30" i="1" s="1"/>
  <c r="H30" i="1"/>
  <c r="N30" i="1" s="1"/>
  <c r="R30" i="1" s="1"/>
  <c r="M29" i="1"/>
  <c r="S29" i="1" s="1"/>
  <c r="W29" i="1" s="1"/>
  <c r="H29" i="1"/>
  <c r="N29" i="1" s="1"/>
  <c r="R29" i="1" s="1"/>
  <c r="M28" i="1"/>
  <c r="S28" i="1" s="1"/>
  <c r="W28" i="1" s="1"/>
  <c r="H28" i="1"/>
  <c r="N28" i="1" s="1"/>
  <c r="R28" i="1" s="1"/>
  <c r="M27" i="1"/>
  <c r="S27" i="1" s="1"/>
  <c r="W27" i="1" s="1"/>
  <c r="H27" i="1"/>
  <c r="N27" i="1" s="1"/>
  <c r="R27" i="1" s="1"/>
  <c r="M26" i="1"/>
  <c r="S26" i="1" s="1"/>
  <c r="W26" i="1" s="1"/>
  <c r="H26" i="1"/>
  <c r="N26" i="1" s="1"/>
  <c r="R26" i="1" s="1"/>
  <c r="M25" i="1"/>
  <c r="S25" i="1" s="1"/>
  <c r="W25" i="1" s="1"/>
  <c r="H25" i="1"/>
  <c r="N25" i="1" s="1"/>
  <c r="R25" i="1" s="1"/>
  <c r="M24" i="1"/>
  <c r="S24" i="1" s="1"/>
  <c r="H24" i="1"/>
  <c r="M20" i="1"/>
  <c r="L20" i="1"/>
  <c r="K20" i="1"/>
  <c r="J20" i="1"/>
  <c r="H20" i="1"/>
  <c r="N19" i="1"/>
  <c r="P20" i="1" s="1"/>
  <c r="D66" i="1" l="1"/>
  <c r="U61" i="1"/>
  <c r="U66" i="1" s="1"/>
  <c r="T56" i="1"/>
  <c r="W50" i="1"/>
  <c r="W47" i="1"/>
  <c r="U56" i="1"/>
  <c r="Q20" i="1"/>
  <c r="R20" i="1"/>
  <c r="H61" i="1"/>
  <c r="H66" i="1" s="1"/>
  <c r="N24" i="1"/>
  <c r="N61" i="1" s="1"/>
  <c r="N66" i="1" s="1"/>
  <c r="U20" i="1"/>
  <c r="V20" i="1"/>
  <c r="W20" i="1"/>
  <c r="H56" i="1"/>
  <c r="M56" i="1"/>
  <c r="M61" i="1"/>
  <c r="M66" i="1" s="1"/>
  <c r="S58" i="1"/>
  <c r="N56" i="1"/>
  <c r="R24" i="1"/>
  <c r="R58" i="1"/>
  <c r="S56" i="1"/>
  <c r="W24" i="1"/>
  <c r="T20" i="1"/>
  <c r="S20" i="1"/>
  <c r="N20" i="1"/>
  <c r="O20" i="1"/>
  <c r="R56" i="1" l="1"/>
  <c r="W56" i="1"/>
  <c r="W58" i="1"/>
  <c r="S61" i="1"/>
  <c r="S66" i="1" s="1"/>
  <c r="R61" i="1"/>
  <c r="R66" i="1" s="1"/>
  <c r="W61" i="1" l="1"/>
  <c r="W66" i="1" s="1"/>
</calcChain>
</file>

<file path=xl/sharedStrings.xml><?xml version="1.0" encoding="utf-8"?>
<sst xmlns="http://schemas.openxmlformats.org/spreadsheetml/2006/main" count="65" uniqueCount="65">
  <si>
    <t>Account Descriptions</t>
  </si>
  <si>
    <t>Account Number</t>
  </si>
  <si>
    <t>Group 2 Accounts</t>
  </si>
  <si>
    <t>Deferred IFRS Transition Costs</t>
  </si>
  <si>
    <r>
      <t>Pole Attachment Revenue Variance</t>
    </r>
    <r>
      <rPr>
        <vertAlign val="superscript"/>
        <sz val="11"/>
        <rFont val="Arial"/>
        <family val="2"/>
      </rPr>
      <t>5</t>
    </r>
  </si>
  <si>
    <r>
      <t>Retail Service Charge Incremental Revenue</t>
    </r>
    <r>
      <rPr>
        <vertAlign val="superscript"/>
        <sz val="11"/>
        <rFont val="Arial"/>
        <family val="2"/>
      </rPr>
      <t>6</t>
    </r>
  </si>
  <si>
    <r>
      <t>Customer Choice Initiative Costs</t>
    </r>
    <r>
      <rPr>
        <vertAlign val="superscript"/>
        <sz val="11"/>
        <rFont val="Arial"/>
        <family val="2"/>
      </rPr>
      <t>7</t>
    </r>
  </si>
  <si>
    <r>
      <t>Local Initiatives Program Costs</t>
    </r>
    <r>
      <rPr>
        <vertAlign val="superscript"/>
        <sz val="11"/>
        <rFont val="Arial"/>
        <family val="2"/>
      </rPr>
      <t>9</t>
    </r>
  </si>
  <si>
    <r>
      <t>Green Button Initiative Costs</t>
    </r>
    <r>
      <rPr>
        <vertAlign val="superscript"/>
        <sz val="11"/>
        <rFont val="Arial"/>
        <family val="2"/>
      </rPr>
      <t>10</t>
    </r>
  </si>
  <si>
    <r>
      <t>Other Regulatory Assets, Sub-account Designated Broadband Project Impacts</t>
    </r>
    <r>
      <rPr>
        <vertAlign val="superscript"/>
        <sz val="11"/>
        <rFont val="Arial"/>
        <family val="2"/>
      </rPr>
      <t>13</t>
    </r>
  </si>
  <si>
    <r>
      <t>Other Regulatory Assets, Sub-account ULO Implementation Cost</t>
    </r>
    <r>
      <rPr>
        <vertAlign val="superscript"/>
        <sz val="11"/>
        <rFont val="Arial"/>
        <family val="2"/>
      </rPr>
      <t>14</t>
    </r>
  </si>
  <si>
    <r>
      <t>Other Regulatory Assets, Sub-Account GOCA Variance Account</t>
    </r>
    <r>
      <rPr>
        <vertAlign val="superscript"/>
        <sz val="11"/>
        <rFont val="Arial"/>
        <family val="2"/>
      </rPr>
      <t>15</t>
    </r>
  </si>
  <si>
    <r>
      <t>Other Regulatory Assets, sub-account LEAP EFA Funding Deferal Account</t>
    </r>
    <r>
      <rPr>
        <vertAlign val="superscript"/>
        <sz val="11"/>
        <rFont val="Arial"/>
        <family val="2"/>
      </rPr>
      <t>17</t>
    </r>
  </si>
  <si>
    <r>
      <t>Retail Cost Variance Account - Retail</t>
    </r>
    <r>
      <rPr>
        <vertAlign val="superscript"/>
        <sz val="11"/>
        <rFont val="Arial"/>
        <family val="2"/>
      </rPr>
      <t>6</t>
    </r>
  </si>
  <si>
    <r>
      <t>Pension &amp; OPEB Forecast Accrual versus Actual Cash Payment Differential Carrying Charges</t>
    </r>
    <r>
      <rPr>
        <vertAlign val="superscript"/>
        <sz val="11"/>
        <rFont val="Arial"/>
        <family val="2"/>
      </rPr>
      <t>8</t>
    </r>
  </si>
  <si>
    <t>Misc. Deferred Debits</t>
  </si>
  <si>
    <r>
      <t>Retail Cost Variance Account - STR</t>
    </r>
    <r>
      <rPr>
        <vertAlign val="superscript"/>
        <sz val="11"/>
        <rFont val="Arial"/>
        <family val="2"/>
      </rPr>
      <t>6</t>
    </r>
  </si>
  <si>
    <t>Extra-Ordinary Event Costs</t>
  </si>
  <si>
    <t>Deferred Rate Impact Amounts</t>
  </si>
  <si>
    <t>RSVA - One-time</t>
  </si>
  <si>
    <t>Other Deferred Credits</t>
  </si>
  <si>
    <t>Group 2 Sub-Total</t>
  </si>
  <si>
    <t>PILs and Tax Variance for 2006 and Subsequent Years                                                                          (excludes sub-account and contra account below)</t>
  </si>
  <si>
    <r>
      <t>PILs and Tax Variance for 2006 and Subsequent Years- Sub-account CCA Changes</t>
    </r>
    <r>
      <rPr>
        <vertAlign val="superscript"/>
        <sz val="11"/>
        <rFont val="Arial"/>
        <family val="2"/>
      </rPr>
      <t>12</t>
    </r>
  </si>
  <si>
    <t>Total of Group 2 Accounts Above</t>
  </si>
  <si>
    <r>
      <t>LRAM Variance Account</t>
    </r>
    <r>
      <rPr>
        <b/>
        <vertAlign val="superscript"/>
        <sz val="11"/>
        <color indexed="12"/>
        <rFont val="Arial"/>
        <family val="2"/>
      </rPr>
      <t>4</t>
    </r>
  </si>
  <si>
    <t>Total including Account 1568</t>
  </si>
  <si>
    <r>
      <t>Pension &amp; OPEB Forecast Accrual versus Actual Cash Payment Differential</t>
    </r>
    <r>
      <rPr>
        <vertAlign val="superscript"/>
        <sz val="11"/>
        <rFont val="Arial"/>
        <family val="2"/>
      </rPr>
      <t>8</t>
    </r>
  </si>
  <si>
    <r>
      <t>Pension &amp; OPEB Forecast Accrual versus Actual Cash Payment Differential Contra Account</t>
    </r>
    <r>
      <rPr>
        <vertAlign val="superscript"/>
        <sz val="11"/>
        <rFont val="Arial"/>
        <family val="2"/>
      </rPr>
      <t>8</t>
    </r>
  </si>
  <si>
    <t>Renewable Generation Connection Capital Deferral Account</t>
  </si>
  <si>
    <t>Renewable Generation Connection OM&amp;A Deferral Account</t>
  </si>
  <si>
    <t xml:space="preserve">Renewable Generation Connection Funding Adder Deferral Account </t>
  </si>
  <si>
    <t>Smart Grid Capital Deferral Account</t>
  </si>
  <si>
    <t>Smart Grid OM&amp;A Deferral Account</t>
  </si>
  <si>
    <t>Smart Grid Funding Adder Deferral Account</t>
  </si>
  <si>
    <r>
      <t>Smart Meter Capital and Recovery Offset Variance - Sub-Account - Capital</t>
    </r>
    <r>
      <rPr>
        <vertAlign val="superscript"/>
        <sz val="11"/>
        <rFont val="Arial"/>
        <family val="2"/>
      </rPr>
      <t>4</t>
    </r>
  </si>
  <si>
    <r>
      <t>Smart Meter Capital and Recovery Offset Variance - Sub-Account - Recoveries</t>
    </r>
    <r>
      <rPr>
        <vertAlign val="superscript"/>
        <sz val="11"/>
        <rFont val="Arial"/>
        <family val="2"/>
      </rPr>
      <t>4</t>
    </r>
  </si>
  <si>
    <t>Smart Meter Capital and Recovery Offset Variance - Sub-Account - Stranded Meter Costs</t>
  </si>
  <si>
    <r>
      <t>Smart Meter OM&amp;A Variance</t>
    </r>
    <r>
      <rPr>
        <vertAlign val="superscript"/>
        <sz val="11"/>
        <rFont val="Arial"/>
        <family val="2"/>
      </rPr>
      <t>4</t>
    </r>
  </si>
  <si>
    <r>
      <t>Meter Cost Deferral Account (MIST Meters)</t>
    </r>
    <r>
      <rPr>
        <vertAlign val="superscript"/>
        <sz val="11"/>
        <rFont val="Arial"/>
        <family val="2"/>
      </rPr>
      <t>3</t>
    </r>
  </si>
  <si>
    <t>IFRS-CGAAP Transition PP&amp;E Amounts Balance + Return Component</t>
  </si>
  <si>
    <t>Accounting Changes Under CGAAP Balance + Return Component</t>
  </si>
  <si>
    <r>
      <t>Impacts Arising from the COVID-19 Emergency</t>
    </r>
    <r>
      <rPr>
        <vertAlign val="superscript"/>
        <sz val="11"/>
        <rFont val="Arial"/>
        <family val="2"/>
      </rPr>
      <t>11</t>
    </r>
  </si>
  <si>
    <r>
      <t>Incremental Cloud Computing Implementation Costs</t>
    </r>
    <r>
      <rPr>
        <vertAlign val="superscript"/>
        <sz val="11"/>
        <rFont val="Arial"/>
        <family val="2"/>
      </rPr>
      <t>16</t>
    </r>
  </si>
  <si>
    <t>For all OEB-Approved dispositions, please ensure that the disposition amount has the same sign (e.g: debit balances are to have a positive figure and credit balance are to have a negative figure) as per the related OEB decision.</t>
  </si>
  <si>
    <t>Please provide explanations for the nature of the adjustments.  If the adjustment relates to previously OEB-Approved disposed balances, please provide amounts for adjustments and include supporting documentations.</t>
  </si>
  <si>
    <t>1) If the LDC’s rate year begins on January 1, 2025, the projected interest is recorded from January 1, 2024 to December 31, 2024 on the December 31, 2023 balances adjusted to remove balances approved for disposition in the 2024 rate decision.
2) If the LDC's rate year begins on May 1, 2025, the projected interest is recorded from January 1, 2024 to April 30, 2025 on the December 31, 2023 balances adjusted to remove balances approved for disposition in the 2024 rate decision.</t>
  </si>
  <si>
    <t>Account 1557 is to be recovered in a manner similar to the Smart Meter accounts. Distributors should request for disposition upon completion of the MIST meter deployment. A prudence review and disposition should be done in the application, outside the DVA Continuity Schedule.</t>
  </si>
  <si>
    <t>Input the LRAMVA balance in the DVA Continuity Schedule as calculated from the LRAMVA model. The associated rate rider will be calculated in the DVA Continuity Schedule.</t>
  </si>
  <si>
    <t>This account is effective September 1, 2018 per the OEB’s letter Accounting Guidance on Wireline Pole Attachment Charges, dated July 20, 2018. The account is expected to be discontinued after rebasing, once a utility updates its pole attachment charge in base rates and disposes of the account balance.</t>
  </si>
  <si>
    <t>The 1508 sub- account is effective May 1, 2019 per the Energy Retailer Service Charges Decision and Order (EB-2015-0304). The RCVAs are expected to be discontinued after rebasing, once updated retail service charges are reflected in the revenue requirement and the utility disposes of the account balance.</t>
  </si>
  <si>
    <t>The 1508 sub-account is effective August 5, 2020 in accordance with the September 16, 2020 Accounting Order for the Establishment of a Deferral Account to Record Impacts Arising from Implementing the Customer Choice Initiative Ontario Energy Board File No. EB-2020-0152. Electricity distributors may record incremental costs directly attributable to the customer choice initiative in the sub-account.</t>
  </si>
  <si>
    <t>Account 1522 is established effective January 1, 2018, in accordance with Report of the OEB - Regulatory Treatment of Pension and Other Post-employment Benefits (OPEBs) Costs EB-2015-0040</t>
  </si>
  <si>
    <t xml:space="preserve"> This 1508 sub-account for Local Initiatives Program Costs is effective May 28, 2021 per Accounting Order (002-2021) for the Establishment of a Deferral Account to Record Costs Associated With Distributor Partnership in the Local Initiatives Program Under the 2021-2024 Conservation and Demand Management Framework (EB-2021-0106). Distributors that partner with the IESO for the Local Initiative Program may record incremental administration costs directly attributable to the distributor’s participation as a supporting partner to the IESO in the Local Initiatives Program in the sub-account.</t>
  </si>
  <si>
    <t xml:space="preserve"> This 1508 sub-account for Green Button Initiative Costs is effective November 1, 2021 per the Accounting Order (003-2021) for the Establishment of a Deferral Account to Record Impacts Arising from Implementing the Green Button Initiative (EB-2021-0183). Distributors are to record the incremental costs directly attributable to the implementation of the Green Button initiative, in a manner that accords with the requirements set out in the
Green Button Regulation, in the sub-account.</t>
  </si>
  <si>
    <t>Account 1509 - Impacts Arising from the COVID-19 Emergency was established effective March 24, 2020. Refer to Report of the OEB - Regulatory Treament of Impacts Arising from the COVID-19 Emergency (EB-2020-0133), dated June 17, 2021, and  Accounting Order for the Establishment of a Sub-account to Record Impacts Arising from the COVID-19 Emergency for Forgone Revenues from Postponing Rate Implementation, dated August 6, 2020, for further details. Amounts that are approved for disposition in this account will be recovered or refunded through a separate rate rider.</t>
  </si>
  <si>
    <t>The 1592 sub-account for CCA changes was established to track the impact of changes in CCA rules starting from November 18, 2018, as per the OEB's July 25, 2019 letter Accounting Direction Regarding Bill C-97 and Other Changes in Regulatory or Legislated Tax Rules for Capital Cost Allowance.</t>
  </si>
  <si>
    <t>The 1508 sub-account is effective July 7, 2022 - Accounting Order (001-2022) for the Establishment of a Deferral Account to Record Impacts Pertaining to Ontario Regulation 410/22 (Electricity Infrastructure – Designated Broadband Projects).</t>
  </si>
  <si>
    <t>The 1508 sub-account is effective October 18, 2022 - Accounting Order (001-2023) for the Establishment of a Deferral Account to  track the revenue requirement impacts of their material costs of implementing the ULO option,  pertaining to amendments to O. Reg. 95/05 (Classes of Consumers and Determination  of Rates) under the Ontario Energy Board Act, 1998 (OEB Act) that came into force on  January 1, 2023.</t>
  </si>
  <si>
    <t>The 1508 sub-account is effective April 1, 2023 - Accounting Order (002-2023) for the Establishment of a Deferral Account to incurred to enable the locate activities. Distributors are expected to track costs at a sufficiently detailed level to assist in a prudence review of the costs incurred, materiality, and causation related to Bill 93 at the time of disposition.</t>
  </si>
  <si>
    <t>The 1511 account is effective December 1, 2023 - Accounting Order (003-2023) for the Establishment of a Deferral Account to Record Incremental Cloud Computing Arrangement Implementation Costs  incurred and any related offsetting savings, if applicable. Utilities are expected to track costs at a sufficiently detailed level or category to assist in a prudence review of the costs incurred.</t>
  </si>
  <si>
    <t>The 1508 sub-acount is effective Marc 1, 2024 - Accounting Order (EB-2023-0135) for the Establishment of a Deferral Account to record the incremental Low-income Energy Assistance Emergency Financial Assistance (LEAP EFA) contributions that are beyond amounts currently embedded in distribution rates.</t>
  </si>
  <si>
    <r>
      <t xml:space="preserve">Other Regulatory Assets - Sub-Account - Other </t>
    </r>
    <r>
      <rPr>
        <vertAlign val="superscript"/>
        <sz val="11"/>
        <rFont val="Arial"/>
        <family val="2"/>
      </rPr>
      <t>4</t>
    </r>
  </si>
  <si>
    <t>Other Regulatory Assets, sub-account OEB Cost Assessment Variance</t>
  </si>
  <si>
    <t>Other Regulatory Assets, sub-account OPEB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</si>
</sst>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quot;$&quot;#,##0"/>
    <numFmt numFmtId="6" formatCode="&quot;$&quot;#,##0;[Red]\-&quot;$&quot;#,##0"/>
    <numFmt numFmtId="8" formatCode="&quot;$&quot;#,##0.00;[Red]\-&quot;$&quot;#,##0.00"/>
    <numFmt numFmtId="44" formatCode="_-&quot;$&quot;* #,##0.00_-;\-&quot;$&quot;* #,##0.00_-;_-&quot;$&quot;* &quot;-&quot;??_-;_-@_-"/>
    <numFmt numFmtId="43" formatCode="_-* #,##0.00_-;\-* #,##0.00_-;_-* &quot;-&quot;??_-;_-@_-"/>
    <numFmt numFmtId="164" formatCode="#,##0_ ;[Red]\-#,##0\ "/>
    <numFmt numFmtId="165" formatCode="_-* #,##0_-;\-* #,##0_-;_-* &quot;-&quot;??_-;_-@_-"/>
    <numFmt numFmtId="166" formatCode="_(* #,##0.0_);_(* \(#,##0.0\);_(* &quot;-&quot;??_);_(@_)"/>
    <numFmt numFmtId="167" formatCode="_(* #,##0_);_(* \(#,##0\);_(* &quot;-&quot;??_);_(@_)"/>
    <numFmt numFmtId="168" formatCode="&quot;£ &quot;#,##0.00;[Red]\-&quot;£ &quot;#,##0.00"/>
    <numFmt numFmtId="169" formatCode="#,##0.0"/>
    <numFmt numFmtId="170" formatCode="##\-#"/>
    <numFmt numFmtId="171" formatCode="mm/dd/yyyy"/>
    <numFmt numFmtId="172" formatCode="0\-0"/>
  </numFmts>
  <fonts count="49"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rgb="FF000000"/>
      <name val="Tahoma"/>
      <family val="2"/>
    </font>
    <font>
      <sz val="10"/>
      <color theme="0"/>
      <name val="Arial"/>
      <family val="2"/>
    </font>
    <font>
      <sz val="10"/>
      <name val="Arial"/>
      <family val="2"/>
    </font>
    <font>
      <b/>
      <sz val="12"/>
      <name val="Arial"/>
      <family val="2"/>
    </font>
    <font>
      <vertAlign val="superscript"/>
      <sz val="10"/>
      <name val="Arial"/>
      <family val="2"/>
    </font>
    <font>
      <b/>
      <sz val="10"/>
      <name val="Book Antiqua"/>
      <family val="1"/>
    </font>
    <font>
      <b/>
      <sz val="11"/>
      <color rgb="FFFF0000"/>
      <name val="Arial"/>
      <family val="2"/>
    </font>
    <font>
      <b/>
      <sz val="11"/>
      <name val="Arial"/>
      <family val="2"/>
    </font>
    <font>
      <b/>
      <sz val="22"/>
      <name val="Book Antiqua"/>
      <family val="1"/>
    </font>
    <font>
      <b/>
      <sz val="16"/>
      <name val="Book Antiqua"/>
      <family val="1"/>
    </font>
    <font>
      <sz val="10"/>
      <name val="Book Antiqua"/>
      <family val="1"/>
    </font>
    <font>
      <b/>
      <sz val="18"/>
      <name val="Arial"/>
      <family val="2"/>
    </font>
    <font>
      <sz val="11"/>
      <name val="Arial"/>
      <family val="2"/>
    </font>
    <font>
      <vertAlign val="superscript"/>
      <sz val="11"/>
      <name val="Arial"/>
      <family val="2"/>
    </font>
    <font>
      <b/>
      <vertAlign val="superscript"/>
      <sz val="11"/>
      <color indexed="12"/>
      <name val="Arial"/>
      <family val="2"/>
    </font>
    <font>
      <b/>
      <sz val="11"/>
      <color indexed="12"/>
      <name val="Arial"/>
      <family val="2"/>
    </font>
    <font>
      <sz val="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sz val="10"/>
      <color indexed="10"/>
      <name val="Arial"/>
      <family val="2"/>
    </font>
    <font>
      <sz val="11"/>
      <color rgb="FF9C6500"/>
      <name val="Calibri"/>
      <family val="2"/>
      <scheme val="minor"/>
    </font>
    <font>
      <b/>
      <sz val="18"/>
      <color theme="3"/>
      <name val="Calibri Light"/>
      <family val="2"/>
      <scheme val="major"/>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indexed="9"/>
        <bgColor indexed="64"/>
      </patternFill>
    </fill>
    <fill>
      <patternFill patternType="solid">
        <fgColor theme="0" tint="-0.249977111117893"/>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43"/>
      </patternFill>
    </fill>
    <fill>
      <patternFill patternType="solid">
        <fgColor indexed="26"/>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auto="1"/>
      </left>
      <right/>
      <top/>
      <bottom/>
      <diagonal/>
    </border>
    <border>
      <left/>
      <right style="medium">
        <color indexed="64"/>
      </right>
      <top/>
      <bottom/>
      <diagonal/>
    </border>
    <border>
      <left style="medium">
        <color indexed="64"/>
      </left>
      <right/>
      <top/>
      <bottom style="medium">
        <color indexed="12"/>
      </bottom>
      <diagonal/>
    </border>
    <border>
      <left/>
      <right/>
      <top/>
      <bottom style="medium">
        <color indexed="12"/>
      </bottom>
      <diagonal/>
    </border>
    <border>
      <left/>
      <right style="medium">
        <color indexed="64"/>
      </right>
      <top/>
      <bottom style="medium">
        <color indexed="12"/>
      </bottom>
      <diagonal/>
    </border>
    <border>
      <left style="medium">
        <color indexed="9"/>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style="medium">
        <color auto="1"/>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diagonal/>
    </border>
    <border>
      <left style="medium">
        <color auto="1"/>
      </left>
      <right style="medium">
        <color indexed="9"/>
      </right>
      <top style="medium">
        <color indexed="9"/>
      </top>
      <bottom style="medium">
        <color indexed="9"/>
      </bottom>
      <diagonal/>
    </border>
    <border>
      <left style="medium">
        <color indexed="9"/>
      </left>
      <right style="medium">
        <color indexed="9"/>
      </right>
      <top/>
      <bottom/>
      <diagonal/>
    </border>
    <border>
      <left style="medium">
        <color auto="1"/>
      </left>
      <right style="medium">
        <color indexed="9"/>
      </right>
      <top/>
      <bottom style="medium">
        <color indexed="9"/>
      </bottom>
      <diagonal/>
    </border>
    <border>
      <left style="medium">
        <color indexed="64"/>
      </left>
      <right style="medium">
        <color indexed="9"/>
      </right>
      <top style="medium">
        <color indexed="9"/>
      </top>
      <bottom/>
      <diagonal/>
    </border>
    <border>
      <left style="medium">
        <color indexed="64"/>
      </left>
      <right/>
      <top/>
      <bottom style="medium">
        <color auto="1"/>
      </bottom>
      <diagonal/>
    </border>
    <border>
      <left/>
      <right style="medium">
        <color indexed="64"/>
      </right>
      <top/>
      <bottom style="medium">
        <color indexed="64"/>
      </bottom>
      <diagonal/>
    </border>
    <border>
      <left style="medium">
        <color auto="1"/>
      </left>
      <right style="medium">
        <color indexed="9"/>
      </right>
      <top/>
      <bottom style="medium">
        <color indexed="64"/>
      </bottom>
      <diagonal/>
    </border>
    <border>
      <left style="medium">
        <color indexed="9"/>
      </left>
      <right style="medium">
        <color indexed="9"/>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0"/>
      </top>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s>
  <cellStyleXfs count="336">
    <xf numFmtId="0" fontId="0" fillId="0" borderId="0"/>
    <xf numFmtId="43" fontId="1"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8" fillId="0" borderId="0"/>
    <xf numFmtId="169" fontId="18" fillId="0" borderId="0"/>
    <xf numFmtId="171" fontId="18" fillId="0" borderId="0"/>
    <xf numFmtId="172" fontId="18" fillId="0" borderId="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4" borderId="0" applyNumberFormat="0" applyBorder="0" applyAlignment="0" applyProtection="0"/>
    <xf numFmtId="0" fontId="33" fillId="45" borderId="0" applyNumberFormat="0" applyBorder="0" applyAlignment="0" applyProtection="0"/>
    <xf numFmtId="0" fontId="33" fillId="40" borderId="0" applyNumberFormat="0" applyBorder="0" applyAlignment="0" applyProtection="0"/>
    <xf numFmtId="0" fontId="33" fillId="43" borderId="0" applyNumberFormat="0" applyBorder="0" applyAlignment="0" applyProtection="0"/>
    <xf numFmtId="0" fontId="33" fillId="46" borderId="0" applyNumberFormat="0" applyBorder="0" applyAlignment="0" applyProtection="0"/>
    <xf numFmtId="0" fontId="34" fillId="47"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0" fontId="34" fillId="51" borderId="0" applyNumberFormat="0" applyBorder="0" applyAlignment="0" applyProtection="0"/>
    <xf numFmtId="0" fontId="34" fillId="52" borderId="0" applyNumberFormat="0" applyBorder="0" applyAlignment="0" applyProtection="0"/>
    <xf numFmtId="0" fontId="34" fillId="53"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54" borderId="0" applyNumberFormat="0" applyBorder="0" applyAlignment="0" applyProtection="0"/>
    <xf numFmtId="0" fontId="35" fillId="38" borderId="0" applyNumberFormat="0" applyBorder="0" applyAlignment="0" applyProtection="0"/>
    <xf numFmtId="0" fontId="36" fillId="55" borderId="36" applyNumberFormat="0" applyAlignment="0" applyProtection="0"/>
    <xf numFmtId="0" fontId="37" fillId="56" borderId="37" applyNumberFormat="0" applyAlignment="0" applyProtection="0"/>
    <xf numFmtId="3"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0" fontId="38" fillId="0" borderId="0" applyNumberFormat="0" applyFill="0" applyBorder="0" applyAlignment="0" applyProtection="0"/>
    <xf numFmtId="2" fontId="18" fillId="0" borderId="0" applyFont="0" applyFill="0" applyBorder="0" applyAlignment="0" applyProtection="0"/>
    <xf numFmtId="0" fontId="39" fillId="39" borderId="0" applyNumberFormat="0" applyBorder="0" applyAlignment="0" applyProtection="0"/>
    <xf numFmtId="38" fontId="32" fillId="36" borderId="0" applyNumberFormat="0" applyBorder="0" applyAlignment="0" applyProtection="0"/>
    <xf numFmtId="0" fontId="27" fillId="0" borderId="0" applyNumberFormat="0" applyFont="0" applyFill="0" applyAlignment="0" applyProtection="0"/>
    <xf numFmtId="0" fontId="19" fillId="0" borderId="0" applyNumberFormat="0" applyFont="0" applyFill="0" applyAlignment="0" applyProtection="0"/>
    <xf numFmtId="0" fontId="40" fillId="0" borderId="38" applyNumberFormat="0" applyFill="0" applyAlignment="0" applyProtection="0"/>
    <xf numFmtId="0" fontId="40" fillId="0" borderId="0" applyNumberFormat="0" applyFill="0" applyBorder="0" applyAlignment="0" applyProtection="0"/>
    <xf numFmtId="0" fontId="41" fillId="42" borderId="36" applyNumberFormat="0" applyAlignment="0" applyProtection="0"/>
    <xf numFmtId="10" fontId="32" fillId="57" borderId="39" applyNumberFormat="0" applyBorder="0" applyAlignment="0" applyProtection="0"/>
    <xf numFmtId="0" fontId="42" fillId="0" borderId="40" applyNumberFormat="0" applyFill="0" applyAlignment="0" applyProtection="0"/>
    <xf numFmtId="170" fontId="18" fillId="0" borderId="0"/>
    <xf numFmtId="167" fontId="18" fillId="0" borderId="0"/>
    <xf numFmtId="0" fontId="43" fillId="58" borderId="0" applyNumberFormat="0" applyBorder="0" applyAlignment="0" applyProtection="0"/>
    <xf numFmtId="168" fontId="18" fillId="0" borderId="0"/>
    <xf numFmtId="0" fontId="18" fillId="59" borderId="41" applyNumberFormat="0" applyFont="0" applyAlignment="0" applyProtection="0"/>
    <xf numFmtId="0" fontId="44" fillId="55" borderId="42" applyNumberFormat="0" applyAlignment="0" applyProtection="0"/>
    <xf numFmtId="10" fontId="18" fillId="0" borderId="0" applyFont="0" applyFill="0" applyBorder="0" applyAlignment="0" applyProtection="0"/>
    <xf numFmtId="0" fontId="45" fillId="0" borderId="0" applyNumberFormat="0" applyFill="0" applyBorder="0" applyAlignment="0" applyProtection="0"/>
    <xf numFmtId="0" fontId="18" fillId="0" borderId="43" applyNumberFormat="0" applyFont="0" applyBorder="0" applyAlignment="0" applyProtection="0"/>
    <xf numFmtId="0" fontId="46" fillId="0" borderId="0" applyNumberForma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9" fontId="18" fillId="0" borderId="0" applyFont="0" applyFill="0" applyBorder="0" applyAlignment="0" applyProtection="0"/>
    <xf numFmtId="166" fontId="18" fillId="0" borderId="0"/>
    <xf numFmtId="166" fontId="18" fillId="0" borderId="0"/>
    <xf numFmtId="166" fontId="18" fillId="0" borderId="0"/>
    <xf numFmtId="166" fontId="18" fillId="0" borderId="0"/>
    <xf numFmtId="171" fontId="18" fillId="0" borderId="0"/>
    <xf numFmtId="170" fontId="18" fillId="0" borderId="0"/>
    <xf numFmtId="170" fontId="18" fillId="0" borderId="0"/>
    <xf numFmtId="170" fontId="18" fillId="0" borderId="0"/>
    <xf numFmtId="170" fontId="18" fillId="0" borderId="0"/>
    <xf numFmtId="166" fontId="18" fillId="0" borderId="0"/>
    <xf numFmtId="166" fontId="18" fillId="0" borderId="0"/>
    <xf numFmtId="166"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7" fillId="5" borderId="4" applyNumberFormat="0" applyAlignment="0" applyProtection="0"/>
    <xf numFmtId="0" fontId="10" fillId="0" borderId="6" applyNumberFormat="0" applyFill="0" applyAlignment="0" applyProtection="0"/>
    <xf numFmtId="170" fontId="18" fillId="0" borderId="0"/>
    <xf numFmtId="170" fontId="18" fillId="0" borderId="0"/>
    <xf numFmtId="170" fontId="18" fillId="0" borderId="0"/>
    <xf numFmtId="0" fontId="47"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9" fontId="1" fillId="0" borderId="0" applyFont="0" applyFill="0" applyBorder="0" applyAlignment="0" applyProtection="0"/>
    <xf numFmtId="0" fontId="48" fillId="0" borderId="0" applyNumberForma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40" fillId="0" borderId="38" applyNumberFormat="0" applyFill="0" applyAlignment="0" applyProtection="0"/>
    <xf numFmtId="0" fontId="18" fillId="59" borderId="41" applyNumberFormat="0" applyFont="0" applyAlignment="0" applyProtection="0"/>
    <xf numFmtId="9" fontId="18" fillId="0" borderId="0" applyFont="0" applyFill="0" applyBorder="0" applyAlignment="0" applyProtection="0"/>
    <xf numFmtId="0" fontId="1" fillId="0" borderId="0"/>
    <xf numFmtId="9"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9"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40" fillId="0" borderId="38" applyNumberFormat="0" applyFill="0" applyAlignment="0" applyProtection="0"/>
    <xf numFmtId="0" fontId="40" fillId="0" borderId="38" applyNumberFormat="0" applyFill="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59" borderId="41" applyNumberFormat="0" applyFont="0" applyAlignment="0" applyProtection="0"/>
    <xf numFmtId="9" fontId="18" fillId="0" borderId="0" applyFont="0" applyFill="0" applyBorder="0" applyAlignment="0" applyProtection="0"/>
    <xf numFmtId="9" fontId="18" fillId="0" borderId="0" applyFont="0" applyFill="0" applyBorder="0" applyAlignment="0" applyProtection="0"/>
    <xf numFmtId="0" fontId="1"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40" fillId="0" borderId="38" applyNumberFormat="0" applyFill="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40" fillId="0" borderId="38" applyNumberFormat="0" applyFill="0" applyAlignment="0" applyProtection="0"/>
    <xf numFmtId="0" fontId="40" fillId="0" borderId="38" applyNumberFormat="0" applyFill="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40" fillId="0" borderId="48" applyNumberFormat="0" applyFill="0" applyAlignment="0" applyProtection="0"/>
    <xf numFmtId="0" fontId="18" fillId="0" borderId="0"/>
    <xf numFmtId="0" fontId="18" fillId="0" borderId="0"/>
    <xf numFmtId="0" fontId="18" fillId="0" borderId="0"/>
    <xf numFmtId="0" fontId="18" fillId="0" borderId="0"/>
    <xf numFmtId="0" fontId="41" fillId="42" borderId="36" applyNumberFormat="0" applyAlignment="0" applyProtection="0"/>
    <xf numFmtId="0" fontId="41" fillId="42" borderId="36" applyNumberFormat="0" applyAlignment="0" applyProtection="0"/>
    <xf numFmtId="0" fontId="18" fillId="0" borderId="0"/>
    <xf numFmtId="0" fontId="18" fillId="0" borderId="0"/>
    <xf numFmtId="0" fontId="18" fillId="0" borderId="0"/>
    <xf numFmtId="0" fontId="41" fillId="42" borderId="36" applyNumberFormat="0" applyAlignment="0" applyProtection="0"/>
    <xf numFmtId="0" fontId="18" fillId="0" borderId="0"/>
    <xf numFmtId="0" fontId="40" fillId="0" borderId="45" applyNumberFormat="0" applyFill="0" applyAlignment="0" applyProtection="0"/>
    <xf numFmtId="0" fontId="18" fillId="0" borderId="0"/>
    <xf numFmtId="0" fontId="18" fillId="0" borderId="0"/>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8" fillId="0" borderId="0"/>
    <xf numFmtId="0" fontId="41" fillId="42" borderId="36" applyNumberFormat="0" applyAlignment="0" applyProtection="0"/>
    <xf numFmtId="9" fontId="18" fillId="0" borderId="0" applyFont="0" applyFill="0" applyBorder="0" applyAlignment="0" applyProtection="0"/>
    <xf numFmtId="0" fontId="40" fillId="0" borderId="45" applyNumberFormat="0" applyFill="0" applyAlignment="0" applyProtection="0"/>
    <xf numFmtId="0" fontId="41" fillId="42" borderId="36"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9" fontId="18" fillId="0" borderId="0" applyFont="0" applyFill="0" applyBorder="0" applyAlignment="0" applyProtection="0"/>
    <xf numFmtId="0" fontId="40" fillId="0" borderId="47" applyNumberFormat="0" applyFill="0" applyAlignment="0" applyProtection="0"/>
    <xf numFmtId="9" fontId="18" fillId="0" borderId="0" applyFont="0" applyFill="0" applyBorder="0" applyAlignment="0" applyProtection="0"/>
    <xf numFmtId="0" fontId="40" fillId="0" borderId="47" applyNumberFormat="0" applyFill="0" applyAlignment="0" applyProtection="0"/>
    <xf numFmtId="9" fontId="18" fillId="0" borderId="0" applyFont="0" applyFill="0" applyBorder="0" applyAlignment="0" applyProtection="0"/>
    <xf numFmtId="9" fontId="18" fillId="0" borderId="0" applyFont="0" applyFill="0" applyBorder="0" applyAlignment="0" applyProtection="0"/>
    <xf numFmtId="0" fontId="40" fillId="0" borderId="48" applyNumberFormat="0" applyFill="0" applyAlignment="0" applyProtection="0"/>
    <xf numFmtId="0" fontId="18" fillId="0" borderId="0"/>
    <xf numFmtId="0" fontId="41" fillId="42" borderId="36" applyNumberFormat="0" applyAlignment="0" applyProtection="0"/>
    <xf numFmtId="0" fontId="41" fillId="42" borderId="36" applyNumberFormat="0" applyAlignment="0" applyProtection="0"/>
    <xf numFmtId="0" fontId="40" fillId="0" borderId="46" applyNumberFormat="0" applyFill="0" applyAlignment="0" applyProtection="0"/>
    <xf numFmtId="0" fontId="41" fillId="42" borderId="36" applyNumberFormat="0" applyAlignment="0" applyProtection="0"/>
    <xf numFmtId="0" fontId="40" fillId="0" borderId="46" applyNumberFormat="0" applyFill="0" applyAlignment="0" applyProtection="0"/>
    <xf numFmtId="0" fontId="41" fillId="42" borderId="36" applyNumberFormat="0" applyAlignment="0" applyProtection="0"/>
    <xf numFmtId="0" fontId="40" fillId="0" borderId="47" applyNumberFormat="0" applyFill="0" applyAlignment="0" applyProtection="0"/>
    <xf numFmtId="0" fontId="18" fillId="0" borderId="0"/>
    <xf numFmtId="0" fontId="40" fillId="0" borderId="45" applyNumberFormat="0" applyFill="0" applyAlignment="0" applyProtection="0"/>
    <xf numFmtId="0" fontId="41" fillId="42" borderId="36" applyNumberFormat="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40" fillId="0" borderId="44" applyNumberFormat="0" applyFill="0" applyAlignment="0" applyProtection="0"/>
    <xf numFmtId="9" fontId="18" fillId="0" borderId="0" applyFont="0" applyFill="0" applyBorder="0" applyAlignment="0" applyProtection="0"/>
    <xf numFmtId="0" fontId="40" fillId="0" borderId="45" applyNumberFormat="0" applyFill="0" applyAlignment="0" applyProtection="0"/>
    <xf numFmtId="0" fontId="40" fillId="0" borderId="45" applyNumberFormat="0" applyFill="0" applyAlignment="0" applyProtection="0"/>
    <xf numFmtId="0" fontId="40" fillId="0" borderId="45" applyNumberFormat="0" applyFill="0" applyAlignment="0" applyProtection="0"/>
    <xf numFmtId="0" fontId="40" fillId="0" borderId="46" applyNumberFormat="0" applyFill="0" applyAlignment="0" applyProtection="0"/>
    <xf numFmtId="0" fontId="40" fillId="0" borderId="44" applyNumberFormat="0" applyFill="0" applyAlignment="0" applyProtection="0"/>
    <xf numFmtId="0" fontId="40" fillId="0" borderId="44" applyNumberFormat="0" applyFill="0" applyAlignment="0" applyProtection="0"/>
    <xf numFmtId="0" fontId="41" fillId="42" borderId="36" applyNumberFormat="0" applyAlignment="0" applyProtection="0"/>
    <xf numFmtId="0" fontId="41" fillId="42" borderId="36" applyNumberFormat="0" applyAlignment="0" applyProtection="0"/>
    <xf numFmtId="0" fontId="40" fillId="0" borderId="48" applyNumberFormat="0" applyFill="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xf numFmtId="0" fontId="41" fillId="42" borderId="36" applyNumberFormat="0" applyAlignment="0" applyProtection="0"/>
    <xf numFmtId="0" fontId="40" fillId="0" borderId="47" applyNumberFormat="0" applyFill="0" applyAlignment="0" applyProtection="0"/>
    <xf numFmtId="0" fontId="40" fillId="0" borderId="44" applyNumberFormat="0" applyFill="0" applyAlignment="0" applyProtection="0"/>
    <xf numFmtId="0" fontId="18" fillId="0" borderId="0"/>
    <xf numFmtId="0" fontId="40" fillId="0" borderId="44" applyNumberFormat="0" applyFill="0" applyAlignment="0" applyProtection="0"/>
    <xf numFmtId="0" fontId="40" fillId="0" borderId="44" applyNumberFormat="0" applyFill="0" applyAlignment="0" applyProtection="0"/>
    <xf numFmtId="0" fontId="41" fillId="42" borderId="36" applyNumberFormat="0" applyAlignment="0" applyProtection="0"/>
    <xf numFmtId="0" fontId="40" fillId="0" borderId="46" applyNumberFormat="0" applyFill="0" applyAlignment="0" applyProtection="0"/>
    <xf numFmtId="0" fontId="41" fillId="42" borderId="36" applyNumberFormat="0" applyAlignment="0" applyProtection="0"/>
    <xf numFmtId="0" fontId="40" fillId="0" borderId="46" applyNumberFormat="0" applyFill="0" applyAlignment="0" applyProtection="0"/>
    <xf numFmtId="0" fontId="18" fillId="0" borderId="0"/>
    <xf numFmtId="9" fontId="18" fillId="0" borderId="0" applyFont="0" applyFill="0" applyBorder="0" applyAlignment="0" applyProtection="0"/>
    <xf numFmtId="0" fontId="40" fillId="0" borderId="47" applyNumberFormat="0" applyFill="0" applyAlignment="0" applyProtection="0"/>
    <xf numFmtId="0" fontId="40" fillId="0" borderId="47" applyNumberFormat="0" applyFill="0" applyAlignment="0" applyProtection="0"/>
    <xf numFmtId="0" fontId="40" fillId="0" borderId="46" applyNumberFormat="0" applyFill="0" applyAlignment="0" applyProtection="0"/>
    <xf numFmtId="0" fontId="40" fillId="0" borderId="48" applyNumberFormat="0" applyFill="0" applyAlignment="0" applyProtection="0"/>
    <xf numFmtId="0" fontId="18" fillId="0" borderId="0"/>
    <xf numFmtId="0" fontId="40" fillId="0" borderId="45" applyNumberFormat="0" applyFill="0" applyAlignment="0" applyProtection="0"/>
    <xf numFmtId="0" fontId="40" fillId="0" borderId="48" applyNumberFormat="0" applyFill="0" applyAlignment="0" applyProtection="0"/>
    <xf numFmtId="0" fontId="40" fillId="0" borderId="46" applyNumberFormat="0" applyFill="0" applyAlignment="0" applyProtection="0"/>
    <xf numFmtId="0" fontId="40" fillId="0" borderId="48" applyNumberFormat="0" applyFill="0" applyAlignment="0" applyProtection="0"/>
    <xf numFmtId="0" fontId="40" fillId="0" borderId="47" applyNumberFormat="0" applyFill="0" applyAlignment="0" applyProtection="0"/>
    <xf numFmtId="0" fontId="40" fillId="0" borderId="48" applyNumberFormat="0" applyFill="0" applyAlignment="0" applyProtection="0"/>
  </cellStyleXfs>
  <cellXfs count="107">
    <xf numFmtId="0" fontId="0" fillId="0" borderId="0" xfId="0"/>
    <xf numFmtId="8" fontId="0" fillId="0" borderId="0" xfId="0" applyNumberFormat="1"/>
    <xf numFmtId="164" fontId="17" fillId="0" borderId="0" xfId="0" applyNumberFormat="1" applyFont="1" applyProtection="1">
      <protection locked="0"/>
    </xf>
    <xf numFmtId="0" fontId="19" fillId="0" borderId="0" xfId="2" applyFont="1" applyAlignment="1">
      <alignment horizontal="left" wrapText="1"/>
    </xf>
    <xf numFmtId="165" fontId="20" fillId="0" borderId="0" xfId="1" applyNumberFormat="1" applyFont="1" applyProtection="1"/>
    <xf numFmtId="0" fontId="21" fillId="0" borderId="0" xfId="0" applyFont="1"/>
    <xf numFmtId="0" fontId="22" fillId="0" borderId="0" xfId="0" applyFont="1"/>
    <xf numFmtId="0" fontId="23" fillId="0" borderId="0" xfId="0" applyFont="1" applyAlignment="1">
      <alignment wrapText="1"/>
    </xf>
    <xf numFmtId="0" fontId="27" fillId="0" borderId="13" xfId="0" applyFont="1" applyBorder="1" applyAlignment="1">
      <alignment vertical="center"/>
    </xf>
    <xf numFmtId="0" fontId="28" fillId="0" borderId="14" xfId="0" applyFont="1" applyBorder="1"/>
    <xf numFmtId="6" fontId="28" fillId="0" borderId="0" xfId="0" applyNumberFormat="1" applyFont="1"/>
    <xf numFmtId="6" fontId="28" fillId="0" borderId="16" xfId="0" applyNumberFormat="1" applyFont="1" applyBorder="1"/>
    <xf numFmtId="0" fontId="28" fillId="0" borderId="16" xfId="0" applyFont="1" applyBorder="1"/>
    <xf numFmtId="0" fontId="28" fillId="0" borderId="17" xfId="0" applyFont="1" applyBorder="1" applyAlignment="1">
      <alignment horizontal="center"/>
    </xf>
    <xf numFmtId="6" fontId="28" fillId="33" borderId="21" xfId="0" applyNumberFormat="1" applyFont="1" applyFill="1" applyBorder="1" applyProtection="1">
      <protection locked="0"/>
    </xf>
    <xf numFmtId="6" fontId="28" fillId="0" borderId="17" xfId="0" applyNumberFormat="1" applyFont="1" applyBorder="1"/>
    <xf numFmtId="6" fontId="28" fillId="34" borderId="22" xfId="0" applyNumberFormat="1" applyFont="1" applyFill="1" applyBorder="1"/>
    <xf numFmtId="6" fontId="28" fillId="34" borderId="21" xfId="0" applyNumberFormat="1" applyFont="1" applyFill="1" applyBorder="1"/>
    <xf numFmtId="6" fontId="28" fillId="33" borderId="24" xfId="0" applyNumberFormat="1" applyFont="1" applyFill="1" applyBorder="1" applyProtection="1">
      <protection locked="0"/>
    </xf>
    <xf numFmtId="6" fontId="28" fillId="0" borderId="25" xfId="7" applyNumberFormat="1" applyFont="1" applyBorder="1"/>
    <xf numFmtId="6" fontId="28" fillId="33" borderId="25" xfId="0" applyNumberFormat="1" applyFont="1" applyFill="1" applyBorder="1" applyProtection="1">
      <protection locked="0"/>
    </xf>
    <xf numFmtId="6" fontId="28" fillId="33" borderId="26" xfId="0" applyNumberFormat="1" applyFont="1" applyFill="1" applyBorder="1" applyProtection="1">
      <protection locked="0"/>
    </xf>
    <xf numFmtId="0" fontId="28" fillId="0" borderId="17" xfId="0" applyFont="1" applyBorder="1"/>
    <xf numFmtId="0" fontId="23" fillId="0" borderId="16" xfId="0" applyFont="1" applyBorder="1"/>
    <xf numFmtId="8" fontId="28" fillId="0" borderId="0" xfId="0" applyNumberFormat="1" applyFont="1"/>
    <xf numFmtId="0" fontId="23" fillId="0" borderId="17" xfId="0" applyFont="1" applyBorder="1"/>
    <xf numFmtId="6" fontId="28" fillId="33" borderId="21" xfId="17" applyNumberFormat="1" applyFont="1" applyFill="1" applyBorder="1" applyProtection="1">
      <protection locked="0"/>
    </xf>
    <xf numFmtId="6" fontId="28" fillId="33" borderId="21" xfId="18" applyNumberFormat="1" applyFont="1" applyFill="1" applyBorder="1" applyProtection="1">
      <protection locked="0"/>
    </xf>
    <xf numFmtId="6" fontId="28" fillId="33" borderId="21" xfId="19" applyNumberFormat="1" applyFont="1" applyFill="1" applyBorder="1" applyProtection="1">
      <protection locked="0"/>
    </xf>
    <xf numFmtId="6" fontId="28" fillId="35" borderId="21" xfId="0" applyNumberFormat="1" applyFont="1" applyFill="1" applyBorder="1"/>
    <xf numFmtId="0" fontId="28" fillId="0" borderId="16" xfId="0" applyFont="1" applyBorder="1" applyAlignment="1">
      <alignment wrapText="1"/>
    </xf>
    <xf numFmtId="6" fontId="28" fillId="35" borderId="21" xfId="0" applyNumberFormat="1" applyFont="1" applyFill="1" applyBorder="1" applyProtection="1">
      <protection locked="0"/>
    </xf>
    <xf numFmtId="6" fontId="28" fillId="33" borderId="21" xfId="21" applyNumberFormat="1" applyFont="1" applyFill="1" applyBorder="1" applyProtection="1">
      <protection locked="0"/>
    </xf>
    <xf numFmtId="6" fontId="28" fillId="33" borderId="21" xfId="23" applyNumberFormat="1" applyFont="1" applyFill="1" applyBorder="1" applyProtection="1">
      <protection locked="0"/>
    </xf>
    <xf numFmtId="6" fontId="28" fillId="33" borderId="21" xfId="24" applyNumberFormat="1" applyFont="1" applyFill="1" applyBorder="1" applyProtection="1">
      <protection locked="0"/>
    </xf>
    <xf numFmtId="6" fontId="28" fillId="33" borderId="21" xfId="25" applyNumberFormat="1" applyFont="1" applyFill="1" applyBorder="1" applyProtection="1">
      <protection locked="0"/>
    </xf>
    <xf numFmtId="6" fontId="28" fillId="33" borderId="25" xfId="7" applyNumberFormat="1" applyFont="1" applyFill="1" applyBorder="1" applyProtection="1">
      <protection locked="0"/>
    </xf>
    <xf numFmtId="6" fontId="28" fillId="33" borderId="23" xfId="0" applyNumberFormat="1" applyFont="1" applyFill="1" applyBorder="1" applyProtection="1">
      <protection locked="0"/>
    </xf>
    <xf numFmtId="6" fontId="28" fillId="33" borderId="26" xfId="26" applyNumberFormat="1" applyFont="1" applyFill="1" applyBorder="1" applyProtection="1">
      <protection locked="0"/>
    </xf>
    <xf numFmtId="6" fontId="28" fillId="33" borderId="21" xfId="27" applyNumberFormat="1" applyFont="1" applyFill="1" applyBorder="1" applyProtection="1">
      <protection locked="0"/>
    </xf>
    <xf numFmtId="6" fontId="28" fillId="33" borderId="25" xfId="28" applyNumberFormat="1" applyFont="1" applyFill="1" applyBorder="1" applyProtection="1">
      <protection locked="0"/>
    </xf>
    <xf numFmtId="6" fontId="28" fillId="33" borderId="21" xfId="29" applyNumberFormat="1" applyFont="1" applyFill="1" applyBorder="1" applyProtection="1">
      <protection locked="0"/>
    </xf>
    <xf numFmtId="0" fontId="28" fillId="0" borderId="16" xfId="0" applyFont="1" applyBorder="1" applyAlignment="1">
      <alignment vertical="center" wrapText="1"/>
    </xf>
    <xf numFmtId="0" fontId="28" fillId="0" borderId="17" xfId="0" applyFont="1" applyBorder="1" applyAlignment="1">
      <alignment horizontal="center" vertical="center"/>
    </xf>
    <xf numFmtId="6" fontId="28" fillId="33" borderId="26" xfId="30" applyNumberFormat="1" applyFont="1" applyFill="1" applyBorder="1" applyProtection="1">
      <protection locked="0"/>
    </xf>
    <xf numFmtId="6" fontId="28" fillId="33" borderId="25" xfId="31" applyNumberFormat="1" applyFont="1" applyFill="1" applyBorder="1" applyProtection="1">
      <protection locked="0"/>
    </xf>
    <xf numFmtId="6" fontId="28" fillId="33" borderId="21" xfId="32" applyNumberFormat="1" applyFont="1" applyFill="1" applyBorder="1" applyProtection="1">
      <protection locked="0"/>
    </xf>
    <xf numFmtId="6" fontId="28" fillId="33" borderId="21" xfId="33" applyNumberFormat="1" applyFont="1" applyFill="1" applyBorder="1" applyProtection="1">
      <protection locked="0"/>
    </xf>
    <xf numFmtId="6" fontId="23" fillId="0" borderId="16" xfId="0" applyNumberFormat="1" applyFont="1" applyBorder="1"/>
    <xf numFmtId="6" fontId="23" fillId="0" borderId="0" xfId="0" applyNumberFormat="1" applyFont="1"/>
    <xf numFmtId="6" fontId="23" fillId="0" borderId="17" xfId="0" applyNumberFormat="1" applyFont="1" applyBorder="1"/>
    <xf numFmtId="6" fontId="28" fillId="33" borderId="27" xfId="0" applyNumberFormat="1" applyFont="1" applyFill="1" applyBorder="1" applyProtection="1">
      <protection locked="0"/>
    </xf>
    <xf numFmtId="0" fontId="31" fillId="0" borderId="16" xfId="16" applyFont="1" applyBorder="1"/>
    <xf numFmtId="0" fontId="31" fillId="0" borderId="17" xfId="16" applyFont="1" applyBorder="1" applyAlignment="1">
      <alignment horizontal="center"/>
    </xf>
    <xf numFmtId="6" fontId="28" fillId="33" borderId="28" xfId="0" applyNumberFormat="1" applyFont="1" applyFill="1" applyBorder="1" applyProtection="1">
      <protection locked="0"/>
    </xf>
    <xf numFmtId="6" fontId="28" fillId="33" borderId="21" xfId="34" applyNumberFormat="1" applyFont="1" applyFill="1" applyBorder="1" applyProtection="1">
      <protection locked="0"/>
    </xf>
    <xf numFmtId="6" fontId="28" fillId="33" borderId="21" xfId="35" applyNumberFormat="1" applyFont="1" applyFill="1" applyBorder="1" applyProtection="1">
      <protection locked="0"/>
    </xf>
    <xf numFmtId="6" fontId="28" fillId="33" borderId="21" xfId="36" applyNumberFormat="1" applyFont="1" applyFill="1" applyBorder="1" applyProtection="1">
      <protection locked="0"/>
    </xf>
    <xf numFmtId="6" fontId="28" fillId="33" borderId="21" xfId="37" applyNumberFormat="1" applyFont="1" applyFill="1" applyBorder="1" applyProtection="1">
      <protection locked="0"/>
    </xf>
    <xf numFmtId="6" fontId="28" fillId="33" borderId="23" xfId="38" applyNumberFormat="1" applyFont="1" applyFill="1" applyBorder="1" applyProtection="1">
      <protection locked="0"/>
    </xf>
    <xf numFmtId="6" fontId="28" fillId="33" borderId="25" xfId="39" applyNumberFormat="1" applyFont="1" applyFill="1" applyBorder="1" applyProtection="1">
      <protection locked="0"/>
    </xf>
    <xf numFmtId="6" fontId="28" fillId="33" borderId="25" xfId="40" applyNumberFormat="1" applyFont="1" applyFill="1" applyBorder="1" applyProtection="1">
      <protection locked="0"/>
    </xf>
    <xf numFmtId="6" fontId="28" fillId="33" borderId="25" xfId="41" applyNumberFormat="1" applyFont="1" applyFill="1" applyBorder="1" applyProtection="1">
      <protection locked="0"/>
    </xf>
    <xf numFmtId="6" fontId="28" fillId="34" borderId="29" xfId="0" applyNumberFormat="1" applyFont="1" applyFill="1" applyBorder="1"/>
    <xf numFmtId="6" fontId="28" fillId="34" borderId="25" xfId="0" applyNumberFormat="1" applyFont="1" applyFill="1" applyBorder="1"/>
    <xf numFmtId="6" fontId="28" fillId="0" borderId="23" xfId="0" applyNumberFormat="1" applyFont="1" applyBorder="1" applyProtection="1">
      <protection locked="0"/>
    </xf>
    <xf numFmtId="6" fontId="28" fillId="34" borderId="24" xfId="0" applyNumberFormat="1" applyFont="1" applyFill="1" applyBorder="1"/>
    <xf numFmtId="6" fontId="28" fillId="36" borderId="21" xfId="0" applyNumberFormat="1" applyFont="1" applyFill="1" applyBorder="1"/>
    <xf numFmtId="6" fontId="28" fillId="0" borderId="25" xfId="42" applyNumberFormat="1" applyFont="1" applyBorder="1" applyProtection="1">
      <protection locked="0"/>
    </xf>
    <xf numFmtId="0" fontId="28" fillId="0" borderId="30" xfId="0" applyFont="1" applyBorder="1"/>
    <xf numFmtId="0" fontId="28" fillId="0" borderId="31" xfId="0" applyFont="1" applyBorder="1" applyAlignment="1">
      <alignment horizontal="center"/>
    </xf>
    <xf numFmtId="6" fontId="28" fillId="35" borderId="32" xfId="38" applyNumberFormat="1" applyFont="1" applyFill="1" applyBorder="1"/>
    <xf numFmtId="6" fontId="28" fillId="35" borderId="33" xfId="39" applyNumberFormat="1" applyFont="1" applyFill="1" applyBorder="1"/>
    <xf numFmtId="6" fontId="28" fillId="35" borderId="33" xfId="0" applyNumberFormat="1" applyFont="1" applyFill="1" applyBorder="1"/>
    <xf numFmtId="6" fontId="28" fillId="0" borderId="34" xfId="0" applyNumberFormat="1" applyFont="1" applyBorder="1"/>
    <xf numFmtId="6" fontId="28" fillId="0" borderId="35" xfId="0" applyNumberFormat="1" applyFont="1" applyBorder="1"/>
    <xf numFmtId="6" fontId="28" fillId="34" borderId="32" xfId="0" applyNumberFormat="1" applyFont="1" applyFill="1" applyBorder="1"/>
    <xf numFmtId="6" fontId="28" fillId="34" borderId="33" xfId="0" applyNumberFormat="1" applyFont="1" applyFill="1" applyBorder="1"/>
    <xf numFmtId="0" fontId="18" fillId="0" borderId="0" xfId="43"/>
    <xf numFmtId="0" fontId="18" fillId="0" borderId="0" xfId="43" applyAlignment="1">
      <alignment horizontal="left" vertical="top" wrapText="1"/>
    </xf>
    <xf numFmtId="8" fontId="18" fillId="0" borderId="0" xfId="43" applyNumberFormat="1" applyAlignment="1">
      <alignment vertical="top"/>
    </xf>
    <xf numFmtId="0" fontId="18" fillId="0" borderId="0" xfId="43" applyAlignment="1">
      <alignment vertical="top" wrapText="1"/>
    </xf>
    <xf numFmtId="0" fontId="18" fillId="0" borderId="0" xfId="0" applyFont="1" applyAlignment="1">
      <alignment horizontal="left" wrapText="1"/>
    </xf>
    <xf numFmtId="0" fontId="18" fillId="0" borderId="0" xfId="0" applyFont="1" applyAlignment="1">
      <alignment wrapText="1"/>
    </xf>
    <xf numFmtId="0" fontId="18" fillId="0" borderId="0" xfId="43" applyAlignment="1">
      <alignment horizontal="left" vertical="top" wrapText="1"/>
    </xf>
    <xf numFmtId="0" fontId="23" fillId="0" borderId="0" xfId="43" applyFont="1" applyAlignment="1">
      <alignment horizontal="left" vertical="top" wrapText="1"/>
    </xf>
    <xf numFmtId="8" fontId="21" fillId="0" borderId="15" xfId="0" applyNumberFormat="1" applyFont="1" applyBorder="1" applyAlignment="1">
      <alignment horizontal="center" vertical="center" wrapText="1"/>
    </xf>
    <xf numFmtId="8" fontId="26" fillId="0" borderId="0" xfId="0" applyNumberFormat="1" applyFont="1" applyAlignment="1">
      <alignment horizontal="center" vertical="center" wrapText="1"/>
    </xf>
    <xf numFmtId="8" fontId="26" fillId="0" borderId="19" xfId="0" applyNumberFormat="1" applyFont="1" applyBorder="1" applyAlignment="1">
      <alignment horizontal="center" vertical="center" wrapText="1"/>
    </xf>
    <xf numFmtId="8" fontId="21" fillId="0" borderId="14" xfId="0" applyNumberFormat="1" applyFont="1" applyBorder="1" applyAlignment="1">
      <alignment horizontal="center" vertical="center" wrapText="1"/>
    </xf>
    <xf numFmtId="8" fontId="21" fillId="0" borderId="17" xfId="0" applyNumberFormat="1" applyFont="1" applyBorder="1" applyAlignment="1">
      <alignment horizontal="center" vertical="center" wrapText="1"/>
    </xf>
    <xf numFmtId="8" fontId="21" fillId="0" borderId="20" xfId="0" applyNumberFormat="1" applyFont="1" applyBorder="1" applyAlignment="1">
      <alignment horizontal="center" vertical="center" wrapText="1"/>
    </xf>
    <xf numFmtId="8" fontId="21" fillId="0" borderId="0" xfId="0" applyNumberFormat="1" applyFont="1" applyAlignment="1">
      <alignment horizontal="center" vertical="center" wrapText="1"/>
    </xf>
    <xf numFmtId="8" fontId="21" fillId="0" borderId="19" xfId="0" applyNumberFormat="1" applyFont="1" applyBorder="1" applyAlignment="1">
      <alignment horizontal="center" vertical="center" wrapText="1"/>
    </xf>
    <xf numFmtId="8" fontId="21" fillId="0" borderId="13" xfId="0" applyNumberFormat="1" applyFont="1" applyBorder="1" applyAlignment="1">
      <alignment horizontal="center" vertical="center" wrapText="1"/>
    </xf>
    <xf numFmtId="8" fontId="21" fillId="0" borderId="16" xfId="0" applyNumberFormat="1" applyFont="1" applyBorder="1" applyAlignment="1">
      <alignment horizontal="center" vertical="center" wrapText="1"/>
    </xf>
    <xf numFmtId="8" fontId="21" fillId="0" borderId="18" xfId="0" applyNumberFormat="1" applyFont="1" applyBorder="1" applyAlignment="1">
      <alignment horizontal="center" vertical="center" wrapText="1"/>
    </xf>
    <xf numFmtId="0" fontId="25" fillId="0" borderId="13" xfId="0" applyFont="1" applyBorder="1" applyAlignment="1">
      <alignment horizontal="left" vertical="center"/>
    </xf>
    <xf numFmtId="0" fontId="25" fillId="0" borderId="16" xfId="0" applyFont="1" applyBorder="1" applyAlignment="1">
      <alignment horizontal="left" vertical="center"/>
    </xf>
    <xf numFmtId="0" fontId="24" fillId="0" borderId="10"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1" fillId="0" borderId="14" xfId="0" applyFont="1" applyBorder="1" applyAlignment="1">
      <alignment horizontal="center" vertical="center" wrapText="1"/>
    </xf>
    <xf numFmtId="0" fontId="21" fillId="0" borderId="17" xfId="0" applyFont="1" applyBorder="1" applyAlignment="1">
      <alignment horizontal="center" vertical="center" wrapText="1"/>
    </xf>
  </cellXfs>
  <cellStyles count="336">
    <cellStyle name="$" xfId="44" xr:uid="{CF0F79E7-1FA3-4BAA-B81C-BE3F793DE4EB}"/>
    <cellStyle name="$.00" xfId="45" xr:uid="{A1981A75-AFD1-492F-828B-14246F6B3A92}"/>
    <cellStyle name="$_9. Rev2Cost_GDPIPI" xfId="102" xr:uid="{E819BEB5-5FBD-4150-A9CF-9F00A03E8AE9}"/>
    <cellStyle name="$_9. Rev2Cost_GDPIPI 2" xfId="111" xr:uid="{A51F58D8-8779-4672-94C4-32A8D5B1FF9A}"/>
    <cellStyle name="$_lists" xfId="103" xr:uid="{3DD9D03E-7AA4-4B0D-B20B-26E93EFC57C3}"/>
    <cellStyle name="$_lists 2" xfId="112" xr:uid="{DF176E7D-32AB-4A83-B06A-825AABAC5BC0}"/>
    <cellStyle name="$_lists_4. Current Monthly Fixed Charge" xfId="104" xr:uid="{F428B54F-48E4-4398-9568-A43B4CFD0A00}"/>
    <cellStyle name="$_Sheet4" xfId="105" xr:uid="{136898AB-1D6F-492D-9DFE-C5B900D93C40}"/>
    <cellStyle name="$_Sheet4 2" xfId="113" xr:uid="{95E304D9-9B1D-4E6B-8F43-B218F5CEE387}"/>
    <cellStyle name="$M" xfId="46" xr:uid="{F4199273-E365-4B7A-8956-2B2022AA5164}"/>
    <cellStyle name="$M.00" xfId="47" xr:uid="{57818738-DD42-465D-9C54-7CC8D76B53A9}"/>
    <cellStyle name="$M_9. Rev2Cost_GDPIPI" xfId="106" xr:uid="{7DC9B85C-4A07-43E9-9DA3-37598264EC45}"/>
    <cellStyle name="20% - Accent1 2" xfId="114" xr:uid="{F17C225C-4790-4BF6-ABE1-19A39D46BD73}"/>
    <cellStyle name="20% - Accent1 2 2" xfId="180" xr:uid="{DAE964DC-4BB2-4CA9-A959-F4C7AE00A3B3}"/>
    <cellStyle name="20% - Accent1 3" xfId="48" xr:uid="{BE3CFD4B-23AD-4EA6-9CF4-450DD45D4B95}"/>
    <cellStyle name="20% - Accent2 2" xfId="115" xr:uid="{6FC53220-5344-48C5-81DF-15F7FAF600B0}"/>
    <cellStyle name="20% - Accent2 2 2" xfId="181" xr:uid="{9DD3138C-1836-4EE2-8C8C-F2FE306A529E}"/>
    <cellStyle name="20% - Accent2 3" xfId="49" xr:uid="{7B9A776B-CBDE-4B12-A2ED-3F637D684281}"/>
    <cellStyle name="20% - Accent3 2" xfId="116" xr:uid="{7D33CFEA-79F7-4373-90AC-181F29AFC75B}"/>
    <cellStyle name="20% - Accent3 2 2" xfId="182" xr:uid="{95E49C19-7694-4795-B187-B67C4030EC69}"/>
    <cellStyle name="20% - Accent3 3" xfId="50" xr:uid="{11CDB558-0F44-4B04-9B63-27026803B20E}"/>
    <cellStyle name="20% - Accent4 2" xfId="117" xr:uid="{798313D5-D58E-49E1-A7C6-0A30482BF8CD}"/>
    <cellStyle name="20% - Accent4 2 2" xfId="183" xr:uid="{28FC6ED8-D5A2-48BF-A99E-6714E0BB3A9B}"/>
    <cellStyle name="20% - Accent4 3" xfId="51" xr:uid="{DF26CB2B-ED95-41DB-B411-6DD4D58BC2FD}"/>
    <cellStyle name="20% - Accent5 2" xfId="118" xr:uid="{F4B2EBD5-1344-4540-854D-E945272D8718}"/>
    <cellStyle name="20% - Accent5 2 2" xfId="184" xr:uid="{5A4196E7-9D5A-4092-BD2D-61D6A0923129}"/>
    <cellStyle name="20% - Accent5 3" xfId="52" xr:uid="{2144E7DF-D31C-42C0-AB6D-F36B496B3115}"/>
    <cellStyle name="20% - Accent6 2" xfId="119" xr:uid="{A1687234-DF0D-4852-9EEB-378B481EA575}"/>
    <cellStyle name="20% - Accent6 2 2" xfId="185" xr:uid="{11CAB97F-A8A5-4535-A50E-F5546AD0D7B0}"/>
    <cellStyle name="20% - Accent6 3" xfId="53" xr:uid="{FD14056B-94D9-4823-84C0-D1E9235B90F0}"/>
    <cellStyle name="40% - Accent1 2" xfId="120" xr:uid="{97D89537-ECD0-475A-96DA-D1CA890DF9C7}"/>
    <cellStyle name="40% - Accent1 2 2" xfId="186" xr:uid="{737A7C54-6646-4171-B63C-C0DB0754E438}"/>
    <cellStyle name="40% - Accent1 3" xfId="54" xr:uid="{EFD4918E-9BF1-40B4-A22C-530E9165E867}"/>
    <cellStyle name="40% - Accent2 2" xfId="121" xr:uid="{FEC5E4DB-C9AE-4A64-88C2-BE0A3184E0D2}"/>
    <cellStyle name="40% - Accent2 2 2" xfId="187" xr:uid="{05C0A0C5-E92F-4143-9296-7428DFD35A68}"/>
    <cellStyle name="40% - Accent2 3" xfId="55" xr:uid="{E87D0CE9-3910-4570-8C20-728101E17DE2}"/>
    <cellStyle name="40% - Accent3 2" xfId="122" xr:uid="{B6F27BC5-E960-4249-A642-F0FA33E59353}"/>
    <cellStyle name="40% - Accent3 2 2" xfId="188" xr:uid="{2C037E8D-5E13-4492-B426-16D6B10E0005}"/>
    <cellStyle name="40% - Accent3 3" xfId="56" xr:uid="{3541073D-7CCD-442E-AF88-65C26F2973A4}"/>
    <cellStyle name="40% - Accent4 2" xfId="123" xr:uid="{87DEBAC9-7D35-46B5-9AF6-0360861F45C9}"/>
    <cellStyle name="40% - Accent4 2 2" xfId="189" xr:uid="{AC405A08-89A5-4E92-B7B7-EEEF33532DDF}"/>
    <cellStyle name="40% - Accent4 3" xfId="57" xr:uid="{76F9A323-92CE-4D53-BFC2-EDF644389B52}"/>
    <cellStyle name="40% - Accent5 2" xfId="124" xr:uid="{93CE8331-2F0C-4E97-8746-BC908BBA2FD3}"/>
    <cellStyle name="40% - Accent5 2 2" xfId="190" xr:uid="{085CE32E-336F-4480-8A0A-FF1D233BB9DA}"/>
    <cellStyle name="40% - Accent5 3" xfId="58" xr:uid="{8C1861A0-27D2-4E05-A864-285E31CE90CE}"/>
    <cellStyle name="40% - Accent6 2" xfId="125" xr:uid="{D726AEE2-6AF4-43E2-AE36-F2D05C4FA694}"/>
    <cellStyle name="40% - Accent6 2 2" xfId="191" xr:uid="{F985F887-E332-401A-B998-A6A107E43C0C}"/>
    <cellStyle name="40% - Accent6 3" xfId="59" xr:uid="{D8B9B14F-5DD0-43B6-BDFF-C73EC44AEF91}"/>
    <cellStyle name="60% - Accent1 2" xfId="126" xr:uid="{EA52FAEF-E31A-4EAF-9D60-1816954BD401}"/>
    <cellStyle name="60% - Accent1 3" xfId="60" xr:uid="{A4C1FD2E-88BC-4947-A46C-6C94E654A3DF}"/>
    <cellStyle name="60% - Accent2 2" xfId="127" xr:uid="{D52441AB-9BFE-4B20-912D-4D701FB87411}"/>
    <cellStyle name="60% - Accent2 3" xfId="61" xr:uid="{21249CF2-F77F-48D3-9D87-E9D139D0450B}"/>
    <cellStyle name="60% - Accent3 2" xfId="128" xr:uid="{71B4195C-258F-448C-A13D-30EF3B5CA164}"/>
    <cellStyle name="60% - Accent3 3" xfId="62" xr:uid="{BE3DEC7E-C074-4A4C-8223-2E8C1260EECD}"/>
    <cellStyle name="60% - Accent4 2" xfId="129" xr:uid="{6ED52801-581F-4EA5-B5C3-0FEC14512763}"/>
    <cellStyle name="60% - Accent4 3" xfId="63" xr:uid="{3467DD81-7ADA-42DD-B2DA-5F725585F72B}"/>
    <cellStyle name="60% - Accent5 2" xfId="130" xr:uid="{DAA5048B-0459-4C88-A293-9F04A271B949}"/>
    <cellStyle name="60% - Accent5 3" xfId="64" xr:uid="{D46633BD-D4E1-4022-BDB3-B2B08BD0D16E}"/>
    <cellStyle name="60% - Accent6 2" xfId="131" xr:uid="{DD4A7D1D-03AB-4549-B575-862A4CC0749A}"/>
    <cellStyle name="60% - Accent6 3" xfId="65" xr:uid="{B3DC2B31-929D-4643-81B2-B8063495144D}"/>
    <cellStyle name="Accent1 2" xfId="132" xr:uid="{E46BAC16-33A5-4701-8428-CA11FBB588EE}"/>
    <cellStyle name="Accent1 3" xfId="66" xr:uid="{0886B3F8-5D84-4FE5-97F4-3381DDD49DD2}"/>
    <cellStyle name="Accent2 2" xfId="133" xr:uid="{B92AD94B-9D23-4D42-937A-7B533D200436}"/>
    <cellStyle name="Accent2 3" xfId="67" xr:uid="{03F8D66F-B9A8-4BB8-930A-3E7C2E065B49}"/>
    <cellStyle name="Accent3 2" xfId="134" xr:uid="{7FE5C3A5-D1AB-459B-B8A3-C1652D7BB25B}"/>
    <cellStyle name="Accent3 3" xfId="68" xr:uid="{8B0A9BB3-43AD-4529-8EEC-8B75F5753277}"/>
    <cellStyle name="Accent4 2" xfId="135" xr:uid="{2B676C9C-2BE3-49C7-A7C9-412F3BB0D6B6}"/>
    <cellStyle name="Accent4 3" xfId="69" xr:uid="{B43E7C84-18A8-4514-9E90-44B7C80419B0}"/>
    <cellStyle name="Accent5 2" xfId="136" xr:uid="{86B7D866-A491-4425-894E-159A963D26E8}"/>
    <cellStyle name="Accent5 3" xfId="70" xr:uid="{B2F46E18-4055-44DC-AFEF-3C03CAF01C6B}"/>
    <cellStyle name="Accent6 2" xfId="137" xr:uid="{5C4E95A3-23EA-4566-8A9E-46DDF39A34C2}"/>
    <cellStyle name="Accent6 3" xfId="71" xr:uid="{85BF2BE5-3B20-442B-888B-98275540755B}"/>
    <cellStyle name="Bad 2" xfId="138" xr:uid="{CDAA51D0-80C9-43B3-A3C2-E967BB76C675}"/>
    <cellStyle name="Bad 3" xfId="72" xr:uid="{BD81B10B-4AE1-41F0-A83D-F7B7AC7408CE}"/>
    <cellStyle name="Calculation 2" xfId="139" xr:uid="{8A6A0A68-C5D9-4870-A808-BBA003C814E1}"/>
    <cellStyle name="Calculation 3" xfId="73" xr:uid="{A1902584-CC13-48F3-BF90-57D020ABD3D9}"/>
    <cellStyle name="Check Cell 2" xfId="140" xr:uid="{F4E54350-27F7-4149-AD16-5809B92AA8FC}"/>
    <cellStyle name="Check Cell 3" xfId="74" xr:uid="{43ADAEDC-BC86-4F84-8BF7-D5AEA1F8B0A4}"/>
    <cellStyle name="Comma" xfId="1" builtinId="3"/>
    <cellStyle name="Comma 2" xfId="141" xr:uid="{A118ED6B-0D94-4B6B-8336-B027F2AB953C}"/>
    <cellStyle name="Comma 2 2" xfId="193" xr:uid="{088DB1BE-745A-4B52-8EB5-A015AA1A5535}"/>
    <cellStyle name="Comma 3" xfId="142" xr:uid="{16E53401-2FF6-4CE3-9DBD-3765D477B7C8}"/>
    <cellStyle name="Comma 3 2" xfId="194" xr:uid="{20949E50-021B-457F-88C6-3EA3395A28A4}"/>
    <cellStyle name="Comma 32" xfId="259" xr:uid="{25E0BAD7-9965-41AA-914A-FF591BBB0060}"/>
    <cellStyle name="Comma 33" xfId="260" xr:uid="{A2879B0D-F4D2-4BE2-BC2A-1D94A29DD890}"/>
    <cellStyle name="Comma 34" xfId="261" xr:uid="{DE6606E8-EB92-4CB3-BD85-C58370F557A4}"/>
    <cellStyle name="Comma 35" xfId="262" xr:uid="{7CB30CB5-318A-4473-A4FE-52C2DF243B9A}"/>
    <cellStyle name="Comma 36" xfId="263" xr:uid="{651B8FAD-EFF9-409C-813E-2B6E6A50AC54}"/>
    <cellStyle name="Comma 4" xfId="143" xr:uid="{E479BA82-E21A-47B1-9F82-5C05EA8BEB60}"/>
    <cellStyle name="Comma 5" xfId="265" xr:uid="{44D251F0-9743-4310-B6B0-638CC1CA8DEF}"/>
    <cellStyle name="Comma 6" xfId="99" xr:uid="{31252439-0C81-4B73-8C3F-E11D769F060A}"/>
    <cellStyle name="Comma0" xfId="75" xr:uid="{C9FF56A6-72ED-4DEB-998C-9DB6F53BF0EE}"/>
    <cellStyle name="Currency 2" xfId="144" xr:uid="{0157BB0E-84DF-43ED-B07C-B4CEF9C3717F}"/>
    <cellStyle name="Currency 3" xfId="267" xr:uid="{06BF4CE4-36A3-4FEF-AD1B-0A73EE357819}"/>
    <cellStyle name="Currency 4" xfId="100" xr:uid="{B0E461B9-429A-4B30-8A39-2CCD71CE92E6}"/>
    <cellStyle name="Currency0" xfId="76" xr:uid="{325813D0-D37F-4BF3-B146-2F28077DA88C}"/>
    <cellStyle name="Date" xfId="77" xr:uid="{03A7AA8E-4F03-48E3-AF60-CDBE64DC65DF}"/>
    <cellStyle name="Explanatory Text 2" xfId="145" xr:uid="{D93FE1D9-8631-4757-BA16-8EDA1676E131}"/>
    <cellStyle name="Explanatory Text 3" xfId="78" xr:uid="{EE78F592-371C-4699-99D3-E1D53F73EA96}"/>
    <cellStyle name="Fixed" xfId="79" xr:uid="{855BE6C6-B2C8-41F4-8798-C5B8AB2B9952}"/>
    <cellStyle name="Good 2" xfId="146" xr:uid="{CD055ACF-9F6C-4144-8C1B-9311DD540372}"/>
    <cellStyle name="Good 3" xfId="80" xr:uid="{783EE893-1C31-4E1B-ACAB-3DFB320C67CD}"/>
    <cellStyle name="Grey" xfId="81" xr:uid="{662512ED-7E1F-41B1-89A6-4E94927746FC}"/>
    <cellStyle name="Heading 1 2" xfId="147" xr:uid="{950A73FE-ABB5-463C-80C4-F3205B0A4D9D}"/>
    <cellStyle name="Heading 1 3" xfId="82" xr:uid="{9D3CEFA2-74E1-4042-808A-FAE4954DA3D4}"/>
    <cellStyle name="Heading 2 2" xfId="148" xr:uid="{E9826403-41F3-4521-B719-A0E7BBAE784F}"/>
    <cellStyle name="Heading 2 3" xfId="83" xr:uid="{F3A254E2-82AB-405B-A9E3-01A21B502B15}"/>
    <cellStyle name="Heading 3 10" xfId="301" xr:uid="{DF9A509F-BC3F-4E6C-AC35-88D4B91AC013}"/>
    <cellStyle name="Heading 3 11" xfId="327" xr:uid="{13CD73C3-56EE-4C9F-91A8-29DADB0BF66A}"/>
    <cellStyle name="Heading 3 12" xfId="280" xr:uid="{146023F9-B1AA-48E9-8ABF-E9FB76E023F4}"/>
    <cellStyle name="Heading 3 13" xfId="309" xr:uid="{667C8F8E-30AF-45B1-9409-382A4C47D0AF}"/>
    <cellStyle name="Heading 3 2" xfId="149" xr:uid="{92F1778F-4059-4A4D-BA20-1F25BE2B9761}"/>
    <cellStyle name="Heading 3 3" xfId="237" xr:uid="{5C63F2AE-AA7C-4017-BD54-A5D5AD142213}"/>
    <cellStyle name="Heading 3 3 2" xfId="317" xr:uid="{0C006433-31EB-4D9B-B437-A986255489D4}"/>
    <cellStyle name="Heading 3 3 3" xfId="271" xr:uid="{92941C70-6EAE-4FCF-818D-BBD0AA200D58}"/>
    <cellStyle name="Heading 3 3 4" xfId="287" xr:uid="{3E132B43-55B1-4488-81F0-4E015869D43D}"/>
    <cellStyle name="Heading 3 3 5" xfId="314" xr:uid="{E1D1B9E2-EAF9-4E9B-AB01-A07291EB04C6}"/>
    <cellStyle name="Heading 3 3 6" xfId="328" xr:uid="{AD33AA68-02C9-4497-AE74-D6D650F0A59C}"/>
    <cellStyle name="Heading 3 4" xfId="198" xr:uid="{D6D52C2E-A7BC-49D4-9D8A-82B74DA27EDA}"/>
    <cellStyle name="Heading 3 4 2" xfId="306" xr:uid="{D2E8CE33-A036-42CD-B582-DC5C9F6E50B4}"/>
    <cellStyle name="Heading 3 4 3" xfId="330" xr:uid="{C1F136AA-7AAF-4FB1-BFD8-B9C05234D46A}"/>
    <cellStyle name="Heading 3 4 4" xfId="332" xr:uid="{BD197969-36B8-431B-9E4C-9C2AB51E64AB}"/>
    <cellStyle name="Heading 3 4 5" xfId="334" xr:uid="{3A99952A-EE29-44CE-9E73-A8902F71794C}"/>
    <cellStyle name="Heading 3 4 6" xfId="335" xr:uid="{6B60200D-6D16-496D-A49B-865AF159A38E}"/>
    <cellStyle name="Heading 3 5" xfId="174" xr:uid="{9D50E660-B9A4-42D8-9A96-6BE3975F8B55}"/>
    <cellStyle name="Heading 3 5 2" xfId="299" xr:uid="{A0239A9C-7B9C-42DC-8DF5-7820EE5673FC}"/>
    <cellStyle name="Heading 3 5 3" xfId="303" xr:uid="{F331FDB0-BF51-454B-8316-612FC37CB6F6}"/>
    <cellStyle name="Heading 3 5 4" xfId="320" xr:uid="{2F13A668-D7DC-45B7-A118-E459DD81D595}"/>
    <cellStyle name="Heading 3 5 5" xfId="278" xr:uid="{4C843D3C-FC90-4C18-8400-71223778E1E8}"/>
    <cellStyle name="Heading 3 5 6" xfId="283" xr:uid="{4D32A40F-8767-4519-9062-BC4DF3B0B15F}"/>
    <cellStyle name="Heading 3 6" xfId="238" xr:uid="{A73D1E6D-367F-4E1A-BBC1-37F58686484C}"/>
    <cellStyle name="Heading 3 6 2" xfId="318" xr:uid="{EA7E112F-7A51-4BDF-BD21-D726F3AA210F}"/>
    <cellStyle name="Heading 3 6 3" xfId="302" xr:uid="{0413028A-539A-4533-83DF-2736FA73202E}"/>
    <cellStyle name="Heading 3 6 4" xfId="322" xr:uid="{DC8DCB3F-5B6D-4961-B164-690C6BEA0442}"/>
    <cellStyle name="Heading 3 6 5" xfId="291" xr:uid="{F3152579-09F5-408C-A2B1-0CA343AACEC2}"/>
    <cellStyle name="Heading 3 6 6" xfId="331" xr:uid="{6E5A136A-7D62-44D9-8F7E-080F4DADC375}"/>
    <cellStyle name="Heading 3 7" xfId="197" xr:uid="{48FA637E-4B46-4441-8189-750F36041215}"/>
    <cellStyle name="Heading 3 7 2" xfId="305" xr:uid="{CE625EC1-EE09-40B4-85D7-74E57FF8129A}"/>
    <cellStyle name="Heading 3 7 3" xfId="293" xr:uid="{E92CDF92-A221-4F8E-BA96-04F151BB960E}"/>
    <cellStyle name="Heading 3 7 4" xfId="304" xr:uid="{1A8F8A5B-C92A-47D5-B525-4E9079872E67}"/>
    <cellStyle name="Heading 3 7 5" xfId="325" xr:uid="{63D04497-DAC4-402D-AF0C-1BD78A9EFA54}"/>
    <cellStyle name="Heading 3 7 6" xfId="243" xr:uid="{C62A2D91-56AE-44E9-93F6-3A1E9CBC0406}"/>
    <cellStyle name="Heading 3 8" xfId="232" xr:uid="{5CF6150B-9FB4-47F2-AD7F-8F615100DCD4}"/>
    <cellStyle name="Heading 3 8 2" xfId="315" xr:uid="{7CBF81F4-E6F0-43CA-8A6E-4060BC65591D}"/>
    <cellStyle name="Heading 3 8 3" xfId="255" xr:uid="{D9993C4A-94F7-4715-9DB2-D8A033E3B755}"/>
    <cellStyle name="Heading 3 8 4" xfId="289" xr:uid="{F55A7639-09A9-4337-83D3-368CB69C4438}"/>
    <cellStyle name="Heading 3 8 5" xfId="326" xr:uid="{8219EE75-F380-47DE-9558-2D664C5EAA16}"/>
    <cellStyle name="Heading 3 8 6" xfId="333" xr:uid="{8924F740-D7DA-46C2-987A-83E4DBDE97DD}"/>
    <cellStyle name="Heading 3 9" xfId="84" xr:uid="{CCB3F84B-27AF-4518-9ED7-633C7E8B899C}"/>
    <cellStyle name="Heading 4 2" xfId="150" xr:uid="{362A35D9-204D-47AF-AB4F-E08307E8B94B}"/>
    <cellStyle name="Heading 4 3" xfId="85" xr:uid="{2D593F66-EFE2-46E0-948A-5144DEA86854}"/>
    <cellStyle name="Input [yellow]" xfId="87" xr:uid="{2C5AF20B-9179-4AB7-B794-CF66B068C847}"/>
    <cellStyle name="Input 10" xfId="272" xr:uid="{4899BA2D-D636-435D-B182-D3693088757B}"/>
    <cellStyle name="Input 11" xfId="290" xr:uid="{FCFA473E-0D35-42C1-B94F-40635F888471}"/>
    <cellStyle name="Input 12" xfId="286" xr:uid="{62BD036A-9F52-426F-9B91-0274A10B5467}"/>
    <cellStyle name="Input 13" xfId="308" xr:uid="{B654A5BF-91DE-42A2-BB04-EF7C99830915}"/>
    <cellStyle name="Input 14" xfId="253" xr:uid="{CE9C0CE5-1760-4DA7-8FC9-B043AFD9AB1D}"/>
    <cellStyle name="Input 15" xfId="321" xr:uid="{E47A1BB5-353F-4A31-800F-00762F81F9B0}"/>
    <cellStyle name="Input 16" xfId="288" xr:uid="{B02D2C39-AA6D-4AA7-9B27-DD1125D9E5F9}"/>
    <cellStyle name="Input 17" xfId="307" xr:uid="{91B069F3-249D-4508-A17F-589009BE14A0}"/>
    <cellStyle name="Input 18" xfId="248" xr:uid="{C6058541-FDDA-45E5-BFA6-191A18FB8D8C}"/>
    <cellStyle name="Input 2" xfId="151" xr:uid="{B3799466-019D-4973-89B2-8FD60BE393AD}"/>
    <cellStyle name="Input 3" xfId="86" xr:uid="{82532937-93FC-47B7-832C-BAF145B4A6FD}"/>
    <cellStyle name="Input 4" xfId="269" xr:uid="{2CD50D85-45F7-433D-B5D4-18E71A59A5FA}"/>
    <cellStyle name="Input 5" xfId="313" xr:uid="{A44B390E-CF87-43BA-BABF-6AC154AF036C}"/>
    <cellStyle name="Input 6" xfId="285" xr:uid="{E2C7E54E-6DDA-4387-A3A5-306B747F6601}"/>
    <cellStyle name="Input 7" xfId="319" xr:uid="{0FE332D7-22EE-4830-BDA3-20C3178D64EC}"/>
    <cellStyle name="Input 8" xfId="249" xr:uid="{2B81DA13-9215-400D-A387-538B9AC4CFCC}"/>
    <cellStyle name="Input 9" xfId="294" xr:uid="{6E9C7641-8210-4E18-9ED5-519548929A8C}"/>
    <cellStyle name="Linked Cell 2" xfId="152" xr:uid="{DF6B8E79-811A-46A6-8652-E8775392E514}"/>
    <cellStyle name="Linked Cell 3" xfId="88" xr:uid="{5184F86F-0B14-420C-8654-BBEF0C5DF0E7}"/>
    <cellStyle name="M" xfId="89" xr:uid="{CA32EB57-8EEC-4247-876E-605F1E6D3DB9}"/>
    <cellStyle name="M.00" xfId="90" xr:uid="{6FB4A6C7-C3D2-4D9C-9717-569EAF411BD3}"/>
    <cellStyle name="M_9. Rev2Cost_GDPIPI" xfId="107" xr:uid="{E25D23F5-43CA-4E74-B1CA-A001F0943AD8}"/>
    <cellStyle name="M_9. Rev2Cost_GDPIPI 2" xfId="153" xr:uid="{54F7E3E2-0FBD-42EE-B962-7158A0DD115A}"/>
    <cellStyle name="M_lists" xfId="108" xr:uid="{86F2F3A7-7EA7-4FF5-8209-2666A4DB8658}"/>
    <cellStyle name="M_lists 2" xfId="154" xr:uid="{ECF0CB33-B98E-419D-8E77-4E509B42FA39}"/>
    <cellStyle name="M_lists_4. Current Monthly Fixed Charge" xfId="109" xr:uid="{CBF5BB6F-E7B8-4DE9-9872-3E23F71E38DD}"/>
    <cellStyle name="M_Sheet4" xfId="110" xr:uid="{1580AFD4-C9AD-4F60-87ED-8EC84985C28C}"/>
    <cellStyle name="M_Sheet4 2" xfId="155" xr:uid="{3AD91408-1C2A-4FCC-A818-28C0811397E0}"/>
    <cellStyle name="Neutral 2" xfId="156" xr:uid="{9F0C33DA-8844-4F39-B5FA-0117B4E9AD52}"/>
    <cellStyle name="Neutral 3" xfId="91" xr:uid="{FAEEBAF3-5D52-42D0-AA50-22F74DE13FCD}"/>
    <cellStyle name="Normal" xfId="0" builtinId="0"/>
    <cellStyle name="Normal - Style1" xfId="92" xr:uid="{BB81DD4C-5272-4E53-8D60-C538551BA2FD}"/>
    <cellStyle name="Normal 10" xfId="43" xr:uid="{3B57690D-765D-4197-A6FE-D0E3871B6FB3}"/>
    <cellStyle name="Normal 11" xfId="292" xr:uid="{7E2C00E7-2CE1-4C45-BD80-747AB8296C14}"/>
    <cellStyle name="Normal 12" xfId="323" xr:uid="{F1DD63E0-53ED-4ED9-9F58-6EF0D54C79FE}"/>
    <cellStyle name="Normal 13" xfId="251" xr:uid="{C97B1721-CDEA-46EB-B402-1796D018C010}"/>
    <cellStyle name="Normal 14" xfId="316" xr:uid="{083FD552-A572-4821-BC8E-DE94C3254A2E}"/>
    <cellStyle name="Normal 15" xfId="284" xr:uid="{C9696B67-C579-495B-B076-05C5F2F5546D}"/>
    <cellStyle name="Normal 16" xfId="242" xr:uid="{CC46AF6F-E1EC-4E76-9174-507911575A08}"/>
    <cellStyle name="Normal 17" xfId="254" xr:uid="{6448EFE6-11C9-447B-A129-6D3B8A00A2E7}"/>
    <cellStyle name="Normal 18" xfId="268" xr:uid="{231A4AA4-E53A-474E-AC62-28372F4F0B02}"/>
    <cellStyle name="Normal 19" xfId="6" xr:uid="{411E84E7-CFA1-4917-A190-3B432E8A7D30}"/>
    <cellStyle name="Normal 2" xfId="16" xr:uid="{81D4BB3E-3B0F-481E-B51B-D099C2979468}"/>
    <cellStyle name="Normal 2 2" xfId="223" xr:uid="{88B7361D-5615-429B-A50A-6A658477F9F3}"/>
    <cellStyle name="Normal 2 3" xfId="177" xr:uid="{0F9C4D31-087D-4EBC-BED7-B7E9F0CA24D6}"/>
    <cellStyle name="Normal 2 5" xfId="20" xr:uid="{2B6FA703-C820-408C-A9EF-BE77D0D9EA9B}"/>
    <cellStyle name="Normal 20" xfId="22" xr:uid="{6C228728-1058-45A8-8E1C-9FEBB879EF54}"/>
    <cellStyle name="Normal 21" xfId="245" xr:uid="{9583FBD9-9DAC-4234-AFA9-752FC4A4C4D8}"/>
    <cellStyle name="Normal 22" xfId="26" xr:uid="{CD6F8A57-E697-48D3-9402-1EB4DF3646F0}"/>
    <cellStyle name="Normal 23" xfId="30" xr:uid="{30D72E68-DEC9-417E-BBFD-FB43C21EBBC8}"/>
    <cellStyle name="Normal 24" xfId="38" xr:uid="{26C1FCD3-5FBA-4323-B5D1-29B13390B1F8}"/>
    <cellStyle name="Normal 25" xfId="3" xr:uid="{EE4AEB71-D8E5-49F8-A393-6AC3212B3B77}"/>
    <cellStyle name="Normal 26" xfId="23" xr:uid="{1C94BE0A-4DCD-40D0-ADCE-B89C57A8A3D7}"/>
    <cellStyle name="Normal 27" xfId="244" xr:uid="{B70A7628-339B-44B1-BDD4-B762CB20CBF6}"/>
    <cellStyle name="Normal 28" xfId="27" xr:uid="{940E4E12-AE5C-4B49-B6D5-C0BDE3DC9FBF}"/>
    <cellStyle name="Normal 29" xfId="39" xr:uid="{88433CBD-AA6E-44E2-AD68-CE5A0FDF62BA}"/>
    <cellStyle name="Normal 3" xfId="157" xr:uid="{3B161A09-6754-43EC-B2A3-E4724CDCB85F}"/>
    <cellStyle name="Normal 3 2" xfId="199" xr:uid="{2DE00669-CF3D-4F00-B8D1-7FF33458F714}"/>
    <cellStyle name="Normal 30" xfId="4" xr:uid="{F10F2DE2-1EB4-4A4D-B865-10C5E351C39D}"/>
    <cellStyle name="Normal 31" xfId="11" xr:uid="{4768BC51-9C2A-4E67-9E17-3461DA2ACA34}"/>
    <cellStyle name="Normal 32" xfId="7" xr:uid="{46C10471-823C-4A5B-9D26-15FDEF810871}"/>
    <cellStyle name="Normal 33" xfId="329" xr:uid="{0360304D-90F1-41AB-8EDA-C6524A356C87}"/>
    <cellStyle name="Normal 34" xfId="246" xr:uid="{CA918B1F-0F61-4433-831C-D4DA064A314D}"/>
    <cellStyle name="Normal 35" xfId="28" xr:uid="{1E1B3D86-8949-4B00-8706-398CAE206DC4}"/>
    <cellStyle name="Normal 36" xfId="275" xr:uid="{6CE208DE-AE0B-466C-9DF4-1C3A1669A66C}"/>
    <cellStyle name="Normal 37" xfId="31" xr:uid="{11202444-90E2-4AD4-8C26-5CF0C08FCE73}"/>
    <cellStyle name="Normal 38" xfId="40" xr:uid="{CEF7E926-1AC9-467B-AAC1-194292ECB933}"/>
    <cellStyle name="Normal 39" xfId="298" xr:uid="{BD722A06-9D9D-4675-B9B2-1B52FB96475F}"/>
    <cellStyle name="Normal 4" xfId="158" xr:uid="{B5E2686E-BC53-4CD3-9BF3-BB0B7AD9D601}"/>
    <cellStyle name="Normal 4 2" xfId="200" xr:uid="{F2F62AB3-2F58-4CFE-B4C4-EF6975FF65BC}"/>
    <cellStyle name="Normal 40" xfId="250" xr:uid="{18D6BEF5-3791-465F-8ED8-2E9198BE39D6}"/>
    <cellStyle name="Normal 41" xfId="5" xr:uid="{82DD8679-EAF2-4B9B-8A8A-933C4F07A1F1}"/>
    <cellStyle name="Normal 42" xfId="12" xr:uid="{DF132011-3235-4085-9443-0DB2BCBFD083}"/>
    <cellStyle name="Normal 43" xfId="311" xr:uid="{41A4E6E7-329E-41AF-B819-BB7CF9917571}"/>
    <cellStyle name="Normal 44" xfId="17" xr:uid="{5A9F6191-DE94-433C-968F-9DF75B15CD39}"/>
    <cellStyle name="Normal 45" xfId="24" xr:uid="{FF2D89CE-42BE-4FAB-823D-C7A35B276BFD}"/>
    <cellStyle name="Normal 46" xfId="247" xr:uid="{50A34733-E857-43DF-998A-463CEB732E9E}"/>
    <cellStyle name="Normal 48" xfId="32" xr:uid="{21407DB8-CC6D-464C-BDB4-5ADAE7C47FC4}"/>
    <cellStyle name="Normal 49" xfId="41" xr:uid="{C5CB0F37-5D05-4DF2-BC97-DCF059E82BE1}"/>
    <cellStyle name="Normal 5" xfId="159" xr:uid="{6FA19746-2C28-4186-B14F-1D7CA3CFB32A}"/>
    <cellStyle name="Normal 5 2" xfId="201" xr:uid="{29911365-70AC-4C50-B158-C639D3E2BB1B}"/>
    <cellStyle name="Normal 50" xfId="8" xr:uid="{96035750-3B1B-4464-9739-4D74468E0EA6}"/>
    <cellStyle name="Normal 51" xfId="10" xr:uid="{42D9C816-1B88-4C37-87DA-AE80BCB9A923}"/>
    <cellStyle name="Normal 52" xfId="13" xr:uid="{7C33F9B5-BEE7-4ED9-BEB2-829FAB849070}"/>
    <cellStyle name="Normal 53" xfId="15" xr:uid="{22223635-D4DF-4BD4-B629-41D88711B620}"/>
    <cellStyle name="Normal 54" xfId="18" xr:uid="{FA481063-6447-4C99-99CF-A58A6231D75B}"/>
    <cellStyle name="Normal 55" xfId="21" xr:uid="{B4C3B919-3D34-4C90-B236-FEB9A92EDD1A}"/>
    <cellStyle name="Normal 56" xfId="34" xr:uid="{A62E1EAC-545A-4997-A9CE-8D9919B1FBEA}"/>
    <cellStyle name="Normal 57" xfId="36" xr:uid="{E5DA06E9-4902-4701-B29C-22D960528667}"/>
    <cellStyle name="Normal 58" xfId="252" xr:uid="{1F3FFC00-2852-4666-B8BD-CCF8B7A2FAB4}"/>
    <cellStyle name="Normal 59" xfId="42" xr:uid="{BBDEA872-66B5-4869-ABD8-DD86CE53217A}"/>
    <cellStyle name="Normal 6" xfId="264" xr:uid="{19234328-9F00-4979-AF4D-46F8045FD71C}"/>
    <cellStyle name="Normal 60" xfId="9" xr:uid="{C0CD8504-1E0F-4D93-9197-419DBCBFA0DF}"/>
    <cellStyle name="Normal 61" xfId="14" xr:uid="{FD6A8C71-9E46-48C3-8100-FFEAE3682002}"/>
    <cellStyle name="Normal 62" xfId="19" xr:uid="{6749A7C1-3154-4C60-BD2C-B53AE0ED40BE}"/>
    <cellStyle name="Normal 63" xfId="25" xr:uid="{009D2BA4-ADA3-413E-B638-FD2F164088F6}"/>
    <cellStyle name="Normal 65" xfId="35" xr:uid="{7E73A051-F6F1-4F35-AADB-B96D0678D991}"/>
    <cellStyle name="Normal 66" xfId="37" xr:uid="{62E5F31B-85C7-4343-8B48-2493A8B9E278}"/>
    <cellStyle name="Normal 67" xfId="256" xr:uid="{162E7C8A-75FF-4C76-9A7B-66A14FFFF38D}"/>
    <cellStyle name="Normal 68" xfId="29" xr:uid="{E7A89B84-018E-4E00-9361-A531A6B24BC0}"/>
    <cellStyle name="Normal 7" xfId="258" xr:uid="{15FE5983-8B24-42E5-84A3-10B3251DE536}"/>
    <cellStyle name="Normal 70" xfId="33" xr:uid="{E0084FA0-17C9-4E1F-91B9-B2B96BE0CAA4}"/>
    <cellStyle name="Normal 71" xfId="257" xr:uid="{CC6BE57D-E97A-49C4-A0F6-1CA2B409AE06}"/>
    <cellStyle name="Normal 8" xfId="2" xr:uid="{61A762C0-6F04-4075-8250-7B7ECE712C0F}"/>
    <cellStyle name="Normal 9" xfId="296" xr:uid="{C1EF3733-75D5-4456-BD90-1C42965A208E}"/>
    <cellStyle name="Note 2" xfId="160" xr:uid="{68677959-A4BF-4D69-A26E-D9C5C92F3D33}"/>
    <cellStyle name="Note 2 2" xfId="202" xr:uid="{59BAB540-E8C8-4AB6-A2B2-6E17094F3852}"/>
    <cellStyle name="Note 3" xfId="220" xr:uid="{D33B6E34-CDAD-42CF-910E-E0D827E7B541}"/>
    <cellStyle name="Note 4" xfId="175" xr:uid="{AB163330-ED75-45B6-9A45-662A477DC288}"/>
    <cellStyle name="Note 5" xfId="93" xr:uid="{BBA1BDEE-633F-453D-80CE-FFF2E3E9F67E}"/>
    <cellStyle name="Output 2" xfId="161" xr:uid="{BB71E99B-D68E-4330-BE65-874AD6C23DBF}"/>
    <cellStyle name="Output 3" xfId="94" xr:uid="{A9FFA48E-AFD6-4936-ADC2-2693878A5645}"/>
    <cellStyle name="Percent [2]" xfId="95" xr:uid="{9D8F897F-E5D6-4A2B-B785-97CE0C0037F8}"/>
    <cellStyle name="Percent 10" xfId="224" xr:uid="{0B9D9C40-F05A-4B63-9F5B-0329375E723F}"/>
    <cellStyle name="Percent 11" xfId="208" xr:uid="{E4A59C35-C5E7-4A5B-B6AD-49160B812242}"/>
    <cellStyle name="Percent 12" xfId="217" xr:uid="{843F8193-6147-47D0-9655-976392157C76}"/>
    <cellStyle name="Percent 13" xfId="209" xr:uid="{122D56B4-A071-4712-996C-D7FAC115E89A}"/>
    <cellStyle name="Percent 14" xfId="216" xr:uid="{5EE6AA8E-F528-4A5C-BE2D-DA1C93F95E5D}"/>
    <cellStyle name="Percent 15" xfId="210" xr:uid="{B5BEF5ED-FC88-4FBE-9FC5-36C2CCFC167A}"/>
    <cellStyle name="Percent 16" xfId="215" xr:uid="{848A6290-1D16-4BA0-893F-7499623D8684}"/>
    <cellStyle name="Percent 17" xfId="211" xr:uid="{4E39A1DA-1847-476A-BF24-6E0F43C2B87F}"/>
    <cellStyle name="Percent 18" xfId="214" xr:uid="{E5D05C63-1CB2-4AFE-BC4A-F27A858178A7}"/>
    <cellStyle name="Percent 19" xfId="212" xr:uid="{E23000C9-F2EF-4E39-8F6D-578649E8744A}"/>
    <cellStyle name="Percent 2" xfId="162" xr:uid="{41554F6F-D3FB-4541-A816-DEA74C0E31B8}"/>
    <cellStyle name="Percent 20" xfId="228" xr:uid="{05E5B7E4-F88F-4D15-8CFE-89D84C3E39B8}"/>
    <cellStyle name="Percent 21" xfId="227" xr:uid="{3BAAD04D-F427-46B3-BC21-714D9DEDF923}"/>
    <cellStyle name="Percent 22" xfId="229" xr:uid="{FB94F413-73D0-478A-888E-213F35C7A3F9}"/>
    <cellStyle name="Percent 23" xfId="225" xr:uid="{2D434F9D-3F35-4B9E-8A13-F8A82C835436}"/>
    <cellStyle name="Percent 24" xfId="205" xr:uid="{789B7D83-C728-4734-B850-D3A06D915E14}"/>
    <cellStyle name="Percent 25" xfId="207" xr:uid="{69E3239B-1341-4295-AF81-FAE17AF67BE7}"/>
    <cellStyle name="Percent 26" xfId="213" xr:uid="{8316DCDF-A616-410B-8FA9-D25E3E449B80}"/>
    <cellStyle name="Percent 27" xfId="218" xr:uid="{7E147D8C-6476-45BD-A1F8-CFAC0D6D8811}"/>
    <cellStyle name="Percent 28" xfId="230" xr:uid="{61879679-0A9A-4881-A5B7-6B00196D0197}"/>
    <cellStyle name="Percent 29" xfId="176" xr:uid="{BFFD073A-D664-424A-AF04-406CFAF7DCC5}"/>
    <cellStyle name="Percent 3" xfId="163" xr:uid="{9C93ED21-6889-46A2-A5A6-E261316C1B80}"/>
    <cellStyle name="Percent 3 2" xfId="203" xr:uid="{2AC75516-750C-4186-9448-96B1A6A14F2A}"/>
    <cellStyle name="Percent 30" xfId="169" xr:uid="{A95787CF-A418-44E3-81A5-76730C1A45BC}"/>
    <cellStyle name="Percent 31" xfId="196" xr:uid="{A0190A17-C6BD-4280-85B7-1420837FF43C}"/>
    <cellStyle name="Percent 32" xfId="195" xr:uid="{1995F916-00AA-4159-98EE-DAF8920D9B02}"/>
    <cellStyle name="Percent 33" xfId="172" xr:uid="{DE079EAA-E82B-4C84-BAFB-C16D788F3E00}"/>
    <cellStyle name="Percent 34" xfId="233" xr:uid="{295AACB1-9D8F-497F-A305-B307675EC677}"/>
    <cellStyle name="Percent 35" xfId="178" xr:uid="{86BD16EB-4E12-4358-B692-9FC1F72FB7F5}"/>
    <cellStyle name="Percent 36" xfId="235" xr:uid="{72B5823A-6D4E-457C-97FA-CAFD74E55607}"/>
    <cellStyle name="Percent 37" xfId="179" xr:uid="{98877502-E770-4943-8672-6F256CC01526}"/>
    <cellStyle name="Percent 38" xfId="239" xr:uid="{82752E04-7B9D-4924-95CC-AC262D420014}"/>
    <cellStyle name="Percent 39" xfId="192" xr:uid="{3CA2B270-1709-4620-8990-4FF80EC75E0A}"/>
    <cellStyle name="Percent 4" xfId="222" xr:uid="{5DB3EAE5-3A6D-44E3-A6A8-A751B8146268}"/>
    <cellStyle name="Percent 40" xfId="173" xr:uid="{5BED6EEC-FFCC-46EE-A867-1AF866D2918C}"/>
    <cellStyle name="Percent 41" xfId="234" xr:uid="{740B4DF8-144E-42B8-98ED-8BEC8D259889}"/>
    <cellStyle name="Percent 42" xfId="168" xr:uid="{B0C8C2CA-3A5F-4C09-B23C-DF8873714E25}"/>
    <cellStyle name="Percent 43" xfId="240" xr:uid="{360DAFA4-8A10-4C2A-9510-D3507830B65C}"/>
    <cellStyle name="Percent 44" xfId="171" xr:uid="{C581722E-611E-489A-8910-3A827504343A}"/>
    <cellStyle name="Percent 45" xfId="167" xr:uid="{71BE43DA-C303-400B-B544-AB6139D63609}"/>
    <cellStyle name="Percent 46" xfId="231" xr:uid="{22F68F93-A8B7-4E80-B4A9-0E55CF6C4984}"/>
    <cellStyle name="Percent 47" xfId="236" xr:uid="{D68DDF24-E95B-49B7-83EC-079FC90FAF2A}"/>
    <cellStyle name="Percent 48" xfId="170" xr:uid="{A169AAE8-7B80-472F-A729-E4FCA280A281}"/>
    <cellStyle name="Percent 49" xfId="266" xr:uid="{55184DB7-5404-456B-8BCA-B8DB56A83758}"/>
    <cellStyle name="Percent 5" xfId="204" xr:uid="{B235DE96-7741-43F9-A5EB-C7E718C29675}"/>
    <cellStyle name="Percent 50" xfId="101" xr:uid="{5D9461E9-3A42-49FC-AF8C-FCAA9165EB30}"/>
    <cellStyle name="Percent 51" xfId="276" xr:uid="{3AEDE500-EE52-44DE-BF63-0DFA0E9DCE33}"/>
    <cellStyle name="Percent 52" xfId="300" xr:uid="{7E7D8BC2-F79A-47DD-A388-71E3D5032DAC}"/>
    <cellStyle name="Percent 53" xfId="270" xr:uid="{48B09292-42E2-499A-BAF2-9291B81BBE2F}"/>
    <cellStyle name="Percent 54" xfId="295" xr:uid="{116A6B3C-C22A-44E1-94A8-079F75BA6C93}"/>
    <cellStyle name="Percent 55" xfId="274" xr:uid="{2C1F9560-00CE-41F7-B0BB-27DF945EB536}"/>
    <cellStyle name="Percent 56" xfId="310" xr:uid="{CCA47A2B-6931-4092-8B4F-C9A15D014024}"/>
    <cellStyle name="Percent 57" xfId="241" xr:uid="{7F10BDB0-8ADC-4BB3-B34A-4AD8F1A44F02}"/>
    <cellStyle name="Percent 58" xfId="297" xr:uid="{AD1FAB6D-B9CD-4FA2-BAFB-D6BBF3D2BFE4}"/>
    <cellStyle name="Percent 59" xfId="279" xr:uid="{211E8B4D-F959-4E0E-B370-18A3AFDF00F0}"/>
    <cellStyle name="Percent 6" xfId="219" xr:uid="{1659DFFE-666C-4AC6-BA54-10104799EDBC}"/>
    <cellStyle name="Percent 60" xfId="312" xr:uid="{ED0E736C-DC06-4B1B-B174-06BD8FF2F0A4}"/>
    <cellStyle name="Percent 61" xfId="277" xr:uid="{E1960CEF-3635-4950-B90F-4BAC043266FC}"/>
    <cellStyle name="Percent 62" xfId="324" xr:uid="{944116D3-9A5E-4154-ABC0-4B3FD82F9431}"/>
    <cellStyle name="Percent 63" xfId="281" xr:uid="{656DC809-B8BF-49B3-8D6D-402CF60603D8}"/>
    <cellStyle name="Percent 64" xfId="282" xr:uid="{7975DF5D-D7B2-409B-8F6D-52C1B914342B}"/>
    <cellStyle name="Percent 65" xfId="273" xr:uid="{7854D39C-306B-4BD0-94D1-CEDA3427516A}"/>
    <cellStyle name="Percent 7" xfId="226" xr:uid="{E3497C09-C3C7-4F09-88CD-6BD0BCE3D3BA}"/>
    <cellStyle name="Percent 8" xfId="221" xr:uid="{43711B7A-7F95-4965-BFEA-5ADFBB2D2E02}"/>
    <cellStyle name="Percent 9" xfId="206" xr:uid="{3318C6FE-A0A0-41E2-B411-86ACEC555552}"/>
    <cellStyle name="Title 2" xfId="164" xr:uid="{9573A5E3-5032-439C-B642-EEB1CEF82372}"/>
    <cellStyle name="Title 3" xfId="96" xr:uid="{3C9FA050-34CF-4A93-AF90-77AF5AC3BF35}"/>
    <cellStyle name="Total 2" xfId="165" xr:uid="{50E299F3-9E6B-4A93-954E-CDAC211570FD}"/>
    <cellStyle name="Total 3" xfId="97" xr:uid="{058B1F0B-4E65-4828-9BE2-5A0495D85BA9}"/>
    <cellStyle name="Warning Text 2" xfId="166" xr:uid="{507F8F5B-0999-4237-AF34-76C30B978977}"/>
    <cellStyle name="Warning Text 3" xfId="98" xr:uid="{806A619C-5D43-4A3E-9989-BC3AE9042BCC}"/>
  </cellStyles>
  <dxfs count="1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0</xdr:colOff>
          <xdr:row>43</xdr:row>
          <xdr:rowOff>30480</xdr:rowOff>
        </xdr:from>
        <xdr:to>
          <xdr:col>26</xdr:col>
          <xdr:colOff>144780</xdr:colOff>
          <xdr:row>44</xdr:row>
          <xdr:rowOff>60960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Check to Dispose of Account</a:t>
              </a:r>
            </a:p>
          </xdr:txBody>
        </xdr:sp>
        <xdr:clientData/>
      </xdr:twoCellAnchor>
    </mc:Choice>
    <mc:Fallback/>
  </mc:AlternateContent>
  <xdr:twoCellAnchor>
    <xdr:from>
      <xdr:col>0</xdr:col>
      <xdr:colOff>0</xdr:colOff>
      <xdr:row>0</xdr:row>
      <xdr:rowOff>44823</xdr:rowOff>
    </xdr:from>
    <xdr:to>
      <xdr:col>4</xdr:col>
      <xdr:colOff>139053</xdr:colOff>
      <xdr:row>14</xdr:row>
      <xdr:rowOff>22411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44823"/>
          <a:ext cx="10746093" cy="2324548"/>
        </a:xfrm>
        <a:prstGeom prst="rect">
          <a:avLst/>
        </a:prstGeom>
        <a:ln>
          <a:noFill/>
        </a:ln>
        <a:effectLst>
          <a:softEdge rad="112500"/>
        </a:effectLst>
      </xdr:spPr>
    </xdr:pic>
    <xdr:clientData/>
  </xdr:twoCellAnchor>
  <xdr:twoCellAnchor>
    <xdr:from>
      <xdr:col>0</xdr:col>
      <xdr:colOff>0</xdr:colOff>
      <xdr:row>5</xdr:row>
      <xdr:rowOff>20241</xdr:rowOff>
    </xdr:from>
    <xdr:to>
      <xdr:col>4</xdr:col>
      <xdr:colOff>0</xdr:colOff>
      <xdr:row>12</xdr:row>
      <xdr:rowOff>112057</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0" y="858441"/>
          <a:ext cx="10607040" cy="126529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2025 Deferral/Variance Account Workform</a:t>
          </a:r>
          <a:endParaRPr lang="en-CA" sz="32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638736</xdr:colOff>
      <xdr:row>1</xdr:row>
      <xdr:rowOff>57369</xdr:rowOff>
    </xdr:from>
    <xdr:to>
      <xdr:col>1</xdr:col>
      <xdr:colOff>2968221</xdr:colOff>
      <xdr:row>3</xdr:row>
      <xdr:rowOff>64726</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638736" y="225009"/>
          <a:ext cx="4615485" cy="342637"/>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mc:AlternateContent xmlns:mc="http://schemas.openxmlformats.org/markup-compatibility/2006">
    <mc:Choice xmlns:a14="http://schemas.microsoft.com/office/drawing/2010/main" Requires="a14">
      <xdr:twoCellAnchor editAs="oneCell">
        <xdr:from>
          <xdr:col>23</xdr:col>
          <xdr:colOff>0</xdr:colOff>
          <xdr:row>33</xdr:row>
          <xdr:rowOff>30480</xdr:rowOff>
        </xdr:from>
        <xdr:to>
          <xdr:col>26</xdr:col>
          <xdr:colOff>144780</xdr:colOff>
          <xdr:row>34</xdr:row>
          <xdr:rowOff>60960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30480</xdr:rowOff>
        </xdr:from>
        <xdr:to>
          <xdr:col>26</xdr:col>
          <xdr:colOff>144780</xdr:colOff>
          <xdr:row>35</xdr:row>
          <xdr:rowOff>91440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35</xdr:row>
          <xdr:rowOff>30480</xdr:rowOff>
        </xdr:from>
        <xdr:to>
          <xdr:col>26</xdr:col>
          <xdr:colOff>144780</xdr:colOff>
          <xdr:row>36</xdr:row>
          <xdr:rowOff>91440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36</xdr:row>
          <xdr:rowOff>30480</xdr:rowOff>
        </xdr:from>
        <xdr:to>
          <xdr:col>26</xdr:col>
          <xdr:colOff>144780</xdr:colOff>
          <xdr:row>37</xdr:row>
          <xdr:rowOff>91440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37</xdr:row>
          <xdr:rowOff>30480</xdr:rowOff>
        </xdr:from>
        <xdr:to>
          <xdr:col>26</xdr:col>
          <xdr:colOff>144780</xdr:colOff>
          <xdr:row>38</xdr:row>
          <xdr:rowOff>91440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38</xdr:row>
          <xdr:rowOff>30480</xdr:rowOff>
        </xdr:from>
        <xdr:to>
          <xdr:col>26</xdr:col>
          <xdr:colOff>144780</xdr:colOff>
          <xdr:row>39</xdr:row>
          <xdr:rowOff>91440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30480</xdr:rowOff>
        </xdr:from>
        <xdr:to>
          <xdr:col>26</xdr:col>
          <xdr:colOff>144780</xdr:colOff>
          <xdr:row>40</xdr:row>
          <xdr:rowOff>91440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40</xdr:row>
          <xdr:rowOff>30480</xdr:rowOff>
        </xdr:from>
        <xdr:to>
          <xdr:col>26</xdr:col>
          <xdr:colOff>144780</xdr:colOff>
          <xdr:row>41</xdr:row>
          <xdr:rowOff>60960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41</xdr:row>
          <xdr:rowOff>30480</xdr:rowOff>
        </xdr:from>
        <xdr:to>
          <xdr:col>26</xdr:col>
          <xdr:colOff>144780</xdr:colOff>
          <xdr:row>42</xdr:row>
          <xdr:rowOff>60960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44</xdr:row>
          <xdr:rowOff>30480</xdr:rowOff>
        </xdr:from>
        <xdr:to>
          <xdr:col>26</xdr:col>
          <xdr:colOff>144780</xdr:colOff>
          <xdr:row>45</xdr:row>
          <xdr:rowOff>60960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45</xdr:row>
          <xdr:rowOff>30480</xdr:rowOff>
        </xdr:from>
        <xdr:to>
          <xdr:col>26</xdr:col>
          <xdr:colOff>144780</xdr:colOff>
          <xdr:row>46</xdr:row>
          <xdr:rowOff>60960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42</xdr:row>
          <xdr:rowOff>30480</xdr:rowOff>
        </xdr:from>
        <xdr:to>
          <xdr:col>26</xdr:col>
          <xdr:colOff>144780</xdr:colOff>
          <xdr:row>43</xdr:row>
          <xdr:rowOff>60960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Check to Dispose of Account</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2FE42-9CCA-4FEC-A5B8-9394BD4EA949}">
  <sheetPr>
    <pageSetUpPr fitToPage="1"/>
  </sheetPr>
  <dimension ref="B1:W108"/>
  <sheetViews>
    <sheetView tabSelected="1" view="pageBreakPreview" zoomScale="60" zoomScaleNormal="100" workbookViewId="0">
      <pane xSplit="3" ySplit="22" topLeftCell="D57" activePane="bottomRight" state="frozen"/>
      <selection pane="topRight" activeCell="D1" sqref="D1"/>
      <selection pane="bottomLeft" activeCell="A23" sqref="A23"/>
      <selection pane="bottomRight" activeCell="Y91" sqref="Y91"/>
    </sheetView>
  </sheetViews>
  <sheetFormatPr defaultRowHeight="14.4" x14ac:dyDescent="0.3"/>
  <cols>
    <col min="2" max="2" width="94.33203125" customWidth="1"/>
    <col min="3" max="3" width="11" customWidth="1"/>
    <col min="4" max="4" width="16" style="1" customWidth="1"/>
    <col min="5" max="5" width="23" style="1" customWidth="1"/>
    <col min="6" max="7" width="18.33203125" style="1" customWidth="1"/>
    <col min="8" max="8" width="14.6640625" style="1" customWidth="1"/>
    <col min="9" max="9" width="14" style="1" customWidth="1"/>
    <col min="10" max="12" width="14.6640625" style="1" customWidth="1"/>
    <col min="13" max="13" width="15.33203125" style="1" customWidth="1"/>
    <col min="14" max="14" width="16" style="1" customWidth="1"/>
    <col min="15" max="15" width="23" style="1" customWidth="1"/>
    <col min="16" max="17" width="18.33203125" style="1" customWidth="1"/>
    <col min="18" max="18" width="14.6640625" style="1" customWidth="1"/>
    <col min="19" max="19" width="14" style="1" customWidth="1"/>
    <col min="20" max="22" width="14.6640625" style="1" customWidth="1"/>
    <col min="23" max="23" width="15.33203125" style="1" customWidth="1"/>
  </cols>
  <sheetData>
    <row r="1" spans="2:14" hidden="1" x14ac:dyDescent="0.3">
      <c r="E1" s="2">
        <v>15</v>
      </c>
    </row>
    <row r="2" spans="2:14" hidden="1" x14ac:dyDescent="0.3"/>
    <row r="3" spans="2:14" hidden="1" x14ac:dyDescent="0.3"/>
    <row r="4" spans="2:14" hidden="1" x14ac:dyDescent="0.3"/>
    <row r="5" spans="2:14" hidden="1" x14ac:dyDescent="0.3"/>
    <row r="6" spans="2:14" hidden="1" x14ac:dyDescent="0.3"/>
    <row r="7" spans="2:14" hidden="1" x14ac:dyDescent="0.3"/>
    <row r="8" spans="2:14" hidden="1" x14ac:dyDescent="0.3"/>
    <row r="9" spans="2:14" hidden="1" x14ac:dyDescent="0.3"/>
    <row r="10" spans="2:14" hidden="1" x14ac:dyDescent="0.3"/>
    <row r="11" spans="2:14" hidden="1" x14ac:dyDescent="0.3"/>
    <row r="12" spans="2:14" hidden="1" x14ac:dyDescent="0.3"/>
    <row r="13" spans="2:14" hidden="1" x14ac:dyDescent="0.3"/>
    <row r="14" spans="2:14" hidden="1" x14ac:dyDescent="0.3"/>
    <row r="15" spans="2:14" hidden="1" x14ac:dyDescent="0.3"/>
    <row r="16" spans="2:14" ht="15.6" hidden="1" x14ac:dyDescent="0.3">
      <c r="B16" s="3"/>
      <c r="C16" s="3"/>
      <c r="D16" s="3"/>
      <c r="E16" s="3"/>
      <c r="F16" s="3"/>
      <c r="G16" s="3"/>
      <c r="H16" s="3"/>
      <c r="I16" s="3"/>
      <c r="J16" s="3"/>
      <c r="K16" s="3"/>
      <c r="L16" s="3"/>
      <c r="M16" s="3"/>
      <c r="N16" s="3"/>
    </row>
    <row r="17" spans="2:23" ht="16.2" hidden="1" x14ac:dyDescent="0.3">
      <c r="D17" s="4"/>
    </row>
    <row r="18" spans="2:23" ht="15" thickBot="1" x14ac:dyDescent="0.35">
      <c r="B18" s="5"/>
    </row>
    <row r="19" spans="2:23" ht="28.8" thickBot="1" x14ac:dyDescent="0.35">
      <c r="B19" s="6"/>
      <c r="C19" s="7"/>
      <c r="D19" s="99">
        <v>2016</v>
      </c>
      <c r="E19" s="100"/>
      <c r="F19" s="100"/>
      <c r="G19" s="100"/>
      <c r="H19" s="100"/>
      <c r="I19" s="100"/>
      <c r="J19" s="100"/>
      <c r="K19" s="100"/>
      <c r="L19" s="100"/>
      <c r="M19" s="101"/>
      <c r="N19" s="102">
        <f>D19+1</f>
        <v>2017</v>
      </c>
      <c r="O19" s="103"/>
      <c r="P19" s="103"/>
      <c r="Q19" s="103"/>
      <c r="R19" s="103"/>
      <c r="S19" s="103"/>
      <c r="T19" s="103"/>
      <c r="U19" s="103"/>
      <c r="V19" s="103"/>
      <c r="W19" s="104"/>
    </row>
    <row r="20" spans="2:23" x14ac:dyDescent="0.3">
      <c r="B20" s="97" t="s">
        <v>0</v>
      </c>
      <c r="C20" s="105" t="s">
        <v>1</v>
      </c>
      <c r="D20" s="94" t="str">
        <f>CONCATENATE("Opening Principal Amounts as of Jan-1-",RIGHT(D19,2))</f>
        <v>Opening Principal Amounts as of Jan-1-16</v>
      </c>
      <c r="E20" s="86" t="str">
        <f>CONCATENATE("Transactions Debit / (Credit) during ",D19)</f>
        <v>Transactions Debit / (Credit) during 2016</v>
      </c>
      <c r="F20" s="86" t="str">
        <f>CONCATENATE("OEB-Approved Disposition during ",D19)</f>
        <v>OEB-Approved Disposition during 2016</v>
      </c>
      <c r="G20" s="86" t="str">
        <f>CONCATENATE("Principal Adjustments(1) during ",D19)</f>
        <v>Principal Adjustments(1) during 2016</v>
      </c>
      <c r="H20" s="86" t="str">
        <f>CONCATENATE("Closing Principal Balance as of Dec-31-",RIGHT(D19,2))</f>
        <v>Closing Principal Balance as of Dec-31-16</v>
      </c>
      <c r="I20" s="86" t="str">
        <f>CONCATENATE("Opening Interest Amounts as of Jan-1-",RIGHT(D19,2))</f>
        <v>Opening Interest Amounts as of Jan-1-16</v>
      </c>
      <c r="J20" s="86" t="str">
        <f>CONCATENATE("Interest Jan-1 to Dec-31-",RIGHT(D19,2))</f>
        <v>Interest Jan-1 to Dec-31-16</v>
      </c>
      <c r="K20" s="86" t="str">
        <f>CONCATENATE("OEB-Approved Disposition during ",D19)</f>
        <v>OEB-Approved Disposition during 2016</v>
      </c>
      <c r="L20" s="86" t="str">
        <f>CONCATENATE("Interest Adjustments(1) during ",D19)</f>
        <v>Interest Adjustments(1) during 2016</v>
      </c>
      <c r="M20" s="89" t="str">
        <f>CONCATENATE("Closing Interest Amounts as of Dec-31-",RIGHT(D19,2))</f>
        <v>Closing Interest Amounts as of Dec-31-16</v>
      </c>
      <c r="N20" s="94" t="str">
        <f>CONCATENATE("Opening Principal Amounts as of Jan-1-",RIGHT(N19,2))</f>
        <v>Opening Principal Amounts as of Jan-1-17</v>
      </c>
      <c r="O20" s="86" t="str">
        <f>CONCATENATE("Transactions Debit / (Credit) during ",N19)</f>
        <v>Transactions Debit / (Credit) during 2017</v>
      </c>
      <c r="P20" s="86" t="str">
        <f>CONCATENATE("OEB-Approved Disposition during ",N19)</f>
        <v>OEB-Approved Disposition during 2017</v>
      </c>
      <c r="Q20" s="86" t="str">
        <f>CONCATENATE("Principal Adjustments(1) during ",N19)</f>
        <v>Principal Adjustments(1) during 2017</v>
      </c>
      <c r="R20" s="86" t="str">
        <f>CONCATENATE("Closing Principal Balance as of Dec-31-",RIGHT(N19,2))</f>
        <v>Closing Principal Balance as of Dec-31-17</v>
      </c>
      <c r="S20" s="86" t="str">
        <f>CONCATENATE("Opening Interest Amounts as of Jan-1-",RIGHT(N19,2))</f>
        <v>Opening Interest Amounts as of Jan-1-17</v>
      </c>
      <c r="T20" s="86" t="str">
        <f>CONCATENATE("Interest Jan-1 to Dec-31-",RIGHT(N19,2))</f>
        <v>Interest Jan-1 to Dec-31-17</v>
      </c>
      <c r="U20" s="86" t="str">
        <f>CONCATENATE("OEB-Approved Disposition during ",N19)</f>
        <v>OEB-Approved Disposition during 2017</v>
      </c>
      <c r="V20" s="86" t="str">
        <f>CONCATENATE("Interest Adjustments(1) during ",N19)</f>
        <v>Interest Adjustments(1) during 2017</v>
      </c>
      <c r="W20" s="89" t="str">
        <f>CONCATENATE("Closing Interest Amounts as of Dec-31-",RIGHT(N19,2))</f>
        <v>Closing Interest Amounts as of Dec-31-17</v>
      </c>
    </row>
    <row r="21" spans="2:23" x14ac:dyDescent="0.3">
      <c r="B21" s="98"/>
      <c r="C21" s="106"/>
      <c r="D21" s="95"/>
      <c r="E21" s="92"/>
      <c r="F21" s="87"/>
      <c r="G21" s="87"/>
      <c r="H21" s="87"/>
      <c r="I21" s="92"/>
      <c r="J21" s="87"/>
      <c r="K21" s="87"/>
      <c r="L21" s="87"/>
      <c r="M21" s="90"/>
      <c r="N21" s="95"/>
      <c r="O21" s="92"/>
      <c r="P21" s="87"/>
      <c r="Q21" s="87"/>
      <c r="R21" s="87"/>
      <c r="S21" s="92"/>
      <c r="T21" s="87"/>
      <c r="U21" s="87"/>
      <c r="V21" s="87"/>
      <c r="W21" s="90"/>
    </row>
    <row r="22" spans="2:23" ht="25.8" customHeight="1" thickBot="1" x14ac:dyDescent="0.35">
      <c r="B22" s="98"/>
      <c r="C22" s="106"/>
      <c r="D22" s="96"/>
      <c r="E22" s="93"/>
      <c r="F22" s="88"/>
      <c r="G22" s="88"/>
      <c r="H22" s="88"/>
      <c r="I22" s="93"/>
      <c r="J22" s="88"/>
      <c r="K22" s="88"/>
      <c r="L22" s="88"/>
      <c r="M22" s="91"/>
      <c r="N22" s="96"/>
      <c r="O22" s="93"/>
      <c r="P22" s="88"/>
      <c r="Q22" s="88"/>
      <c r="R22" s="88"/>
      <c r="S22" s="93"/>
      <c r="T22" s="88"/>
      <c r="U22" s="88"/>
      <c r="V22" s="88"/>
      <c r="W22" s="91"/>
    </row>
    <row r="23" spans="2:23" ht="23.4" thickBot="1" x14ac:dyDescent="0.35">
      <c r="B23" s="8" t="s">
        <v>2</v>
      </c>
      <c r="C23" s="9"/>
      <c r="D23" s="11"/>
      <c r="E23" s="10"/>
      <c r="F23" s="10"/>
      <c r="G23" s="10"/>
      <c r="H23" s="10"/>
      <c r="I23" s="10"/>
      <c r="J23" s="10"/>
      <c r="K23" s="10"/>
      <c r="L23" s="10"/>
      <c r="M23" s="15"/>
      <c r="N23" s="11"/>
      <c r="O23" s="10"/>
      <c r="P23" s="10"/>
      <c r="Q23" s="10"/>
      <c r="R23" s="10"/>
      <c r="S23" s="10"/>
      <c r="T23" s="10"/>
      <c r="U23" s="10"/>
      <c r="V23" s="10"/>
      <c r="W23" s="15"/>
    </row>
    <row r="24" spans="2:23" ht="15" thickBot="1" x14ac:dyDescent="0.35">
      <c r="B24" s="12" t="s">
        <v>3</v>
      </c>
      <c r="C24" s="13">
        <v>1508</v>
      </c>
      <c r="D24" s="14">
        <v>44528.67</v>
      </c>
      <c r="E24" s="14">
        <v>11000</v>
      </c>
      <c r="F24" s="14"/>
      <c r="G24" s="14"/>
      <c r="H24" s="10">
        <f t="shared" ref="H24:H54" si="0">D24+E24-F24+G24</f>
        <v>55528.67</v>
      </c>
      <c r="I24" s="26">
        <v>2133.5500000000002</v>
      </c>
      <c r="J24" s="26">
        <v>560.4</v>
      </c>
      <c r="K24" s="14"/>
      <c r="L24" s="14"/>
      <c r="M24" s="15">
        <f t="shared" ref="M24:M54" si="1">I24+J24-K24+L24</f>
        <v>2693.9500000000003</v>
      </c>
      <c r="N24" s="16">
        <f t="shared" ref="N24:N50" si="2">H24</f>
        <v>55528.67</v>
      </c>
      <c r="O24" s="27"/>
      <c r="P24" s="14">
        <v>55529</v>
      </c>
      <c r="Q24" s="14"/>
      <c r="R24" s="10">
        <f t="shared" ref="R24:R54" si="3">N24+O24-P24+Q24</f>
        <v>-0.33000000000174623</v>
      </c>
      <c r="S24" s="17">
        <f t="shared" ref="S24:S54" si="4">M24</f>
        <v>2693.9500000000003</v>
      </c>
      <c r="T24" s="28">
        <f>764-J24</f>
        <v>203.60000000000002</v>
      </c>
      <c r="U24" s="14">
        <f>2134+764</f>
        <v>2898</v>
      </c>
      <c r="V24" s="14"/>
      <c r="W24" s="15">
        <f t="shared" ref="W24:W54" si="5">S24+T24-U24+V24</f>
        <v>-0.4499999999998181</v>
      </c>
    </row>
    <row r="25" spans="2:23" ht="17.399999999999999" thickBot="1" x14ac:dyDescent="0.35">
      <c r="B25" s="12" t="s">
        <v>4</v>
      </c>
      <c r="C25" s="13">
        <v>1508</v>
      </c>
      <c r="D25" s="29"/>
      <c r="E25" s="29"/>
      <c r="F25" s="29"/>
      <c r="G25" s="29"/>
      <c r="H25" s="10">
        <f>D25+E25-F25+G25</f>
        <v>0</v>
      </c>
      <c r="I25" s="29"/>
      <c r="J25" s="29"/>
      <c r="K25" s="29"/>
      <c r="L25" s="29"/>
      <c r="M25" s="15">
        <f>I25+J25-K25+L25</f>
        <v>0</v>
      </c>
      <c r="N25" s="16">
        <f>H25</f>
        <v>0</v>
      </c>
      <c r="O25" s="27"/>
      <c r="P25" s="14"/>
      <c r="Q25" s="14"/>
      <c r="R25" s="10">
        <f t="shared" si="3"/>
        <v>0</v>
      </c>
      <c r="S25" s="17">
        <f t="shared" si="4"/>
        <v>0</v>
      </c>
      <c r="T25" s="27"/>
      <c r="U25" s="14"/>
      <c r="V25" s="14"/>
      <c r="W25" s="15">
        <f>S25+T25-U25+V25</f>
        <v>0</v>
      </c>
    </row>
    <row r="26" spans="2:23" ht="17.399999999999999" thickBot="1" x14ac:dyDescent="0.35">
      <c r="B26" s="30" t="s">
        <v>5</v>
      </c>
      <c r="C26" s="13">
        <v>1508</v>
      </c>
      <c r="D26" s="29"/>
      <c r="E26" s="29"/>
      <c r="F26" s="29"/>
      <c r="G26" s="29"/>
      <c r="H26" s="10">
        <f>D26+E26-F26+G26</f>
        <v>0</v>
      </c>
      <c r="I26" s="29"/>
      <c r="J26" s="29"/>
      <c r="K26" s="29"/>
      <c r="L26" s="29"/>
      <c r="M26" s="15">
        <f>I26+J26-K26+L26</f>
        <v>0</v>
      </c>
      <c r="N26" s="16">
        <f>H26</f>
        <v>0</v>
      </c>
      <c r="O26" s="29"/>
      <c r="P26" s="29"/>
      <c r="Q26" s="29"/>
      <c r="R26" s="10">
        <f t="shared" si="3"/>
        <v>0</v>
      </c>
      <c r="S26" s="17">
        <f>M26</f>
        <v>0</v>
      </c>
      <c r="T26" s="29"/>
      <c r="U26" s="29"/>
      <c r="V26" s="29"/>
      <c r="W26" s="15">
        <f>S26+T26-U26+V26</f>
        <v>0</v>
      </c>
    </row>
    <row r="27" spans="2:23" ht="17.399999999999999" thickBot="1" x14ac:dyDescent="0.35">
      <c r="B27" s="30" t="s">
        <v>6</v>
      </c>
      <c r="C27" s="13">
        <v>1508</v>
      </c>
      <c r="D27" s="29"/>
      <c r="E27" s="29"/>
      <c r="F27" s="29"/>
      <c r="G27" s="29"/>
      <c r="H27" s="10">
        <f t="shared" si="0"/>
        <v>0</v>
      </c>
      <c r="I27" s="29"/>
      <c r="J27" s="29"/>
      <c r="K27" s="29"/>
      <c r="L27" s="29"/>
      <c r="M27" s="15">
        <f t="shared" si="1"/>
        <v>0</v>
      </c>
      <c r="N27" s="16">
        <f t="shared" si="2"/>
        <v>0</v>
      </c>
      <c r="O27" s="29"/>
      <c r="P27" s="29"/>
      <c r="Q27" s="29"/>
      <c r="R27" s="10">
        <f t="shared" si="3"/>
        <v>0</v>
      </c>
      <c r="S27" s="17">
        <f t="shared" si="4"/>
        <v>0</v>
      </c>
      <c r="T27" s="29"/>
      <c r="U27" s="29"/>
      <c r="V27" s="29"/>
      <c r="W27" s="15">
        <f t="shared" si="5"/>
        <v>0</v>
      </c>
    </row>
    <row r="28" spans="2:23" ht="17.399999999999999" thickBot="1" x14ac:dyDescent="0.35">
      <c r="B28" s="30" t="s">
        <v>7</v>
      </c>
      <c r="C28" s="13">
        <v>1508</v>
      </c>
      <c r="D28" s="29"/>
      <c r="E28" s="29"/>
      <c r="F28" s="29"/>
      <c r="G28" s="29"/>
      <c r="H28" s="10">
        <f t="shared" si="0"/>
        <v>0</v>
      </c>
      <c r="I28" s="29"/>
      <c r="J28" s="29"/>
      <c r="K28" s="29"/>
      <c r="L28" s="29"/>
      <c r="M28" s="15">
        <f t="shared" si="1"/>
        <v>0</v>
      </c>
      <c r="N28" s="16">
        <f t="shared" si="2"/>
        <v>0</v>
      </c>
      <c r="O28" s="29"/>
      <c r="P28" s="29"/>
      <c r="Q28" s="29"/>
      <c r="R28" s="10">
        <f t="shared" si="3"/>
        <v>0</v>
      </c>
      <c r="S28" s="17">
        <f t="shared" si="4"/>
        <v>0</v>
      </c>
      <c r="T28" s="29"/>
      <c r="U28" s="29"/>
      <c r="V28" s="29"/>
      <c r="W28" s="15">
        <f t="shared" si="5"/>
        <v>0</v>
      </c>
    </row>
    <row r="29" spans="2:23" ht="17.399999999999999" thickBot="1" x14ac:dyDescent="0.35">
      <c r="B29" s="30" t="s">
        <v>8</v>
      </c>
      <c r="C29" s="13">
        <v>1508</v>
      </c>
      <c r="D29" s="29"/>
      <c r="E29" s="29"/>
      <c r="F29" s="29"/>
      <c r="G29" s="29"/>
      <c r="H29" s="10">
        <f t="shared" si="0"/>
        <v>0</v>
      </c>
      <c r="I29" s="29"/>
      <c r="J29" s="29"/>
      <c r="K29" s="29"/>
      <c r="L29" s="29"/>
      <c r="M29" s="15">
        <f t="shared" si="1"/>
        <v>0</v>
      </c>
      <c r="N29" s="16">
        <f t="shared" si="2"/>
        <v>0</v>
      </c>
      <c r="O29" s="29"/>
      <c r="P29" s="29"/>
      <c r="Q29" s="29"/>
      <c r="R29" s="10">
        <f t="shared" si="3"/>
        <v>0</v>
      </c>
      <c r="S29" s="17">
        <f t="shared" si="4"/>
        <v>0</v>
      </c>
      <c r="T29" s="29"/>
      <c r="U29" s="29"/>
      <c r="V29" s="29"/>
      <c r="W29" s="15">
        <f t="shared" si="5"/>
        <v>0</v>
      </c>
    </row>
    <row r="30" spans="2:23" ht="17.399999999999999" thickBot="1" x14ac:dyDescent="0.35">
      <c r="B30" s="30" t="s">
        <v>9</v>
      </c>
      <c r="C30" s="13">
        <v>1508</v>
      </c>
      <c r="D30" s="31"/>
      <c r="E30" s="31"/>
      <c r="F30" s="31"/>
      <c r="G30" s="31"/>
      <c r="H30" s="10">
        <f t="shared" si="0"/>
        <v>0</v>
      </c>
      <c r="I30" s="31"/>
      <c r="J30" s="31"/>
      <c r="K30" s="31"/>
      <c r="L30" s="31"/>
      <c r="M30" s="15">
        <f t="shared" si="1"/>
        <v>0</v>
      </c>
      <c r="N30" s="16">
        <f t="shared" si="2"/>
        <v>0</v>
      </c>
      <c r="O30" s="31"/>
      <c r="P30" s="31"/>
      <c r="Q30" s="31"/>
      <c r="R30" s="10">
        <f t="shared" si="3"/>
        <v>0</v>
      </c>
      <c r="S30" s="17">
        <f t="shared" si="4"/>
        <v>0</v>
      </c>
      <c r="T30" s="31"/>
      <c r="U30" s="31"/>
      <c r="V30" s="31"/>
      <c r="W30" s="15">
        <f t="shared" si="5"/>
        <v>0</v>
      </c>
    </row>
    <row r="31" spans="2:23" ht="17.399999999999999" thickBot="1" x14ac:dyDescent="0.35">
      <c r="B31" s="30" t="s">
        <v>10</v>
      </c>
      <c r="C31" s="13">
        <v>1508</v>
      </c>
      <c r="D31" s="31"/>
      <c r="E31" s="31"/>
      <c r="F31" s="31"/>
      <c r="G31" s="31"/>
      <c r="H31" s="10">
        <f t="shared" si="0"/>
        <v>0</v>
      </c>
      <c r="I31" s="31"/>
      <c r="J31" s="31"/>
      <c r="K31" s="31"/>
      <c r="L31" s="31"/>
      <c r="M31" s="15">
        <f t="shared" si="1"/>
        <v>0</v>
      </c>
      <c r="N31" s="16">
        <f t="shared" si="2"/>
        <v>0</v>
      </c>
      <c r="O31" s="31"/>
      <c r="P31" s="31"/>
      <c r="Q31" s="31"/>
      <c r="R31" s="10">
        <f t="shared" si="3"/>
        <v>0</v>
      </c>
      <c r="S31" s="17">
        <f t="shared" si="4"/>
        <v>0</v>
      </c>
      <c r="T31" s="31"/>
      <c r="U31" s="31"/>
      <c r="V31" s="31"/>
      <c r="W31" s="15">
        <f t="shared" si="5"/>
        <v>0</v>
      </c>
    </row>
    <row r="32" spans="2:23" ht="17.399999999999999" thickBot="1" x14ac:dyDescent="0.35">
      <c r="B32" s="30" t="s">
        <v>11</v>
      </c>
      <c r="C32" s="13">
        <v>1508</v>
      </c>
      <c r="D32" s="31"/>
      <c r="E32" s="31"/>
      <c r="F32" s="31"/>
      <c r="G32" s="31"/>
      <c r="H32" s="10">
        <f t="shared" si="0"/>
        <v>0</v>
      </c>
      <c r="I32" s="31"/>
      <c r="J32" s="31"/>
      <c r="K32" s="31"/>
      <c r="L32" s="31"/>
      <c r="M32" s="15">
        <f t="shared" si="1"/>
        <v>0</v>
      </c>
      <c r="N32" s="16">
        <f t="shared" si="2"/>
        <v>0</v>
      </c>
      <c r="O32" s="31"/>
      <c r="P32" s="31"/>
      <c r="Q32" s="31"/>
      <c r="R32" s="10">
        <f t="shared" si="3"/>
        <v>0</v>
      </c>
      <c r="S32" s="17">
        <f t="shared" si="4"/>
        <v>0</v>
      </c>
      <c r="T32" s="31"/>
      <c r="U32" s="31"/>
      <c r="V32" s="31"/>
      <c r="W32" s="15">
        <f t="shared" si="5"/>
        <v>0</v>
      </c>
    </row>
    <row r="33" spans="2:23" ht="17.399999999999999" thickBot="1" x14ac:dyDescent="0.35">
      <c r="B33" s="30" t="s">
        <v>12</v>
      </c>
      <c r="C33" s="13">
        <v>1508</v>
      </c>
      <c r="D33" s="31"/>
      <c r="E33" s="31"/>
      <c r="F33" s="31"/>
      <c r="G33" s="31"/>
      <c r="H33" s="10">
        <f t="shared" si="0"/>
        <v>0</v>
      </c>
      <c r="I33" s="31"/>
      <c r="J33" s="31"/>
      <c r="K33" s="31"/>
      <c r="L33" s="31"/>
      <c r="M33" s="15">
        <f t="shared" si="1"/>
        <v>0</v>
      </c>
      <c r="N33" s="16">
        <f t="shared" si="2"/>
        <v>0</v>
      </c>
      <c r="O33" s="31"/>
      <c r="P33" s="31"/>
      <c r="Q33" s="31"/>
      <c r="R33" s="10">
        <f t="shared" si="3"/>
        <v>0</v>
      </c>
      <c r="S33" s="17">
        <f t="shared" si="4"/>
        <v>0</v>
      </c>
      <c r="T33" s="31"/>
      <c r="U33" s="31"/>
      <c r="V33" s="31"/>
      <c r="W33" s="15">
        <f t="shared" si="5"/>
        <v>0</v>
      </c>
    </row>
    <row r="34" spans="2:23" ht="17.399999999999999" thickBot="1" x14ac:dyDescent="0.35">
      <c r="B34" s="21" t="s">
        <v>62</v>
      </c>
      <c r="C34" s="13">
        <v>1508</v>
      </c>
      <c r="D34" s="21"/>
      <c r="E34" s="14"/>
      <c r="F34" s="14"/>
      <c r="G34" s="14"/>
      <c r="H34" s="10">
        <f t="shared" si="0"/>
        <v>0</v>
      </c>
      <c r="I34" s="14">
        <v>18.149999999999999</v>
      </c>
      <c r="J34" s="14"/>
      <c r="K34" s="14"/>
      <c r="L34" s="14"/>
      <c r="M34" s="15">
        <f t="shared" si="1"/>
        <v>18.149999999999999</v>
      </c>
      <c r="N34" s="16">
        <f t="shared" si="2"/>
        <v>0</v>
      </c>
      <c r="O34" s="32"/>
      <c r="P34" s="14"/>
      <c r="Q34" s="14"/>
      <c r="R34" s="10">
        <f t="shared" si="3"/>
        <v>0</v>
      </c>
      <c r="S34" s="17">
        <f t="shared" si="4"/>
        <v>18.149999999999999</v>
      </c>
      <c r="T34" s="14"/>
      <c r="U34" s="14">
        <v>18</v>
      </c>
      <c r="V34" s="14"/>
      <c r="W34" s="15">
        <f t="shared" si="5"/>
        <v>0.14999999999999858</v>
      </c>
    </row>
    <row r="35" spans="2:23" ht="15" thickBot="1" x14ac:dyDescent="0.35">
      <c r="B35" s="21" t="s">
        <v>63</v>
      </c>
      <c r="C35" s="13">
        <v>1508</v>
      </c>
      <c r="D35" s="21"/>
      <c r="E35" s="14">
        <v>8048</v>
      </c>
      <c r="F35" s="14"/>
      <c r="G35" s="14"/>
      <c r="H35" s="10">
        <f t="shared" si="0"/>
        <v>8048</v>
      </c>
      <c r="I35" s="14"/>
      <c r="J35" s="14">
        <v>36.9</v>
      </c>
      <c r="K35" s="14"/>
      <c r="L35" s="14"/>
      <c r="M35" s="15">
        <f t="shared" si="1"/>
        <v>36.9</v>
      </c>
      <c r="N35" s="16">
        <f t="shared" si="2"/>
        <v>8048</v>
      </c>
      <c r="O35" s="32">
        <v>3637.33</v>
      </c>
      <c r="P35" s="14"/>
      <c r="Q35" s="14"/>
      <c r="R35" s="10">
        <f t="shared" si="3"/>
        <v>11685.33</v>
      </c>
      <c r="S35" s="17">
        <f t="shared" si="4"/>
        <v>36.9</v>
      </c>
      <c r="T35" s="14">
        <v>134.28</v>
      </c>
      <c r="U35" s="14"/>
      <c r="V35" s="14"/>
      <c r="W35" s="15">
        <f t="shared" si="5"/>
        <v>171.18</v>
      </c>
    </row>
    <row r="36" spans="2:23" ht="15" thickBot="1" x14ac:dyDescent="0.35">
      <c r="B36" s="21" t="s">
        <v>64</v>
      </c>
      <c r="C36" s="13">
        <v>1508</v>
      </c>
      <c r="D36" s="21"/>
      <c r="E36" s="14"/>
      <c r="F36" s="14"/>
      <c r="G36" s="14"/>
      <c r="H36" s="10">
        <f t="shared" si="0"/>
        <v>0</v>
      </c>
      <c r="I36" s="14"/>
      <c r="J36" s="14"/>
      <c r="K36" s="14"/>
      <c r="L36" s="14"/>
      <c r="M36" s="15">
        <f t="shared" si="1"/>
        <v>0</v>
      </c>
      <c r="N36" s="16">
        <f t="shared" si="2"/>
        <v>0</v>
      </c>
      <c r="O36" s="32">
        <v>5386</v>
      </c>
      <c r="P36" s="14"/>
      <c r="Q36" s="14"/>
      <c r="R36" s="10">
        <f t="shared" si="3"/>
        <v>5386</v>
      </c>
      <c r="S36" s="17">
        <f t="shared" si="4"/>
        <v>0</v>
      </c>
      <c r="T36" s="14"/>
      <c r="U36" s="14"/>
      <c r="V36" s="14"/>
      <c r="W36" s="15">
        <f t="shared" si="5"/>
        <v>0</v>
      </c>
    </row>
    <row r="37" spans="2:23" ht="15" thickBot="1" x14ac:dyDescent="0.35">
      <c r="B37" s="21"/>
      <c r="C37" s="13">
        <v>1508</v>
      </c>
      <c r="D37" s="21"/>
      <c r="E37" s="14"/>
      <c r="F37" s="14"/>
      <c r="G37" s="14"/>
      <c r="H37" s="10">
        <f t="shared" si="0"/>
        <v>0</v>
      </c>
      <c r="I37" s="14"/>
      <c r="J37" s="14"/>
      <c r="K37" s="14"/>
      <c r="L37" s="14"/>
      <c r="M37" s="15">
        <f t="shared" si="1"/>
        <v>0</v>
      </c>
      <c r="N37" s="16">
        <f t="shared" si="2"/>
        <v>0</v>
      </c>
      <c r="O37" s="32"/>
      <c r="P37" s="14"/>
      <c r="Q37" s="14"/>
      <c r="R37" s="10">
        <f t="shared" si="3"/>
        <v>0</v>
      </c>
      <c r="S37" s="17">
        <f t="shared" si="4"/>
        <v>0</v>
      </c>
      <c r="T37" s="14"/>
      <c r="U37" s="14"/>
      <c r="V37" s="14"/>
      <c r="W37" s="15">
        <f t="shared" si="5"/>
        <v>0</v>
      </c>
    </row>
    <row r="38" spans="2:23" ht="15" thickBot="1" x14ac:dyDescent="0.35">
      <c r="B38" s="21"/>
      <c r="C38" s="13">
        <v>1508</v>
      </c>
      <c r="D38" s="21"/>
      <c r="E38" s="14"/>
      <c r="F38" s="14"/>
      <c r="G38" s="14"/>
      <c r="H38" s="10">
        <f t="shared" si="0"/>
        <v>0</v>
      </c>
      <c r="I38" s="14"/>
      <c r="J38" s="14"/>
      <c r="K38" s="14"/>
      <c r="L38" s="14"/>
      <c r="M38" s="15">
        <f t="shared" si="1"/>
        <v>0</v>
      </c>
      <c r="N38" s="16">
        <f t="shared" si="2"/>
        <v>0</v>
      </c>
      <c r="O38" s="32"/>
      <c r="P38" s="14"/>
      <c r="Q38" s="14"/>
      <c r="R38" s="10">
        <f t="shared" si="3"/>
        <v>0</v>
      </c>
      <c r="S38" s="17">
        <f t="shared" si="4"/>
        <v>0</v>
      </c>
      <c r="T38" s="14"/>
      <c r="U38" s="14"/>
      <c r="V38" s="14"/>
      <c r="W38" s="15">
        <f t="shared" si="5"/>
        <v>0</v>
      </c>
    </row>
    <row r="39" spans="2:23" ht="15" thickBot="1" x14ac:dyDescent="0.35">
      <c r="B39" s="21"/>
      <c r="C39" s="13">
        <v>1508</v>
      </c>
      <c r="D39" s="21"/>
      <c r="E39" s="14"/>
      <c r="F39" s="14"/>
      <c r="G39" s="14"/>
      <c r="H39" s="10">
        <f t="shared" si="0"/>
        <v>0</v>
      </c>
      <c r="I39" s="14"/>
      <c r="J39" s="14"/>
      <c r="K39" s="14"/>
      <c r="L39" s="14"/>
      <c r="M39" s="15">
        <f t="shared" si="1"/>
        <v>0</v>
      </c>
      <c r="N39" s="16">
        <f t="shared" si="2"/>
        <v>0</v>
      </c>
      <c r="O39" s="32"/>
      <c r="P39" s="14"/>
      <c r="Q39" s="14"/>
      <c r="R39" s="10">
        <f t="shared" si="3"/>
        <v>0</v>
      </c>
      <c r="S39" s="17">
        <f t="shared" si="4"/>
        <v>0</v>
      </c>
      <c r="T39" s="14"/>
      <c r="U39" s="14"/>
      <c r="V39" s="14"/>
      <c r="W39" s="15">
        <f t="shared" si="5"/>
        <v>0</v>
      </c>
    </row>
    <row r="40" spans="2:23" ht="15" thickBot="1" x14ac:dyDescent="0.35">
      <c r="B40" s="21"/>
      <c r="C40" s="13">
        <v>1508</v>
      </c>
      <c r="D40" s="21"/>
      <c r="E40" s="14"/>
      <c r="F40" s="14"/>
      <c r="G40" s="14"/>
      <c r="H40" s="10">
        <f t="shared" si="0"/>
        <v>0</v>
      </c>
      <c r="I40" s="14"/>
      <c r="J40" s="14"/>
      <c r="K40" s="14"/>
      <c r="L40" s="14"/>
      <c r="M40" s="15">
        <f t="shared" si="1"/>
        <v>0</v>
      </c>
      <c r="N40" s="16">
        <f t="shared" si="2"/>
        <v>0</v>
      </c>
      <c r="O40" s="32"/>
      <c r="P40" s="14"/>
      <c r="Q40" s="14"/>
      <c r="R40" s="10">
        <f t="shared" si="3"/>
        <v>0</v>
      </c>
      <c r="S40" s="17">
        <f t="shared" si="4"/>
        <v>0</v>
      </c>
      <c r="T40" s="14"/>
      <c r="U40" s="14"/>
      <c r="V40" s="14"/>
      <c r="W40" s="15">
        <f t="shared" si="5"/>
        <v>0</v>
      </c>
    </row>
    <row r="41" spans="2:23" ht="15" thickBot="1" x14ac:dyDescent="0.35">
      <c r="B41" s="21"/>
      <c r="C41" s="13">
        <v>1508</v>
      </c>
      <c r="D41" s="21"/>
      <c r="E41" s="14"/>
      <c r="F41" s="14"/>
      <c r="G41" s="14"/>
      <c r="H41" s="10">
        <f t="shared" si="0"/>
        <v>0</v>
      </c>
      <c r="I41" s="14"/>
      <c r="J41" s="14"/>
      <c r="K41" s="14"/>
      <c r="L41" s="14"/>
      <c r="M41" s="15">
        <f t="shared" si="1"/>
        <v>0</v>
      </c>
      <c r="N41" s="16">
        <f t="shared" si="2"/>
        <v>0</v>
      </c>
      <c r="O41" s="32"/>
      <c r="P41" s="14"/>
      <c r="Q41" s="14"/>
      <c r="R41" s="10">
        <f t="shared" si="3"/>
        <v>0</v>
      </c>
      <c r="S41" s="17">
        <f t="shared" si="4"/>
        <v>0</v>
      </c>
      <c r="T41" s="14"/>
      <c r="U41" s="14"/>
      <c r="V41" s="14"/>
      <c r="W41" s="15">
        <f t="shared" si="5"/>
        <v>0</v>
      </c>
    </row>
    <row r="42" spans="2:23" ht="15" thickBot="1" x14ac:dyDescent="0.35">
      <c r="B42" s="21"/>
      <c r="C42" s="13">
        <v>1508</v>
      </c>
      <c r="D42" s="21"/>
      <c r="E42" s="14"/>
      <c r="F42" s="14"/>
      <c r="G42" s="14"/>
      <c r="H42" s="10">
        <f t="shared" si="0"/>
        <v>0</v>
      </c>
      <c r="I42" s="14"/>
      <c r="J42" s="14"/>
      <c r="K42" s="14"/>
      <c r="L42" s="14"/>
      <c r="M42" s="15">
        <f t="shared" si="1"/>
        <v>0</v>
      </c>
      <c r="N42" s="16">
        <f t="shared" si="2"/>
        <v>0</v>
      </c>
      <c r="O42" s="32"/>
      <c r="P42" s="14"/>
      <c r="Q42" s="14"/>
      <c r="R42" s="10">
        <f t="shared" si="3"/>
        <v>0</v>
      </c>
      <c r="S42" s="17">
        <f t="shared" si="4"/>
        <v>0</v>
      </c>
      <c r="T42" s="14"/>
      <c r="U42" s="14"/>
      <c r="V42" s="14"/>
      <c r="W42" s="15">
        <f t="shared" si="5"/>
        <v>0</v>
      </c>
    </row>
    <row r="43" spans="2:23" ht="15" thickBot="1" x14ac:dyDescent="0.35">
      <c r="B43" s="21"/>
      <c r="C43" s="13">
        <v>1508</v>
      </c>
      <c r="D43" s="21"/>
      <c r="E43" s="14"/>
      <c r="F43" s="14"/>
      <c r="G43" s="14"/>
      <c r="H43" s="10">
        <f t="shared" si="0"/>
        <v>0</v>
      </c>
      <c r="I43" s="14"/>
      <c r="J43" s="14"/>
      <c r="K43" s="14"/>
      <c r="L43" s="14"/>
      <c r="M43" s="15">
        <f t="shared" si="1"/>
        <v>0</v>
      </c>
      <c r="N43" s="16">
        <f t="shared" si="2"/>
        <v>0</v>
      </c>
      <c r="O43" s="32"/>
      <c r="P43" s="14"/>
      <c r="Q43" s="14"/>
      <c r="R43" s="10">
        <f t="shared" si="3"/>
        <v>0</v>
      </c>
      <c r="S43" s="17">
        <f t="shared" si="4"/>
        <v>0</v>
      </c>
      <c r="T43" s="14"/>
      <c r="U43" s="14"/>
      <c r="V43" s="14"/>
      <c r="W43" s="15">
        <f t="shared" si="5"/>
        <v>0</v>
      </c>
    </row>
    <row r="44" spans="2:23" ht="15" thickBot="1" x14ac:dyDescent="0.35">
      <c r="B44" s="21"/>
      <c r="C44" s="13">
        <v>1508</v>
      </c>
      <c r="D44" s="21"/>
      <c r="E44" s="14"/>
      <c r="F44" s="14"/>
      <c r="G44" s="14"/>
      <c r="H44" s="10">
        <f t="shared" si="0"/>
        <v>0</v>
      </c>
      <c r="I44" s="14"/>
      <c r="J44" s="14"/>
      <c r="K44" s="14"/>
      <c r="L44" s="14"/>
      <c r="M44" s="15">
        <f t="shared" si="1"/>
        <v>0</v>
      </c>
      <c r="N44" s="16">
        <f t="shared" si="2"/>
        <v>0</v>
      </c>
      <c r="O44" s="32"/>
      <c r="P44" s="14"/>
      <c r="Q44" s="14"/>
      <c r="R44" s="10">
        <f t="shared" si="3"/>
        <v>0</v>
      </c>
      <c r="S44" s="17">
        <f t="shared" si="4"/>
        <v>0</v>
      </c>
      <c r="T44" s="14"/>
      <c r="U44" s="14"/>
      <c r="V44" s="14"/>
      <c r="W44" s="15">
        <f t="shared" si="5"/>
        <v>0</v>
      </c>
    </row>
    <row r="45" spans="2:23" ht="15" thickBot="1" x14ac:dyDescent="0.35">
      <c r="B45" s="21"/>
      <c r="C45" s="13">
        <v>1508</v>
      </c>
      <c r="D45" s="21"/>
      <c r="E45" s="14"/>
      <c r="F45" s="14"/>
      <c r="G45" s="14"/>
      <c r="H45" s="10">
        <f t="shared" si="0"/>
        <v>0</v>
      </c>
      <c r="I45" s="14"/>
      <c r="J45" s="14"/>
      <c r="K45" s="14"/>
      <c r="L45" s="14"/>
      <c r="M45" s="15">
        <f t="shared" si="1"/>
        <v>0</v>
      </c>
      <c r="N45" s="16">
        <f t="shared" si="2"/>
        <v>0</v>
      </c>
      <c r="O45" s="32"/>
      <c r="P45" s="14"/>
      <c r="Q45" s="14"/>
      <c r="R45" s="10">
        <f t="shared" si="3"/>
        <v>0</v>
      </c>
      <c r="S45" s="17">
        <f t="shared" si="4"/>
        <v>0</v>
      </c>
      <c r="T45" s="14"/>
      <c r="U45" s="14"/>
      <c r="V45" s="14"/>
      <c r="W45" s="15">
        <f t="shared" si="5"/>
        <v>0</v>
      </c>
    </row>
    <row r="46" spans="2:23" ht="15" thickBot="1" x14ac:dyDescent="0.35">
      <c r="B46" s="21"/>
      <c r="C46" s="13">
        <v>1508</v>
      </c>
      <c r="D46" s="21"/>
      <c r="E46" s="14"/>
      <c r="F46" s="14"/>
      <c r="G46" s="14"/>
      <c r="H46" s="10">
        <f t="shared" si="0"/>
        <v>0</v>
      </c>
      <c r="I46" s="14"/>
      <c r="J46" s="14"/>
      <c r="K46" s="14"/>
      <c r="L46" s="14"/>
      <c r="M46" s="15">
        <f t="shared" si="1"/>
        <v>0</v>
      </c>
      <c r="N46" s="16">
        <f t="shared" si="2"/>
        <v>0</v>
      </c>
      <c r="O46" s="32"/>
      <c r="P46" s="14"/>
      <c r="Q46" s="14"/>
      <c r="R46" s="10">
        <f t="shared" si="3"/>
        <v>0</v>
      </c>
      <c r="S46" s="17">
        <f t="shared" si="4"/>
        <v>0</v>
      </c>
      <c r="T46" s="14"/>
      <c r="U46" s="14"/>
      <c r="V46" s="14"/>
      <c r="W46" s="15">
        <f t="shared" si="5"/>
        <v>0</v>
      </c>
    </row>
    <row r="47" spans="2:23" ht="17.399999999999999" thickBot="1" x14ac:dyDescent="0.35">
      <c r="B47" s="12" t="s">
        <v>13</v>
      </c>
      <c r="C47" s="13">
        <v>1518</v>
      </c>
      <c r="D47" s="33">
        <v>-8749.7700000000023</v>
      </c>
      <c r="E47" s="33">
        <v>1847.46</v>
      </c>
      <c r="F47" s="14"/>
      <c r="G47" s="14"/>
      <c r="H47" s="10">
        <f t="shared" si="0"/>
        <v>-6902.3100000000022</v>
      </c>
      <c r="I47" s="34">
        <v>-525.35</v>
      </c>
      <c r="J47" s="34">
        <v>-87.44</v>
      </c>
      <c r="K47" s="14"/>
      <c r="L47" s="14"/>
      <c r="M47" s="15">
        <f t="shared" si="1"/>
        <v>-612.79</v>
      </c>
      <c r="N47" s="16">
        <f t="shared" si="2"/>
        <v>-6902.3100000000022</v>
      </c>
      <c r="O47" s="14">
        <v>1898.7</v>
      </c>
      <c r="P47" s="14">
        <v>-8750</v>
      </c>
      <c r="Q47" s="14"/>
      <c r="R47" s="10">
        <f t="shared" si="3"/>
        <v>3746.3899999999976</v>
      </c>
      <c r="S47" s="17">
        <f t="shared" si="4"/>
        <v>-612.79</v>
      </c>
      <c r="T47" s="35">
        <v>-6.81</v>
      </c>
      <c r="U47" s="14">
        <f>-525-128</f>
        <v>-653</v>
      </c>
      <c r="V47" s="14"/>
      <c r="W47" s="15">
        <f t="shared" si="5"/>
        <v>33.400000000000091</v>
      </c>
    </row>
    <row r="48" spans="2:23" ht="17.399999999999999" thickBot="1" x14ac:dyDescent="0.35">
      <c r="B48" s="12" t="s">
        <v>14</v>
      </c>
      <c r="C48" s="13">
        <v>1522</v>
      </c>
      <c r="D48" s="29"/>
      <c r="E48" s="29"/>
      <c r="F48" s="29"/>
      <c r="G48" s="29"/>
      <c r="H48" s="10">
        <f t="shared" si="0"/>
        <v>0</v>
      </c>
      <c r="I48" s="29"/>
      <c r="J48" s="29"/>
      <c r="K48" s="29"/>
      <c r="L48" s="29"/>
      <c r="M48" s="15">
        <f t="shared" si="1"/>
        <v>0</v>
      </c>
      <c r="N48" s="16">
        <f t="shared" si="2"/>
        <v>0</v>
      </c>
      <c r="O48" s="14"/>
      <c r="P48" s="14"/>
      <c r="Q48" s="14"/>
      <c r="R48" s="10">
        <f t="shared" si="3"/>
        <v>0</v>
      </c>
      <c r="S48" s="17">
        <f t="shared" si="4"/>
        <v>0</v>
      </c>
      <c r="T48" s="14"/>
      <c r="U48" s="14"/>
      <c r="V48" s="14"/>
      <c r="W48" s="15">
        <f t="shared" si="5"/>
        <v>0</v>
      </c>
    </row>
    <row r="49" spans="2:23" ht="15" thickBot="1" x14ac:dyDescent="0.35">
      <c r="B49" s="12" t="s">
        <v>15</v>
      </c>
      <c r="C49" s="13">
        <v>1525</v>
      </c>
      <c r="D49" s="21"/>
      <c r="E49" s="14"/>
      <c r="F49" s="14"/>
      <c r="G49" s="14"/>
      <c r="H49" s="10">
        <f>D49+E49-F49+G49</f>
        <v>0</v>
      </c>
      <c r="I49" s="14">
        <v>-460</v>
      </c>
      <c r="J49" s="14"/>
      <c r="K49" s="14"/>
      <c r="L49" s="14"/>
      <c r="M49" s="15">
        <f>I49+J49-K49+L49</f>
        <v>-460</v>
      </c>
      <c r="N49" s="16">
        <f>H49</f>
        <v>0</v>
      </c>
      <c r="O49" s="32"/>
      <c r="P49" s="14"/>
      <c r="Q49" s="14"/>
      <c r="R49" s="10">
        <f t="shared" si="3"/>
        <v>0</v>
      </c>
      <c r="S49" s="17">
        <f>M49</f>
        <v>-460</v>
      </c>
      <c r="T49" s="14"/>
      <c r="U49" s="14">
        <v>-460</v>
      </c>
      <c r="V49" s="14"/>
      <c r="W49" s="15">
        <f>S49+T49-U49+V49</f>
        <v>0</v>
      </c>
    </row>
    <row r="50" spans="2:23" ht="17.399999999999999" thickBot="1" x14ac:dyDescent="0.35">
      <c r="B50" s="12" t="s">
        <v>16</v>
      </c>
      <c r="C50" s="13">
        <v>1548</v>
      </c>
      <c r="D50" s="20">
        <v>6662.33</v>
      </c>
      <c r="E50" s="20">
        <v>1704.5</v>
      </c>
      <c r="F50" s="20"/>
      <c r="G50" s="20"/>
      <c r="H50" s="10">
        <f>D50+E50-F50+G50</f>
        <v>8366.83</v>
      </c>
      <c r="I50" s="20">
        <v>237.78</v>
      </c>
      <c r="J50" s="20">
        <v>81.849999999999994</v>
      </c>
      <c r="K50" s="20"/>
      <c r="L50" s="20"/>
      <c r="M50" s="15">
        <f>I50+J50-K50+L50</f>
        <v>319.63</v>
      </c>
      <c r="N50" s="16">
        <f t="shared" si="2"/>
        <v>8366.83</v>
      </c>
      <c r="O50" s="14">
        <v>1729.25</v>
      </c>
      <c r="P50" s="14">
        <v>6662</v>
      </c>
      <c r="Q50" s="14"/>
      <c r="R50" s="10">
        <f t="shared" si="3"/>
        <v>3434.08</v>
      </c>
      <c r="S50" s="17">
        <f t="shared" si="4"/>
        <v>319.63</v>
      </c>
      <c r="T50" s="14">
        <v>61.23</v>
      </c>
      <c r="U50" s="14">
        <f>238+97-0.4</f>
        <v>334.6</v>
      </c>
      <c r="V50" s="14"/>
      <c r="W50" s="15">
        <f>S50+T50-U50+V50</f>
        <v>46.259999999999991</v>
      </c>
    </row>
    <row r="51" spans="2:23" ht="15" thickBot="1" x14ac:dyDescent="0.35">
      <c r="B51" s="12" t="s">
        <v>17</v>
      </c>
      <c r="C51" s="13">
        <v>1572</v>
      </c>
      <c r="D51" s="21"/>
      <c r="E51" s="14"/>
      <c r="F51" s="14"/>
      <c r="G51" s="14"/>
      <c r="H51" s="10">
        <f t="shared" si="0"/>
        <v>0</v>
      </c>
      <c r="I51" s="20"/>
      <c r="J51" s="14"/>
      <c r="K51" s="14"/>
      <c r="L51" s="14"/>
      <c r="M51" s="15">
        <f t="shared" si="1"/>
        <v>0</v>
      </c>
      <c r="N51" s="16">
        <f>H51</f>
        <v>0</v>
      </c>
      <c r="O51" s="14"/>
      <c r="P51" s="14"/>
      <c r="Q51" s="14"/>
      <c r="R51" s="10">
        <f t="shared" si="3"/>
        <v>0</v>
      </c>
      <c r="S51" s="17">
        <f t="shared" si="4"/>
        <v>0</v>
      </c>
      <c r="T51" s="14"/>
      <c r="U51" s="14"/>
      <c r="V51" s="14"/>
      <c r="W51" s="15">
        <f t="shared" si="5"/>
        <v>0</v>
      </c>
    </row>
    <row r="52" spans="2:23" ht="15" thickBot="1" x14ac:dyDescent="0.35">
      <c r="B52" s="12" t="s">
        <v>18</v>
      </c>
      <c r="C52" s="13">
        <v>1574</v>
      </c>
      <c r="D52" s="21"/>
      <c r="E52" s="14"/>
      <c r="F52" s="14"/>
      <c r="G52" s="14"/>
      <c r="H52" s="10">
        <f t="shared" si="0"/>
        <v>0</v>
      </c>
      <c r="I52" s="20"/>
      <c r="J52" s="14"/>
      <c r="K52" s="14"/>
      <c r="L52" s="14"/>
      <c r="M52" s="15">
        <f t="shared" si="1"/>
        <v>0</v>
      </c>
      <c r="N52" s="16">
        <f>H52</f>
        <v>0</v>
      </c>
      <c r="O52" s="14"/>
      <c r="P52" s="14"/>
      <c r="Q52" s="14"/>
      <c r="R52" s="10">
        <f t="shared" si="3"/>
        <v>0</v>
      </c>
      <c r="S52" s="17">
        <f t="shared" si="4"/>
        <v>0</v>
      </c>
      <c r="T52" s="14"/>
      <c r="U52" s="14"/>
      <c r="V52" s="14"/>
      <c r="W52" s="15">
        <f t="shared" si="5"/>
        <v>0</v>
      </c>
    </row>
    <row r="53" spans="2:23" ht="15" thickBot="1" x14ac:dyDescent="0.35">
      <c r="B53" s="12" t="s">
        <v>19</v>
      </c>
      <c r="C53" s="13">
        <v>1582</v>
      </c>
      <c r="D53" s="38"/>
      <c r="E53" s="39"/>
      <c r="F53" s="14"/>
      <c r="G53" s="14"/>
      <c r="H53" s="10">
        <f t="shared" si="0"/>
        <v>0</v>
      </c>
      <c r="I53" s="40"/>
      <c r="J53" s="14"/>
      <c r="K53" s="14"/>
      <c r="L53" s="14"/>
      <c r="M53" s="15">
        <f t="shared" si="1"/>
        <v>0</v>
      </c>
      <c r="N53" s="16">
        <f>H53</f>
        <v>0</v>
      </c>
      <c r="O53" s="14"/>
      <c r="P53" s="14"/>
      <c r="Q53" s="14"/>
      <c r="R53" s="10">
        <f t="shared" si="3"/>
        <v>0</v>
      </c>
      <c r="S53" s="17">
        <f t="shared" si="4"/>
        <v>0</v>
      </c>
      <c r="T53" s="41"/>
      <c r="U53" s="14"/>
      <c r="V53" s="14"/>
      <c r="W53" s="15">
        <f t="shared" si="5"/>
        <v>0</v>
      </c>
    </row>
    <row r="54" spans="2:23" ht="15" thickBot="1" x14ac:dyDescent="0.35">
      <c r="B54" s="12" t="s">
        <v>20</v>
      </c>
      <c r="C54" s="13">
        <v>2425</v>
      </c>
      <c r="D54" s="21"/>
      <c r="E54" s="14"/>
      <c r="F54" s="14"/>
      <c r="G54" s="14"/>
      <c r="H54" s="10">
        <f t="shared" si="0"/>
        <v>0</v>
      </c>
      <c r="I54" s="20"/>
      <c r="J54" s="14"/>
      <c r="K54" s="14"/>
      <c r="L54" s="14"/>
      <c r="M54" s="15">
        <f t="shared" si="1"/>
        <v>0</v>
      </c>
      <c r="N54" s="16">
        <f>H54</f>
        <v>0</v>
      </c>
      <c r="O54" s="14"/>
      <c r="P54" s="14"/>
      <c r="Q54" s="14"/>
      <c r="R54" s="10">
        <f t="shared" si="3"/>
        <v>0</v>
      </c>
      <c r="S54" s="17">
        <f t="shared" si="4"/>
        <v>0</v>
      </c>
      <c r="T54" s="14"/>
      <c r="U54" s="14"/>
      <c r="V54" s="14"/>
      <c r="W54" s="15">
        <f t="shared" si="5"/>
        <v>0</v>
      </c>
    </row>
    <row r="55" spans="2:23" x14ac:dyDescent="0.3">
      <c r="B55" s="12"/>
      <c r="C55" s="22"/>
      <c r="D55" s="11"/>
      <c r="E55" s="10"/>
      <c r="F55" s="10"/>
      <c r="G55" s="10"/>
      <c r="H55" s="10"/>
      <c r="I55" s="10"/>
      <c r="J55" s="10"/>
      <c r="K55" s="10"/>
      <c r="L55" s="10"/>
      <c r="M55" s="15"/>
      <c r="N55" s="11"/>
      <c r="O55" s="10"/>
      <c r="P55" s="10"/>
      <c r="Q55" s="10"/>
      <c r="R55" s="10"/>
      <c r="S55" s="10"/>
      <c r="T55" s="10"/>
      <c r="U55" s="10"/>
      <c r="V55" s="10"/>
      <c r="W55" s="15"/>
    </row>
    <row r="56" spans="2:23" x14ac:dyDescent="0.3">
      <c r="B56" s="23" t="s">
        <v>21</v>
      </c>
      <c r="C56" s="22"/>
      <c r="D56" s="10">
        <f t="shared" ref="D56:W56" si="6">SUM(D24:D54)</f>
        <v>42441.229999999996</v>
      </c>
      <c r="E56" s="10">
        <f t="shared" si="6"/>
        <v>22599.96</v>
      </c>
      <c r="F56" s="10">
        <f t="shared" si="6"/>
        <v>0</v>
      </c>
      <c r="G56" s="10">
        <f t="shared" si="6"/>
        <v>0</v>
      </c>
      <c r="H56" s="10">
        <f t="shared" si="6"/>
        <v>65041.189999999995</v>
      </c>
      <c r="I56" s="10">
        <f t="shared" si="6"/>
        <v>1404.1300000000003</v>
      </c>
      <c r="J56" s="10">
        <f t="shared" si="6"/>
        <v>591.70999999999992</v>
      </c>
      <c r="K56" s="10">
        <f t="shared" si="6"/>
        <v>0</v>
      </c>
      <c r="L56" s="10">
        <f t="shared" si="6"/>
        <v>0</v>
      </c>
      <c r="M56" s="15">
        <f t="shared" si="6"/>
        <v>1995.8400000000006</v>
      </c>
      <c r="N56" s="11">
        <f t="shared" si="6"/>
        <v>65041.189999999995</v>
      </c>
      <c r="O56" s="10">
        <f t="shared" si="6"/>
        <v>12651.28</v>
      </c>
      <c r="P56" s="10">
        <f t="shared" si="6"/>
        <v>53441</v>
      </c>
      <c r="Q56" s="10">
        <f t="shared" si="6"/>
        <v>0</v>
      </c>
      <c r="R56" s="10">
        <f t="shared" si="6"/>
        <v>24251.47</v>
      </c>
      <c r="S56" s="10">
        <f t="shared" si="6"/>
        <v>1995.8400000000006</v>
      </c>
      <c r="T56" s="10">
        <f t="shared" si="6"/>
        <v>392.3</v>
      </c>
      <c r="U56" s="10">
        <f t="shared" si="6"/>
        <v>2137.6</v>
      </c>
      <c r="V56" s="10">
        <f t="shared" si="6"/>
        <v>0</v>
      </c>
      <c r="W56" s="15">
        <f t="shared" si="6"/>
        <v>250.54000000000028</v>
      </c>
    </row>
    <row r="57" spans="2:23" ht="15" thickBot="1" x14ac:dyDescent="0.35">
      <c r="B57" s="12"/>
      <c r="C57" s="22"/>
      <c r="D57" s="11"/>
      <c r="E57" s="10"/>
      <c r="F57" s="10"/>
      <c r="G57" s="10"/>
      <c r="H57" s="10"/>
      <c r="I57" s="10"/>
      <c r="J57" s="10"/>
      <c r="K57" s="10"/>
      <c r="L57" s="10"/>
      <c r="M57" s="15"/>
      <c r="N57" s="11"/>
      <c r="O57" s="10"/>
      <c r="P57" s="10"/>
      <c r="Q57" s="10"/>
      <c r="R57" s="10"/>
      <c r="S57" s="10"/>
      <c r="T57" s="10"/>
      <c r="U57" s="10"/>
      <c r="V57" s="10"/>
      <c r="W57" s="15"/>
    </row>
    <row r="58" spans="2:23" ht="28.2" thickBot="1" x14ac:dyDescent="0.35">
      <c r="B58" s="42" t="s">
        <v>22</v>
      </c>
      <c r="C58" s="43">
        <v>1592</v>
      </c>
      <c r="D58" s="44"/>
      <c r="E58" s="14"/>
      <c r="F58" s="14"/>
      <c r="G58" s="14"/>
      <c r="H58" s="10">
        <f>D58+E58-F58+G58</f>
        <v>0</v>
      </c>
      <c r="I58" s="45"/>
      <c r="J58" s="46"/>
      <c r="K58" s="14"/>
      <c r="L58" s="14"/>
      <c r="M58" s="15">
        <f>I58+J58-K58+L58</f>
        <v>0</v>
      </c>
      <c r="N58" s="16">
        <f>H58</f>
        <v>0</v>
      </c>
      <c r="O58" s="14"/>
      <c r="P58" s="14"/>
      <c r="Q58" s="14"/>
      <c r="R58" s="10">
        <f>N58+O58-P58+Q58</f>
        <v>0</v>
      </c>
      <c r="S58" s="17">
        <f>M58</f>
        <v>0</v>
      </c>
      <c r="T58" s="47"/>
      <c r="U58" s="14"/>
      <c r="V58" s="14"/>
      <c r="W58" s="15">
        <f>S58+T58-U58+V58</f>
        <v>0</v>
      </c>
    </row>
    <row r="59" spans="2:23" ht="16.8" thickBot="1" x14ac:dyDescent="0.35">
      <c r="B59" s="42" t="s">
        <v>23</v>
      </c>
      <c r="C59" s="43">
        <v>1592</v>
      </c>
      <c r="D59" s="29"/>
      <c r="E59" s="29"/>
      <c r="F59" s="29"/>
      <c r="G59" s="29"/>
      <c r="H59" s="10">
        <f>D59+E59-F59+G59</f>
        <v>0</v>
      </c>
      <c r="I59" s="29"/>
      <c r="J59" s="29"/>
      <c r="K59" s="29"/>
      <c r="L59" s="29"/>
      <c r="M59" s="15">
        <f>I59+J59-K59+L59</f>
        <v>0</v>
      </c>
      <c r="N59" s="16">
        <f>H59</f>
        <v>0</v>
      </c>
      <c r="O59" s="14"/>
      <c r="P59" s="14"/>
      <c r="Q59" s="14"/>
      <c r="R59" s="10">
        <f>N59+O59-P59+Q59</f>
        <v>0</v>
      </c>
      <c r="S59" s="17">
        <f>M59</f>
        <v>0</v>
      </c>
      <c r="T59" s="14"/>
      <c r="U59" s="14"/>
      <c r="V59" s="14"/>
      <c r="W59" s="15">
        <f>S59+T59-U59+V59</f>
        <v>0</v>
      </c>
    </row>
    <row r="60" spans="2:23" x14ac:dyDescent="0.3">
      <c r="B60" s="12"/>
      <c r="C60" s="22"/>
      <c r="D60" s="11"/>
      <c r="E60" s="10"/>
      <c r="F60" s="10"/>
      <c r="G60" s="10"/>
      <c r="H60" s="10"/>
      <c r="I60" s="10"/>
      <c r="J60" s="10"/>
      <c r="K60" s="10"/>
      <c r="L60" s="10"/>
      <c r="M60" s="10"/>
      <c r="N60" s="11"/>
      <c r="O60" s="10"/>
      <c r="P60" s="10"/>
      <c r="Q60" s="10"/>
      <c r="R60" s="10"/>
      <c r="S60" s="10"/>
      <c r="T60" s="10"/>
      <c r="U60" s="10"/>
      <c r="V60" s="10"/>
      <c r="W60" s="15"/>
    </row>
    <row r="61" spans="2:23" x14ac:dyDescent="0.3">
      <c r="B61" s="23" t="s">
        <v>24</v>
      </c>
      <c r="C61" s="25"/>
      <c r="D61" s="48">
        <f t="shared" ref="D61:W61" si="7">SUM(D24:D54)+D58+D59</f>
        <v>42441.229999999996</v>
      </c>
      <c r="E61" s="49">
        <f t="shared" si="7"/>
        <v>22599.96</v>
      </c>
      <c r="F61" s="49">
        <f t="shared" si="7"/>
        <v>0</v>
      </c>
      <c r="G61" s="49">
        <f t="shared" si="7"/>
        <v>0</v>
      </c>
      <c r="H61" s="49">
        <f t="shared" si="7"/>
        <v>65041.189999999995</v>
      </c>
      <c r="I61" s="49">
        <f t="shared" si="7"/>
        <v>1404.1300000000003</v>
      </c>
      <c r="J61" s="49">
        <f t="shared" si="7"/>
        <v>591.70999999999992</v>
      </c>
      <c r="K61" s="49">
        <f t="shared" si="7"/>
        <v>0</v>
      </c>
      <c r="L61" s="49">
        <f t="shared" si="7"/>
        <v>0</v>
      </c>
      <c r="M61" s="50">
        <f t="shared" si="7"/>
        <v>1995.8400000000006</v>
      </c>
      <c r="N61" s="48">
        <f t="shared" si="7"/>
        <v>65041.189999999995</v>
      </c>
      <c r="O61" s="49">
        <f t="shared" si="7"/>
        <v>12651.28</v>
      </c>
      <c r="P61" s="49">
        <f t="shared" si="7"/>
        <v>53441</v>
      </c>
      <c r="Q61" s="49">
        <f t="shared" si="7"/>
        <v>0</v>
      </c>
      <c r="R61" s="49">
        <f t="shared" si="7"/>
        <v>24251.47</v>
      </c>
      <c r="S61" s="49">
        <f t="shared" si="7"/>
        <v>1995.8400000000006</v>
      </c>
      <c r="T61" s="49">
        <f t="shared" si="7"/>
        <v>392.3</v>
      </c>
      <c r="U61" s="49">
        <f t="shared" si="7"/>
        <v>2137.6</v>
      </c>
      <c r="V61" s="49">
        <f t="shared" si="7"/>
        <v>0</v>
      </c>
      <c r="W61" s="50">
        <f t="shared" si="7"/>
        <v>250.54000000000028</v>
      </c>
    </row>
    <row r="62" spans="2:23" ht="15" thickBot="1" x14ac:dyDescent="0.35">
      <c r="B62" s="12"/>
      <c r="C62" s="22"/>
      <c r="D62" s="11"/>
      <c r="E62" s="10"/>
      <c r="F62" s="10"/>
      <c r="G62" s="10"/>
      <c r="H62" s="10"/>
      <c r="I62" s="10"/>
      <c r="J62" s="10"/>
      <c r="K62" s="10"/>
      <c r="L62" s="10"/>
      <c r="M62" s="15"/>
      <c r="N62" s="11"/>
      <c r="O62" s="10"/>
      <c r="P62" s="10"/>
      <c r="Q62" s="10"/>
      <c r="R62" s="10"/>
      <c r="S62" s="10"/>
      <c r="T62" s="10"/>
      <c r="U62" s="10"/>
      <c r="V62" s="10"/>
      <c r="W62" s="15"/>
    </row>
    <row r="63" spans="2:23" ht="16.8" thickBot="1" x14ac:dyDescent="0.35">
      <c r="B63" s="42" t="s">
        <v>25</v>
      </c>
      <c r="C63" s="13">
        <v>1568</v>
      </c>
      <c r="D63" s="20">
        <f>29402.93+20332.54</f>
        <v>49735.47</v>
      </c>
      <c r="E63" s="20">
        <v>31365.270605656791</v>
      </c>
      <c r="F63" s="20"/>
      <c r="G63" s="20"/>
      <c r="H63" s="10">
        <f>D63+E63-F63+G63</f>
        <v>81100.740605656785</v>
      </c>
      <c r="I63" s="36">
        <v>104.07717918381991</v>
      </c>
      <c r="J63" s="20">
        <v>381.79115794029991</v>
      </c>
      <c r="K63" s="20"/>
      <c r="L63" s="20"/>
      <c r="M63" s="15">
        <f>I63+J63-K63+L63</f>
        <v>485.86833712411982</v>
      </c>
      <c r="N63" s="16">
        <f>H63</f>
        <v>81100.740605656785</v>
      </c>
      <c r="O63" s="51">
        <v>17375.080000000002</v>
      </c>
      <c r="P63" s="51">
        <v>29403</v>
      </c>
      <c r="Q63" s="51"/>
      <c r="R63" s="10">
        <f>N63+O63-P63+Q63</f>
        <v>69072.820605656787</v>
      </c>
      <c r="S63" s="17">
        <f>M63</f>
        <v>485.86833712411982</v>
      </c>
      <c r="T63" s="51">
        <v>722.45228703161501</v>
      </c>
      <c r="U63" s="51"/>
      <c r="V63" s="51"/>
      <c r="W63" s="15">
        <f>S63+T63-U63+V63</f>
        <v>1208.3206241557348</v>
      </c>
    </row>
    <row r="64" spans="2:23" x14ac:dyDescent="0.3">
      <c r="B64" s="52"/>
      <c r="C64" s="53"/>
      <c r="D64" s="11"/>
      <c r="E64" s="10"/>
      <c r="F64" s="10"/>
      <c r="G64" s="10"/>
      <c r="H64" s="10"/>
      <c r="I64" s="10"/>
      <c r="J64" s="10"/>
      <c r="K64" s="10"/>
      <c r="L64" s="10"/>
      <c r="M64" s="10"/>
      <c r="N64" s="11"/>
      <c r="O64" s="10"/>
      <c r="P64" s="10"/>
      <c r="Q64" s="10"/>
      <c r="R64" s="10"/>
      <c r="S64" s="10"/>
      <c r="T64" s="10"/>
      <c r="U64" s="10"/>
      <c r="V64" s="10"/>
      <c r="W64" s="15"/>
    </row>
    <row r="65" spans="2:23" x14ac:dyDescent="0.3">
      <c r="B65" s="52"/>
      <c r="C65" s="53"/>
      <c r="D65" s="11"/>
      <c r="E65" s="10"/>
      <c r="F65" s="10"/>
      <c r="G65" s="10"/>
      <c r="H65" s="10"/>
      <c r="I65" s="10"/>
      <c r="J65" s="10"/>
      <c r="K65" s="10"/>
      <c r="L65" s="10"/>
      <c r="M65" s="10"/>
      <c r="N65" s="11"/>
      <c r="O65" s="10"/>
      <c r="P65" s="10"/>
      <c r="Q65" s="10"/>
      <c r="R65" s="10"/>
      <c r="S65" s="10"/>
      <c r="T65" s="10"/>
      <c r="U65" s="10"/>
      <c r="V65" s="10"/>
      <c r="W65" s="15"/>
    </row>
    <row r="66" spans="2:23" x14ac:dyDescent="0.3">
      <c r="B66" s="23" t="s">
        <v>26</v>
      </c>
      <c r="C66" s="25"/>
      <c r="D66" s="49">
        <f t="shared" ref="D66:W66" si="8">D61+D63</f>
        <v>92176.7</v>
      </c>
      <c r="E66" s="49">
        <f t="shared" si="8"/>
        <v>53965.23060565679</v>
      </c>
      <c r="F66" s="49">
        <f t="shared" si="8"/>
        <v>0</v>
      </c>
      <c r="G66" s="49">
        <f t="shared" si="8"/>
        <v>0</v>
      </c>
      <c r="H66" s="49">
        <f t="shared" si="8"/>
        <v>146141.93060565679</v>
      </c>
      <c r="I66" s="49">
        <f t="shared" si="8"/>
        <v>1508.2071791838202</v>
      </c>
      <c r="J66" s="49">
        <f t="shared" si="8"/>
        <v>973.50115794029989</v>
      </c>
      <c r="K66" s="49">
        <f t="shared" si="8"/>
        <v>0</v>
      </c>
      <c r="L66" s="49">
        <f t="shared" si="8"/>
        <v>0</v>
      </c>
      <c r="M66" s="50">
        <f t="shared" si="8"/>
        <v>2481.7083371241206</v>
      </c>
      <c r="N66" s="49">
        <f t="shared" si="8"/>
        <v>146141.93060565679</v>
      </c>
      <c r="O66" s="49">
        <f t="shared" si="8"/>
        <v>30026.36</v>
      </c>
      <c r="P66" s="49">
        <f t="shared" si="8"/>
        <v>82844</v>
      </c>
      <c r="Q66" s="49">
        <f t="shared" si="8"/>
        <v>0</v>
      </c>
      <c r="R66" s="49">
        <f t="shared" si="8"/>
        <v>93324.290605656788</v>
      </c>
      <c r="S66" s="49">
        <f t="shared" si="8"/>
        <v>2481.7083371241206</v>
      </c>
      <c r="T66" s="49">
        <f t="shared" si="8"/>
        <v>1114.752287031615</v>
      </c>
      <c r="U66" s="49">
        <f t="shared" si="8"/>
        <v>2137.6</v>
      </c>
      <c r="V66" s="49">
        <f t="shared" si="8"/>
        <v>0</v>
      </c>
      <c r="W66" s="50">
        <f t="shared" si="8"/>
        <v>1458.860624155735</v>
      </c>
    </row>
    <row r="67" spans="2:23" ht="15" thickBot="1" x14ac:dyDescent="0.35">
      <c r="B67" s="12"/>
      <c r="C67" s="22"/>
      <c r="D67" s="11"/>
      <c r="E67" s="10"/>
      <c r="F67" s="10"/>
      <c r="G67" s="10"/>
      <c r="H67" s="10"/>
      <c r="I67" s="10"/>
      <c r="J67" s="10"/>
      <c r="K67" s="10"/>
      <c r="L67" s="10"/>
      <c r="M67" s="15"/>
      <c r="N67" s="11"/>
      <c r="O67" s="10"/>
      <c r="P67" s="10"/>
      <c r="Q67" s="10"/>
      <c r="R67" s="10"/>
      <c r="S67" s="10"/>
      <c r="T67" s="10"/>
      <c r="U67" s="10"/>
      <c r="V67" s="10"/>
      <c r="W67" s="15"/>
    </row>
    <row r="68" spans="2:23" ht="17.399999999999999" thickBot="1" x14ac:dyDescent="0.35">
      <c r="B68" s="12" t="s">
        <v>27</v>
      </c>
      <c r="C68" s="13">
        <v>1522</v>
      </c>
      <c r="D68" s="29"/>
      <c r="E68" s="29"/>
      <c r="F68" s="29"/>
      <c r="G68" s="29"/>
      <c r="H68" s="10">
        <f>D68+E68-F68+G68</f>
        <v>0</v>
      </c>
      <c r="I68" s="29"/>
      <c r="J68" s="29"/>
      <c r="K68" s="29"/>
      <c r="L68" s="29"/>
      <c r="M68" s="15">
        <f>I68+J68-K68+L68</f>
        <v>0</v>
      </c>
      <c r="N68" s="16">
        <f>H68</f>
        <v>0</v>
      </c>
      <c r="O68" s="29"/>
      <c r="P68" s="29"/>
      <c r="Q68" s="29"/>
      <c r="R68" s="10">
        <f>N68+O68-P68+Q68</f>
        <v>0</v>
      </c>
      <c r="S68" s="17">
        <f>M68</f>
        <v>0</v>
      </c>
      <c r="T68" s="29"/>
      <c r="U68" s="29"/>
      <c r="V68" s="29"/>
      <c r="W68" s="15">
        <f>S68+T68-U68+V68</f>
        <v>0</v>
      </c>
    </row>
    <row r="69" spans="2:23" ht="17.399999999999999" thickBot="1" x14ac:dyDescent="0.35">
      <c r="B69" s="12" t="s">
        <v>28</v>
      </c>
      <c r="C69" s="13">
        <v>1522</v>
      </c>
      <c r="D69" s="29"/>
      <c r="E69" s="29"/>
      <c r="F69" s="29"/>
      <c r="G69" s="29"/>
      <c r="H69" s="10">
        <f>D69+E69-F69+G69</f>
        <v>0</v>
      </c>
      <c r="I69" s="29"/>
      <c r="J69" s="29"/>
      <c r="K69" s="29"/>
      <c r="L69" s="29"/>
      <c r="M69" s="15">
        <f>I69+J69-K69+L69</f>
        <v>0</v>
      </c>
      <c r="N69" s="16">
        <f>H69</f>
        <v>0</v>
      </c>
      <c r="O69" s="29"/>
      <c r="P69" s="29"/>
      <c r="Q69" s="29"/>
      <c r="R69" s="10">
        <f>N69+O69-P69+Q69</f>
        <v>0</v>
      </c>
      <c r="S69" s="17">
        <f>M69</f>
        <v>0</v>
      </c>
      <c r="T69" s="29"/>
      <c r="U69" s="29"/>
      <c r="V69" s="29"/>
      <c r="W69" s="15">
        <f>S69+T69-U69+V69</f>
        <v>0</v>
      </c>
    </row>
    <row r="70" spans="2:23" ht="15" thickBot="1" x14ac:dyDescent="0.35">
      <c r="B70" s="12" t="s">
        <v>29</v>
      </c>
      <c r="C70" s="13">
        <v>1531</v>
      </c>
      <c r="D70" s="54"/>
      <c r="E70" s="20"/>
      <c r="F70" s="20"/>
      <c r="G70" s="20"/>
      <c r="H70" s="10">
        <f t="shared" ref="H70:H79" si="9">D70+E70-F70+G70</f>
        <v>0</v>
      </c>
      <c r="I70" s="20"/>
      <c r="J70" s="20"/>
      <c r="K70" s="20"/>
      <c r="L70" s="20"/>
      <c r="M70" s="15">
        <f t="shared" ref="M70:M79" si="10">I70+J70-K70+L70</f>
        <v>0</v>
      </c>
      <c r="N70" s="16">
        <f t="shared" ref="N70:N79" si="11">H70</f>
        <v>0</v>
      </c>
      <c r="O70" s="14"/>
      <c r="P70" s="14"/>
      <c r="Q70" s="14"/>
      <c r="R70" s="10">
        <f t="shared" ref="R70:R80" si="12">N70+O70-P70+Q70</f>
        <v>0</v>
      </c>
      <c r="S70" s="17">
        <f t="shared" ref="S70:S79" si="13">M70</f>
        <v>0</v>
      </c>
      <c r="T70" s="14"/>
      <c r="U70" s="14"/>
      <c r="V70" s="14"/>
      <c r="W70" s="15">
        <f t="shared" ref="W70:W80" si="14">S70+T70-U70+V70</f>
        <v>0</v>
      </c>
    </row>
    <row r="71" spans="2:23" ht="15" thickBot="1" x14ac:dyDescent="0.35">
      <c r="B71" s="12" t="s">
        <v>30</v>
      </c>
      <c r="C71" s="13">
        <v>1532</v>
      </c>
      <c r="D71" s="20">
        <v>-2100</v>
      </c>
      <c r="E71" s="20"/>
      <c r="F71" s="20"/>
      <c r="G71" s="20"/>
      <c r="H71" s="10">
        <f t="shared" si="9"/>
        <v>-2100</v>
      </c>
      <c r="I71" s="20">
        <v>-103.45</v>
      </c>
      <c r="J71" s="20">
        <v>-23.16</v>
      </c>
      <c r="K71" s="20"/>
      <c r="L71" s="20"/>
      <c r="M71" s="15">
        <f t="shared" si="10"/>
        <v>-126.61</v>
      </c>
      <c r="N71" s="16">
        <f t="shared" si="11"/>
        <v>-2100</v>
      </c>
      <c r="O71" s="55"/>
      <c r="P71" s="14">
        <v>-2100</v>
      </c>
      <c r="Q71" s="14"/>
      <c r="R71" s="10">
        <f t="shared" si="12"/>
        <v>0</v>
      </c>
      <c r="S71" s="17">
        <f t="shared" si="13"/>
        <v>-126.61</v>
      </c>
      <c r="T71" s="56">
        <f>-31-J71</f>
        <v>-7.84</v>
      </c>
      <c r="U71" s="14">
        <f>-103-31</f>
        <v>-134</v>
      </c>
      <c r="V71" s="14"/>
      <c r="W71" s="15">
        <f t="shared" si="14"/>
        <v>-0.44999999999998863</v>
      </c>
    </row>
    <row r="72" spans="2:23" ht="15" thickBot="1" x14ac:dyDescent="0.35">
      <c r="B72" s="12" t="s">
        <v>31</v>
      </c>
      <c r="C72" s="13">
        <v>1533</v>
      </c>
      <c r="D72" s="54"/>
      <c r="E72" s="20"/>
      <c r="F72" s="20"/>
      <c r="G72" s="20"/>
      <c r="H72" s="10">
        <f t="shared" si="9"/>
        <v>0</v>
      </c>
      <c r="I72" s="20"/>
      <c r="J72" s="20"/>
      <c r="K72" s="20"/>
      <c r="L72" s="20"/>
      <c r="M72" s="15">
        <f t="shared" si="10"/>
        <v>0</v>
      </c>
      <c r="N72" s="16">
        <f t="shared" si="11"/>
        <v>0</v>
      </c>
      <c r="O72" s="14"/>
      <c r="P72" s="14"/>
      <c r="Q72" s="14"/>
      <c r="R72" s="10">
        <f t="shared" si="12"/>
        <v>0</v>
      </c>
      <c r="S72" s="17">
        <f t="shared" si="13"/>
        <v>0</v>
      </c>
      <c r="T72" s="14"/>
      <c r="U72" s="14"/>
      <c r="V72" s="14"/>
      <c r="W72" s="15">
        <f t="shared" si="14"/>
        <v>0</v>
      </c>
    </row>
    <row r="73" spans="2:23" ht="15" thickBot="1" x14ac:dyDescent="0.35">
      <c r="B73" s="12" t="s">
        <v>32</v>
      </c>
      <c r="C73" s="13">
        <v>1534</v>
      </c>
      <c r="D73" s="54"/>
      <c r="E73" s="20"/>
      <c r="F73" s="20"/>
      <c r="G73" s="20"/>
      <c r="H73" s="10">
        <f t="shared" si="9"/>
        <v>0</v>
      </c>
      <c r="I73" s="20"/>
      <c r="J73" s="20"/>
      <c r="K73" s="20"/>
      <c r="L73" s="20"/>
      <c r="M73" s="15">
        <f t="shared" si="10"/>
        <v>0</v>
      </c>
      <c r="N73" s="16">
        <f t="shared" si="11"/>
        <v>0</v>
      </c>
      <c r="O73" s="14"/>
      <c r="P73" s="14"/>
      <c r="Q73" s="14"/>
      <c r="R73" s="10">
        <f t="shared" si="12"/>
        <v>0</v>
      </c>
      <c r="S73" s="17">
        <f t="shared" si="13"/>
        <v>0</v>
      </c>
      <c r="T73" s="14"/>
      <c r="U73" s="14"/>
      <c r="V73" s="14"/>
      <c r="W73" s="15">
        <f t="shared" si="14"/>
        <v>0</v>
      </c>
    </row>
    <row r="74" spans="2:23" ht="15" thickBot="1" x14ac:dyDescent="0.35">
      <c r="B74" s="12" t="s">
        <v>33</v>
      </c>
      <c r="C74" s="13">
        <v>1535</v>
      </c>
      <c r="D74" s="54"/>
      <c r="E74" s="20"/>
      <c r="F74" s="20"/>
      <c r="G74" s="20"/>
      <c r="H74" s="10">
        <f t="shared" si="9"/>
        <v>0</v>
      </c>
      <c r="I74" s="20"/>
      <c r="J74" s="20"/>
      <c r="K74" s="20"/>
      <c r="L74" s="20"/>
      <c r="M74" s="15">
        <f t="shared" si="10"/>
        <v>0</v>
      </c>
      <c r="N74" s="16">
        <f t="shared" si="11"/>
        <v>0</v>
      </c>
      <c r="O74" s="57"/>
      <c r="P74" s="14"/>
      <c r="Q74" s="14"/>
      <c r="R74" s="10">
        <f t="shared" si="12"/>
        <v>0</v>
      </c>
      <c r="S74" s="17">
        <f t="shared" si="13"/>
        <v>0</v>
      </c>
      <c r="T74" s="58"/>
      <c r="U74" s="14"/>
      <c r="V74" s="14"/>
      <c r="W74" s="15">
        <f t="shared" si="14"/>
        <v>0</v>
      </c>
    </row>
    <row r="75" spans="2:23" ht="15" thickBot="1" x14ac:dyDescent="0.35">
      <c r="B75" s="12" t="s">
        <v>34</v>
      </c>
      <c r="C75" s="13">
        <v>1536</v>
      </c>
      <c r="D75" s="54"/>
      <c r="E75" s="20"/>
      <c r="F75" s="20"/>
      <c r="G75" s="20"/>
      <c r="H75" s="10">
        <f t="shared" si="9"/>
        <v>0</v>
      </c>
      <c r="I75" s="20"/>
      <c r="J75" s="20"/>
      <c r="K75" s="20"/>
      <c r="L75" s="20"/>
      <c r="M75" s="15">
        <f t="shared" si="10"/>
        <v>0</v>
      </c>
      <c r="N75" s="16">
        <f t="shared" si="11"/>
        <v>0</v>
      </c>
      <c r="O75" s="14"/>
      <c r="P75" s="14"/>
      <c r="Q75" s="14"/>
      <c r="R75" s="10">
        <f t="shared" si="12"/>
        <v>0</v>
      </c>
      <c r="S75" s="17">
        <f t="shared" si="13"/>
        <v>0</v>
      </c>
      <c r="T75" s="14"/>
      <c r="U75" s="14"/>
      <c r="V75" s="14"/>
      <c r="W75" s="15">
        <f t="shared" si="14"/>
        <v>0</v>
      </c>
    </row>
    <row r="76" spans="2:23" ht="17.399999999999999" thickBot="1" x14ac:dyDescent="0.35">
      <c r="B76" s="12" t="s">
        <v>35</v>
      </c>
      <c r="C76" s="13">
        <v>1555</v>
      </c>
      <c r="D76" s="37"/>
      <c r="E76" s="20"/>
      <c r="F76" s="20"/>
      <c r="G76" s="20"/>
      <c r="H76" s="10">
        <f t="shared" si="9"/>
        <v>0</v>
      </c>
      <c r="I76" s="20"/>
      <c r="J76" s="14"/>
      <c r="K76" s="14"/>
      <c r="L76" s="14"/>
      <c r="M76" s="15">
        <f t="shared" si="10"/>
        <v>0</v>
      </c>
      <c r="N76" s="16">
        <f t="shared" si="11"/>
        <v>0</v>
      </c>
      <c r="O76" s="14"/>
      <c r="P76" s="14"/>
      <c r="Q76" s="14"/>
      <c r="R76" s="10">
        <f t="shared" si="12"/>
        <v>0</v>
      </c>
      <c r="S76" s="17">
        <f t="shared" si="13"/>
        <v>0</v>
      </c>
      <c r="T76" s="14"/>
      <c r="U76" s="18"/>
      <c r="V76" s="18"/>
      <c r="W76" s="15">
        <f t="shared" si="14"/>
        <v>0</v>
      </c>
    </row>
    <row r="77" spans="2:23" ht="17.399999999999999" thickBot="1" x14ac:dyDescent="0.35">
      <c r="B77" s="12" t="s">
        <v>36</v>
      </c>
      <c r="C77" s="13">
        <v>1555</v>
      </c>
      <c r="D77" s="59"/>
      <c r="E77" s="60"/>
      <c r="F77" s="20"/>
      <c r="G77" s="20"/>
      <c r="H77" s="10">
        <f t="shared" si="9"/>
        <v>0</v>
      </c>
      <c r="I77" s="20"/>
      <c r="J77" s="14"/>
      <c r="K77" s="14"/>
      <c r="L77" s="14"/>
      <c r="M77" s="15">
        <f t="shared" si="10"/>
        <v>0</v>
      </c>
      <c r="N77" s="16">
        <f t="shared" si="11"/>
        <v>0</v>
      </c>
      <c r="O77" s="14"/>
      <c r="P77" s="14"/>
      <c r="Q77" s="14"/>
      <c r="R77" s="10">
        <f t="shared" si="12"/>
        <v>0</v>
      </c>
      <c r="S77" s="17">
        <f t="shared" si="13"/>
        <v>0</v>
      </c>
      <c r="T77" s="14"/>
      <c r="U77" s="18"/>
      <c r="V77" s="18"/>
      <c r="W77" s="15">
        <f t="shared" si="14"/>
        <v>0</v>
      </c>
    </row>
    <row r="78" spans="2:23" ht="15" thickBot="1" x14ac:dyDescent="0.35">
      <c r="B78" s="12" t="s">
        <v>37</v>
      </c>
      <c r="C78" s="13">
        <v>1555</v>
      </c>
      <c r="D78" s="60">
        <v>25085.450000000004</v>
      </c>
      <c r="E78" s="60"/>
      <c r="F78" s="20"/>
      <c r="G78" s="20"/>
      <c r="H78" s="10">
        <f t="shared" si="9"/>
        <v>25085.450000000004</v>
      </c>
      <c r="I78" s="14">
        <v>2460.7200000000003</v>
      </c>
      <c r="J78" s="14"/>
      <c r="K78" s="14"/>
      <c r="L78" s="14"/>
      <c r="M78" s="15">
        <f t="shared" si="10"/>
        <v>2460.7200000000003</v>
      </c>
      <c r="N78" s="16">
        <f t="shared" si="11"/>
        <v>25085.450000000004</v>
      </c>
      <c r="O78" s="14"/>
      <c r="P78" s="14">
        <v>25085</v>
      </c>
      <c r="Q78" s="14"/>
      <c r="R78" s="10">
        <f t="shared" si="12"/>
        <v>0.45000000000436557</v>
      </c>
      <c r="S78" s="17">
        <f t="shared" si="13"/>
        <v>2460.7200000000003</v>
      </c>
      <c r="T78" s="14"/>
      <c r="U78" s="14">
        <v>2461</v>
      </c>
      <c r="V78" s="14"/>
      <c r="W78" s="15">
        <f t="shared" si="14"/>
        <v>-0.27999999999974534</v>
      </c>
    </row>
    <row r="79" spans="2:23" ht="17.399999999999999" thickBot="1" x14ac:dyDescent="0.35">
      <c r="B79" s="12" t="s">
        <v>38</v>
      </c>
      <c r="C79" s="13">
        <v>1556</v>
      </c>
      <c r="D79" s="59"/>
      <c r="E79" s="60"/>
      <c r="F79" s="20"/>
      <c r="G79" s="20"/>
      <c r="H79" s="10">
        <f t="shared" si="9"/>
        <v>0</v>
      </c>
      <c r="I79" s="61"/>
      <c r="J79" s="62"/>
      <c r="K79" s="20"/>
      <c r="L79" s="20"/>
      <c r="M79" s="15">
        <f t="shared" si="10"/>
        <v>0</v>
      </c>
      <c r="N79" s="63">
        <f t="shared" si="11"/>
        <v>0</v>
      </c>
      <c r="O79" s="14"/>
      <c r="P79" s="14"/>
      <c r="Q79" s="14"/>
      <c r="R79" s="10">
        <f t="shared" si="12"/>
        <v>0</v>
      </c>
      <c r="S79" s="64">
        <f t="shared" si="13"/>
        <v>0</v>
      </c>
      <c r="T79" s="14"/>
      <c r="U79" s="14"/>
      <c r="V79" s="14"/>
      <c r="W79" s="15">
        <f t="shared" si="14"/>
        <v>0</v>
      </c>
    </row>
    <row r="80" spans="2:23" ht="17.399999999999999" thickBot="1" x14ac:dyDescent="0.35">
      <c r="B80" s="12" t="s">
        <v>39</v>
      </c>
      <c r="C80" s="13">
        <v>1557</v>
      </c>
      <c r="D80" s="65"/>
      <c r="E80" s="29"/>
      <c r="F80" s="29"/>
      <c r="G80" s="29"/>
      <c r="H80" s="10"/>
      <c r="I80" s="19"/>
      <c r="J80" s="29"/>
      <c r="K80" s="29"/>
      <c r="L80" s="29"/>
      <c r="M80" s="15"/>
      <c r="N80" s="16"/>
      <c r="O80" s="31"/>
      <c r="P80" s="31"/>
      <c r="Q80" s="31"/>
      <c r="R80" s="10">
        <f t="shared" si="12"/>
        <v>0</v>
      </c>
      <c r="S80" s="17"/>
      <c r="T80" s="14"/>
      <c r="U80" s="14"/>
      <c r="V80" s="14"/>
      <c r="W80" s="15">
        <f t="shared" si="14"/>
        <v>0</v>
      </c>
    </row>
    <row r="81" spans="2:23" ht="15" thickBot="1" x14ac:dyDescent="0.35">
      <c r="B81" s="12"/>
      <c r="C81" s="13"/>
      <c r="D81" s="11"/>
      <c r="E81" s="10"/>
      <c r="F81" s="10"/>
      <c r="G81" s="10"/>
      <c r="H81" s="10"/>
      <c r="I81" s="10"/>
      <c r="J81" s="10"/>
      <c r="K81" s="10"/>
      <c r="L81" s="10"/>
      <c r="M81" s="10"/>
      <c r="N81" s="11"/>
      <c r="O81" s="10"/>
      <c r="P81" s="10"/>
      <c r="Q81" s="10"/>
      <c r="R81" s="10"/>
      <c r="S81" s="10"/>
      <c r="T81" s="10"/>
      <c r="U81" s="10"/>
      <c r="V81" s="10"/>
      <c r="W81" s="15"/>
    </row>
    <row r="82" spans="2:23" ht="15" thickBot="1" x14ac:dyDescent="0.35">
      <c r="B82" s="42" t="s">
        <v>40</v>
      </c>
      <c r="C82" s="43">
        <v>1575</v>
      </c>
      <c r="D82" s="54"/>
      <c r="E82" s="20"/>
      <c r="F82" s="20"/>
      <c r="G82" s="20"/>
      <c r="H82" s="10">
        <f>D82+E82-F82+G82</f>
        <v>0</v>
      </c>
      <c r="I82" s="66"/>
      <c r="J82" s="67"/>
      <c r="K82" s="67"/>
      <c r="L82" s="67"/>
      <c r="M82" s="15"/>
      <c r="N82" s="68">
        <f>H82</f>
        <v>0</v>
      </c>
      <c r="O82" s="57"/>
      <c r="P82" s="14"/>
      <c r="Q82" s="14"/>
      <c r="R82" s="10">
        <f>N82+O82-P82+Q82</f>
        <v>0</v>
      </c>
      <c r="S82" s="66"/>
      <c r="T82" s="67"/>
      <c r="U82" s="67"/>
      <c r="V82" s="67"/>
      <c r="W82" s="15"/>
    </row>
    <row r="83" spans="2:23" ht="15" thickBot="1" x14ac:dyDescent="0.35">
      <c r="B83" s="42" t="s">
        <v>41</v>
      </c>
      <c r="C83" s="43">
        <v>1576</v>
      </c>
      <c r="D83" s="54"/>
      <c r="E83" s="20"/>
      <c r="F83" s="20"/>
      <c r="G83" s="20"/>
      <c r="H83" s="10">
        <f>D83+E83-F83+G83</f>
        <v>0</v>
      </c>
      <c r="I83" s="17"/>
      <c r="J83" s="67"/>
      <c r="K83" s="67"/>
      <c r="L83" s="67"/>
      <c r="M83" s="15"/>
      <c r="N83" s="68">
        <f>H83</f>
        <v>0</v>
      </c>
      <c r="O83" s="57"/>
      <c r="P83" s="14"/>
      <c r="Q83" s="14"/>
      <c r="R83" s="10">
        <f>N83+O83-P83+Q83</f>
        <v>0</v>
      </c>
      <c r="S83" s="17"/>
      <c r="T83" s="67"/>
      <c r="U83" s="67"/>
      <c r="V83" s="67"/>
      <c r="W83" s="15"/>
    </row>
    <row r="84" spans="2:23" ht="15" thickBot="1" x14ac:dyDescent="0.35">
      <c r="B84" s="42"/>
      <c r="C84" s="43"/>
      <c r="D84" s="11"/>
      <c r="E84" s="10"/>
      <c r="F84" s="10"/>
      <c r="G84" s="10"/>
      <c r="H84" s="10"/>
      <c r="I84" s="10"/>
      <c r="J84" s="10"/>
      <c r="K84" s="10"/>
      <c r="L84" s="10"/>
      <c r="M84" s="10"/>
      <c r="N84" s="11"/>
      <c r="O84" s="10"/>
      <c r="P84" s="10"/>
      <c r="Q84" s="10"/>
      <c r="R84" s="10"/>
      <c r="S84" s="10"/>
      <c r="T84" s="10"/>
      <c r="U84" s="10"/>
      <c r="V84" s="10"/>
      <c r="W84" s="15"/>
    </row>
    <row r="85" spans="2:23" ht="17.399999999999999" thickBot="1" x14ac:dyDescent="0.35">
      <c r="B85" s="12" t="s">
        <v>42</v>
      </c>
      <c r="C85" s="13">
        <v>1509</v>
      </c>
      <c r="D85" s="29"/>
      <c r="E85" s="29"/>
      <c r="F85" s="29"/>
      <c r="G85" s="29"/>
      <c r="H85" s="10">
        <f>D85+E85-F85+G85</f>
        <v>0</v>
      </c>
      <c r="I85" s="29"/>
      <c r="J85" s="29"/>
      <c r="K85" s="29"/>
      <c r="L85" s="29"/>
      <c r="M85" s="15">
        <f>I85+J85-K85+L85</f>
        <v>0</v>
      </c>
      <c r="N85" s="16">
        <f>H85</f>
        <v>0</v>
      </c>
      <c r="O85" s="29"/>
      <c r="P85" s="29"/>
      <c r="Q85" s="29"/>
      <c r="R85" s="10">
        <f>N85+O85-P85+Q85</f>
        <v>0</v>
      </c>
      <c r="S85" s="17">
        <f>M85</f>
        <v>0</v>
      </c>
      <c r="T85" s="29"/>
      <c r="U85" s="29"/>
      <c r="V85" s="29"/>
      <c r="W85" s="15">
        <f>S85+T85-U85+V85</f>
        <v>0</v>
      </c>
    </row>
    <row r="86" spans="2:23" ht="17.399999999999999" thickBot="1" x14ac:dyDescent="0.35">
      <c r="B86" s="69" t="s">
        <v>43</v>
      </c>
      <c r="C86" s="70">
        <v>1511</v>
      </c>
      <c r="D86" s="71"/>
      <c r="E86" s="72"/>
      <c r="F86" s="73"/>
      <c r="G86" s="73"/>
      <c r="H86" s="74">
        <f>D86+E86-F86+G86</f>
        <v>0</v>
      </c>
      <c r="I86" s="73"/>
      <c r="J86" s="73"/>
      <c r="K86" s="73"/>
      <c r="L86" s="73"/>
      <c r="M86" s="75">
        <f>I86+J86-K86+L86</f>
        <v>0</v>
      </c>
      <c r="N86" s="76">
        <f>H86</f>
        <v>0</v>
      </c>
      <c r="O86" s="73"/>
      <c r="P86" s="73"/>
      <c r="Q86" s="73"/>
      <c r="R86" s="74">
        <f>N86+O86-P86+Q86</f>
        <v>0</v>
      </c>
      <c r="S86" s="77">
        <f>M86</f>
        <v>0</v>
      </c>
      <c r="T86" s="73"/>
      <c r="U86" s="73"/>
      <c r="V86" s="73"/>
      <c r="W86" s="75">
        <f>S86+T86-U86+V86</f>
        <v>0</v>
      </c>
    </row>
    <row r="88" spans="2:23" x14ac:dyDescent="0.3">
      <c r="B88" s="85" t="s">
        <v>44</v>
      </c>
      <c r="C88" s="85"/>
      <c r="D88" s="85"/>
      <c r="E88" s="85"/>
      <c r="F88" s="78"/>
      <c r="G88" s="78"/>
      <c r="H88" s="78"/>
    </row>
    <row r="89" spans="2:23" x14ac:dyDescent="0.3">
      <c r="B89" s="84"/>
      <c r="C89" s="84"/>
      <c r="D89" s="79"/>
      <c r="E89" s="79"/>
      <c r="F89" s="79"/>
      <c r="G89" s="79"/>
      <c r="H89" s="80"/>
      <c r="K89" s="24"/>
      <c r="L89" s="24"/>
      <c r="U89" s="24"/>
      <c r="V89" s="24"/>
    </row>
    <row r="90" spans="2:23" x14ac:dyDescent="0.3">
      <c r="B90" s="84" t="s">
        <v>45</v>
      </c>
      <c r="C90" s="84"/>
      <c r="D90" s="80"/>
      <c r="E90" s="80"/>
      <c r="F90" s="80"/>
      <c r="G90" s="80"/>
      <c r="H90" s="80"/>
      <c r="K90" s="24"/>
      <c r="L90" s="24"/>
      <c r="U90" s="24"/>
      <c r="V90" s="24"/>
    </row>
    <row r="91" spans="2:23" x14ac:dyDescent="0.3">
      <c r="B91" s="84" t="s">
        <v>46</v>
      </c>
      <c r="C91" s="84"/>
      <c r="D91" s="81"/>
      <c r="E91" s="80"/>
      <c r="F91" s="80"/>
      <c r="G91" s="80"/>
      <c r="H91" s="80"/>
      <c r="K91" s="24"/>
      <c r="L91" s="24"/>
      <c r="U91" s="24"/>
      <c r="V91" s="24"/>
    </row>
    <row r="92" spans="2:23" x14ac:dyDescent="0.3">
      <c r="B92" s="84" t="s">
        <v>47</v>
      </c>
      <c r="C92" s="84"/>
      <c r="D92" s="79"/>
      <c r="E92" s="79"/>
      <c r="F92" s="79"/>
      <c r="G92" s="79"/>
      <c r="H92" s="79"/>
      <c r="K92" s="24"/>
      <c r="L92" s="24"/>
      <c r="U92" s="24"/>
      <c r="V92" s="24"/>
    </row>
    <row r="93" spans="2:23" x14ac:dyDescent="0.3">
      <c r="B93" s="84" t="s">
        <v>48</v>
      </c>
      <c r="C93" s="84"/>
      <c r="D93" s="79"/>
      <c r="E93" s="79"/>
      <c r="F93" s="79"/>
      <c r="G93" s="79"/>
      <c r="H93" s="79"/>
    </row>
    <row r="94" spans="2:23" x14ac:dyDescent="0.3">
      <c r="B94" s="84" t="s">
        <v>49</v>
      </c>
      <c r="C94" s="84"/>
      <c r="D94" s="79"/>
      <c r="E94" s="79"/>
      <c r="F94" s="79"/>
      <c r="G94" s="79"/>
      <c r="H94" s="79"/>
    </row>
    <row r="95" spans="2:23" x14ac:dyDescent="0.3">
      <c r="B95" s="84" t="s">
        <v>50</v>
      </c>
      <c r="C95" s="84"/>
      <c r="D95" s="79"/>
      <c r="E95" s="79"/>
      <c r="F95" s="79"/>
      <c r="G95" s="79"/>
      <c r="H95" s="79"/>
    </row>
    <row r="96" spans="2:23" x14ac:dyDescent="0.3">
      <c r="B96" s="84" t="s">
        <v>51</v>
      </c>
      <c r="C96" s="84"/>
      <c r="D96" s="79"/>
      <c r="E96" s="79"/>
      <c r="F96" s="79"/>
      <c r="G96" s="79"/>
      <c r="H96" s="79"/>
    </row>
    <row r="97" spans="2:8" x14ac:dyDescent="0.3">
      <c r="B97" s="84" t="s">
        <v>52</v>
      </c>
      <c r="C97" s="84"/>
      <c r="D97" s="79"/>
      <c r="E97" s="79"/>
      <c r="F97" s="79"/>
      <c r="G97" s="79"/>
      <c r="H97" s="79"/>
    </row>
    <row r="98" spans="2:8" x14ac:dyDescent="0.3">
      <c r="B98" s="84" t="s">
        <v>53</v>
      </c>
      <c r="C98" s="84"/>
      <c r="D98" s="79"/>
      <c r="E98" s="79"/>
      <c r="F98" s="79"/>
      <c r="G98" s="79"/>
      <c r="H98" s="79"/>
    </row>
    <row r="99" spans="2:8" x14ac:dyDescent="0.3">
      <c r="B99" s="84" t="s">
        <v>54</v>
      </c>
      <c r="C99" s="84"/>
      <c r="D99" s="79"/>
      <c r="E99" s="79"/>
      <c r="F99" s="79"/>
      <c r="G99" s="79"/>
      <c r="H99" s="79"/>
    </row>
    <row r="100" spans="2:8" x14ac:dyDescent="0.3">
      <c r="B100" s="84" t="s">
        <v>55</v>
      </c>
      <c r="C100" s="84"/>
      <c r="D100" s="79"/>
      <c r="E100" s="79"/>
      <c r="F100" s="79"/>
      <c r="G100" s="79"/>
      <c r="H100" s="79"/>
    </row>
    <row r="101" spans="2:8" x14ac:dyDescent="0.3">
      <c r="B101" s="84" t="s">
        <v>56</v>
      </c>
      <c r="C101" s="84"/>
      <c r="D101" s="79"/>
      <c r="E101" s="79"/>
      <c r="F101" s="79"/>
      <c r="G101" s="79"/>
      <c r="H101" s="79"/>
    </row>
    <row r="102" spans="2:8" x14ac:dyDescent="0.3">
      <c r="B102" s="84" t="s">
        <v>57</v>
      </c>
      <c r="C102" s="84"/>
      <c r="D102" s="79"/>
      <c r="E102" s="79"/>
      <c r="F102" s="79"/>
      <c r="G102" s="79"/>
      <c r="H102" s="79"/>
    </row>
    <row r="103" spans="2:8" x14ac:dyDescent="0.3">
      <c r="B103" s="84" t="s">
        <v>58</v>
      </c>
      <c r="C103" s="84"/>
      <c r="D103" s="79"/>
      <c r="E103" s="79"/>
      <c r="F103" s="79"/>
      <c r="G103" s="79"/>
      <c r="H103" s="79"/>
    </row>
    <row r="104" spans="2:8" ht="53.4" x14ac:dyDescent="0.3">
      <c r="B104" s="82" t="s">
        <v>59</v>
      </c>
      <c r="C104" s="82"/>
      <c r="D104" s="82"/>
      <c r="E104" s="82"/>
      <c r="F104" s="82"/>
      <c r="G104" s="82"/>
      <c r="H104" s="82"/>
    </row>
    <row r="105" spans="2:8" x14ac:dyDescent="0.3">
      <c r="B105" s="82"/>
      <c r="C105" s="82"/>
      <c r="D105" s="82"/>
      <c r="E105" s="82"/>
      <c r="F105" s="82"/>
      <c r="G105" s="82"/>
      <c r="H105" s="82"/>
    </row>
    <row r="106" spans="2:8" ht="53.4" x14ac:dyDescent="0.3">
      <c r="B106" s="83" t="s">
        <v>60</v>
      </c>
    </row>
    <row r="108" spans="2:8" ht="40.200000000000003" x14ac:dyDescent="0.3">
      <c r="B108" s="83" t="s">
        <v>61</v>
      </c>
    </row>
  </sheetData>
  <mergeCells count="40">
    <mergeCell ref="H20:H22"/>
    <mergeCell ref="I20:I22"/>
    <mergeCell ref="D19:M19"/>
    <mergeCell ref="N19:W19"/>
    <mergeCell ref="C20:C22"/>
    <mergeCell ref="D20:D22"/>
    <mergeCell ref="E20:E22"/>
    <mergeCell ref="F20:F22"/>
    <mergeCell ref="G20:G22"/>
    <mergeCell ref="B93:C93"/>
    <mergeCell ref="V20:V22"/>
    <mergeCell ref="W20:W22"/>
    <mergeCell ref="P20:P22"/>
    <mergeCell ref="Q20:Q22"/>
    <mergeCell ref="R20:R22"/>
    <mergeCell ref="S20:S22"/>
    <mergeCell ref="T20:T22"/>
    <mergeCell ref="U20:U22"/>
    <mergeCell ref="J20:J22"/>
    <mergeCell ref="K20:K22"/>
    <mergeCell ref="L20:L22"/>
    <mergeCell ref="M20:M22"/>
    <mergeCell ref="N20:N22"/>
    <mergeCell ref="O20:O22"/>
    <mergeCell ref="B20:B22"/>
    <mergeCell ref="B88:E88"/>
    <mergeCell ref="B89:C89"/>
    <mergeCell ref="B90:C90"/>
    <mergeCell ref="B91:C91"/>
    <mergeCell ref="B92:C92"/>
    <mergeCell ref="B100:C100"/>
    <mergeCell ref="B101:C101"/>
    <mergeCell ref="B102:C102"/>
    <mergeCell ref="B103:C103"/>
    <mergeCell ref="B94:C94"/>
    <mergeCell ref="B95:C95"/>
    <mergeCell ref="B96:C96"/>
    <mergeCell ref="B97:C97"/>
    <mergeCell ref="B98:C98"/>
    <mergeCell ref="B99:C99"/>
  </mergeCells>
  <conditionalFormatting sqref="D25:G33">
    <cfRule type="expression" dxfId="18" priority="14">
      <formula>$E$19&lt;2014</formula>
    </cfRule>
  </conditionalFormatting>
  <conditionalFormatting sqref="D48:G48">
    <cfRule type="expression" dxfId="17" priority="110">
      <formula>$E$19&lt;2014</formula>
    </cfRule>
  </conditionalFormatting>
  <conditionalFormatting sqref="D59:G59">
    <cfRule type="expression" dxfId="16" priority="88">
      <formula>$E$19&lt;2014</formula>
    </cfRule>
  </conditionalFormatting>
  <conditionalFormatting sqref="D68:G69">
    <cfRule type="expression" dxfId="15" priority="100">
      <formula>$E$19&lt;2014</formula>
    </cfRule>
  </conditionalFormatting>
  <conditionalFormatting sqref="D85:G85">
    <cfRule type="expression" dxfId="14" priority="17">
      <formula>$E$19&lt;2014</formula>
    </cfRule>
  </conditionalFormatting>
  <conditionalFormatting sqref="E80:G80 J80:L80">
    <cfRule type="expression" dxfId="13" priority="118">
      <formula>$E$19&lt;2014</formula>
    </cfRule>
  </conditionalFormatting>
  <conditionalFormatting sqref="I25:L33">
    <cfRule type="expression" dxfId="12" priority="11">
      <formula>$E$19&lt;2014</formula>
    </cfRule>
  </conditionalFormatting>
  <conditionalFormatting sqref="I48:L48">
    <cfRule type="expression" dxfId="11" priority="109">
      <formula>$E$19&lt;2014</formula>
    </cfRule>
  </conditionalFormatting>
  <conditionalFormatting sqref="I59:L59">
    <cfRule type="expression" dxfId="10" priority="87">
      <formula>$E$19&lt;2014</formula>
    </cfRule>
  </conditionalFormatting>
  <conditionalFormatting sqref="I68:L69">
    <cfRule type="expression" dxfId="9" priority="103">
      <formula>$E$19&lt;2014</formula>
    </cfRule>
  </conditionalFormatting>
  <conditionalFormatting sqref="I85:L85">
    <cfRule type="expression" dxfId="8" priority="19">
      <formula>$E$19&lt;2014</formula>
    </cfRule>
  </conditionalFormatting>
  <conditionalFormatting sqref="N82:N83">
    <cfRule type="expression" dxfId="7" priority="111">
      <formula>$O$19=2011</formula>
    </cfRule>
    <cfRule type="expression" dxfId="6" priority="112">
      <formula>$O$19&lt;2011</formula>
    </cfRule>
  </conditionalFormatting>
  <conditionalFormatting sqref="O26:Q33">
    <cfRule type="expression" dxfId="5" priority="10">
      <formula>$E$19&lt;2014</formula>
    </cfRule>
  </conditionalFormatting>
  <conditionalFormatting sqref="O68:Q69">
    <cfRule type="expression" dxfId="4" priority="106">
      <formula>$E$19&lt;2014</formula>
    </cfRule>
  </conditionalFormatting>
  <conditionalFormatting sqref="O85:Q85">
    <cfRule type="expression" dxfId="3" priority="21">
      <formula>$E$19&lt;2014</formula>
    </cfRule>
  </conditionalFormatting>
  <conditionalFormatting sqref="T26:V33">
    <cfRule type="expression" dxfId="2" priority="9">
      <formula>$E$19&lt;2014</formula>
    </cfRule>
  </conditionalFormatting>
  <conditionalFormatting sqref="T68:V69">
    <cfRule type="expression" dxfId="1" priority="107">
      <formula>$E$19&lt;2014</formula>
    </cfRule>
  </conditionalFormatting>
  <conditionalFormatting sqref="T85:V85">
    <cfRule type="expression" dxfId="0" priority="22">
      <formula>$E$19&lt;2014</formula>
    </cfRule>
  </conditionalFormatting>
  <pageMargins left="0.70866141732283472" right="0.70866141732283472" top="0.74803149606299213" bottom="0.74803149606299213" header="0.31496062992125984" footer="0.31496062992125984"/>
  <pageSetup scale="32" fitToWidth="0" orientation="landscape" r:id="rId1"/>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23</xdr:col>
                    <xdr:colOff>0</xdr:colOff>
                    <xdr:row>43</xdr:row>
                    <xdr:rowOff>30480</xdr:rowOff>
                  </from>
                  <to>
                    <xdr:col>26</xdr:col>
                    <xdr:colOff>144780</xdr:colOff>
                    <xdr:row>44</xdr:row>
                    <xdr:rowOff>60960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23</xdr:col>
                    <xdr:colOff>0</xdr:colOff>
                    <xdr:row>33</xdr:row>
                    <xdr:rowOff>30480</xdr:rowOff>
                  </from>
                  <to>
                    <xdr:col>26</xdr:col>
                    <xdr:colOff>144780</xdr:colOff>
                    <xdr:row>34</xdr:row>
                    <xdr:rowOff>60960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23</xdr:col>
                    <xdr:colOff>0</xdr:colOff>
                    <xdr:row>34</xdr:row>
                    <xdr:rowOff>30480</xdr:rowOff>
                  </from>
                  <to>
                    <xdr:col>26</xdr:col>
                    <xdr:colOff>144780</xdr:colOff>
                    <xdr:row>35</xdr:row>
                    <xdr:rowOff>91440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23</xdr:col>
                    <xdr:colOff>0</xdr:colOff>
                    <xdr:row>35</xdr:row>
                    <xdr:rowOff>30480</xdr:rowOff>
                  </from>
                  <to>
                    <xdr:col>26</xdr:col>
                    <xdr:colOff>144780</xdr:colOff>
                    <xdr:row>36</xdr:row>
                    <xdr:rowOff>91440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23</xdr:col>
                    <xdr:colOff>0</xdr:colOff>
                    <xdr:row>36</xdr:row>
                    <xdr:rowOff>30480</xdr:rowOff>
                  </from>
                  <to>
                    <xdr:col>26</xdr:col>
                    <xdr:colOff>144780</xdr:colOff>
                    <xdr:row>37</xdr:row>
                    <xdr:rowOff>91440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23</xdr:col>
                    <xdr:colOff>0</xdr:colOff>
                    <xdr:row>37</xdr:row>
                    <xdr:rowOff>30480</xdr:rowOff>
                  </from>
                  <to>
                    <xdr:col>26</xdr:col>
                    <xdr:colOff>144780</xdr:colOff>
                    <xdr:row>38</xdr:row>
                    <xdr:rowOff>91440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23</xdr:col>
                    <xdr:colOff>0</xdr:colOff>
                    <xdr:row>38</xdr:row>
                    <xdr:rowOff>30480</xdr:rowOff>
                  </from>
                  <to>
                    <xdr:col>26</xdr:col>
                    <xdr:colOff>144780</xdr:colOff>
                    <xdr:row>39</xdr:row>
                    <xdr:rowOff>91440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23</xdr:col>
                    <xdr:colOff>0</xdr:colOff>
                    <xdr:row>39</xdr:row>
                    <xdr:rowOff>30480</xdr:rowOff>
                  </from>
                  <to>
                    <xdr:col>26</xdr:col>
                    <xdr:colOff>144780</xdr:colOff>
                    <xdr:row>40</xdr:row>
                    <xdr:rowOff>91440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23</xdr:col>
                    <xdr:colOff>0</xdr:colOff>
                    <xdr:row>40</xdr:row>
                    <xdr:rowOff>30480</xdr:rowOff>
                  </from>
                  <to>
                    <xdr:col>26</xdr:col>
                    <xdr:colOff>144780</xdr:colOff>
                    <xdr:row>41</xdr:row>
                    <xdr:rowOff>60960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23</xdr:col>
                    <xdr:colOff>0</xdr:colOff>
                    <xdr:row>41</xdr:row>
                    <xdr:rowOff>30480</xdr:rowOff>
                  </from>
                  <to>
                    <xdr:col>26</xdr:col>
                    <xdr:colOff>144780</xdr:colOff>
                    <xdr:row>42</xdr:row>
                    <xdr:rowOff>60960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23</xdr:col>
                    <xdr:colOff>0</xdr:colOff>
                    <xdr:row>44</xdr:row>
                    <xdr:rowOff>30480</xdr:rowOff>
                  </from>
                  <to>
                    <xdr:col>26</xdr:col>
                    <xdr:colOff>144780</xdr:colOff>
                    <xdr:row>45</xdr:row>
                    <xdr:rowOff>60960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23</xdr:col>
                    <xdr:colOff>0</xdr:colOff>
                    <xdr:row>45</xdr:row>
                    <xdr:rowOff>30480</xdr:rowOff>
                  </from>
                  <to>
                    <xdr:col>26</xdr:col>
                    <xdr:colOff>144780</xdr:colOff>
                    <xdr:row>46</xdr:row>
                    <xdr:rowOff>60960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23</xdr:col>
                    <xdr:colOff>0</xdr:colOff>
                    <xdr:row>42</xdr:row>
                    <xdr:rowOff>30480</xdr:rowOff>
                  </from>
                  <to>
                    <xdr:col>26</xdr:col>
                    <xdr:colOff>144780</xdr:colOff>
                    <xdr:row>43</xdr:row>
                    <xdr:rowOff>60960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9F5774AE73B24193BA3F1DA4F2CB9F" ma:contentTypeVersion="4" ma:contentTypeDescription="Create a new document." ma:contentTypeScope="" ma:versionID="579c8414b4e8283e896550647f53b806">
  <xsd:schema xmlns:xsd="http://www.w3.org/2001/XMLSchema" xmlns:xs="http://www.w3.org/2001/XMLSchema" xmlns:p="http://schemas.microsoft.com/office/2006/metadata/properties" xmlns:ns2="8fa61945-1231-4602-a56f-249b759c02fd" targetNamespace="http://schemas.microsoft.com/office/2006/metadata/properties" ma:root="true" ma:fieldsID="e2496b969a6a9e9b96a46d46485e09a5" ns2:_="">
    <xsd:import namespace="8fa61945-1231-4602-a56f-249b759c02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a61945-1231-4602-a56f-249b759c02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4BD5DC-6659-409B-B9C3-90F43507DE42}">
  <ds:schemaRefs>
    <ds:schemaRef ds:uri="http://schemas.microsoft.com/sharepoint/v3/contenttype/forms"/>
  </ds:schemaRefs>
</ds:datastoreItem>
</file>

<file path=customXml/itemProps2.xml><?xml version="1.0" encoding="utf-8"?>
<ds:datastoreItem xmlns:ds="http://schemas.openxmlformats.org/officeDocument/2006/customXml" ds:itemID="{463D021C-10D4-4149-AEF6-F603BE2E0E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a61945-1231-4602-a56f-249b759c02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Geoffrey Sutton</dc:creator>
  <cp:lastModifiedBy>Geoffrey Sutton</cp:lastModifiedBy>
  <cp:lastPrinted>2024-08-10T16:51:08Z</cp:lastPrinted>
  <dcterms:created xsi:type="dcterms:W3CDTF">2024-07-19T20:14:02Z</dcterms:created>
  <dcterms:modified xsi:type="dcterms:W3CDTF">2024-08-10T16:51:21Z</dcterms:modified>
</cp:coreProperties>
</file>