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hydroone.sharepoint.com/sites/RA/Proceedings Library/2024/EB-2024-0155 – HONI s.92 SCTL/Working Folder/Interrogatories/Interrogatory Responses by HONI/PDF Folder - RRA/Excel - Live Folder/"/>
    </mc:Choice>
  </mc:AlternateContent>
  <xr:revisionPtr revIDLastSave="334" documentId="8_{5C4DA3E5-F26F-4956-8DC7-2E7262FFEBF6}" xr6:coauthVersionLast="47" xr6:coauthVersionMax="47" xr10:uidLastSave="{CAA3FA97-2CE2-4A88-89EC-72C627D04050}"/>
  <bookViews>
    <workbookView xWindow="28680" yWindow="-120" windowWidth="29040" windowHeight="15840" xr2:uid="{00000000-000D-0000-FFFF-FFFF00000000}"/>
  </bookViews>
  <sheets>
    <sheet name="Escalation Calculation (IRR)" sheetId="6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2" i="6" l="1"/>
  <c r="J80" i="6"/>
  <c r="D80" i="6"/>
  <c r="P21" i="6"/>
  <c r="P22" i="6" s="1"/>
  <c r="P23" i="6" s="1"/>
  <c r="J21" i="6"/>
  <c r="J22" i="6" s="1"/>
  <c r="J23" i="6" s="1"/>
  <c r="P52" i="6"/>
  <c r="P53" i="6" s="1"/>
  <c r="P54" i="6" s="1"/>
  <c r="J52" i="6"/>
  <c r="J53" i="6" s="1"/>
  <c r="J54" i="6" s="1"/>
  <c r="D52" i="6"/>
  <c r="D53" i="6" s="1"/>
  <c r="D54" i="6" s="1"/>
  <c r="D21" i="6" l="1"/>
  <c r="R97" i="6"/>
  <c r="R96" i="6"/>
  <c r="R95" i="6"/>
  <c r="L95" i="6"/>
  <c r="L96" i="6"/>
  <c r="L97" i="6"/>
  <c r="F95" i="6"/>
  <c r="E109" i="6"/>
  <c r="D109" i="6"/>
  <c r="F96" i="6"/>
  <c r="F97" i="6"/>
  <c r="F98" i="6"/>
  <c r="R98" i="6"/>
  <c r="L98" i="6"/>
  <c r="R107" i="6"/>
  <c r="L107" i="6"/>
  <c r="F107" i="6"/>
  <c r="L105" i="6"/>
  <c r="F105" i="6"/>
  <c r="L108" i="6"/>
  <c r="F99" i="6"/>
  <c r="F100" i="6"/>
  <c r="F101" i="6"/>
  <c r="F102" i="6"/>
  <c r="F103" i="6"/>
  <c r="F106" i="6"/>
  <c r="F108" i="6"/>
  <c r="Q109" i="6"/>
  <c r="R99" i="6"/>
  <c r="R101" i="6"/>
  <c r="R102" i="6"/>
  <c r="R103" i="6"/>
  <c r="R108" i="6"/>
  <c r="R106" i="6"/>
  <c r="R105" i="6"/>
  <c r="L106" i="6"/>
  <c r="L103" i="6"/>
  <c r="L102" i="6"/>
  <c r="L101" i="6"/>
  <c r="L100" i="6"/>
  <c r="L99" i="6"/>
  <c r="L104" i="6"/>
  <c r="R104" i="6"/>
  <c r="K109" i="6"/>
  <c r="F104" i="6"/>
  <c r="P109" i="6"/>
  <c r="J109" i="6"/>
  <c r="D22" i="6" l="1"/>
  <c r="F109" i="6"/>
  <c r="R109" i="6"/>
  <c r="L109" i="6"/>
  <c r="D23" i="6" l="1"/>
  <c r="N7" i="6"/>
  <c r="H7" i="6"/>
  <c r="B58" i="6" l="1"/>
  <c r="B42" i="6"/>
  <c r="B43" i="6" s="1"/>
  <c r="B44" i="6" s="1"/>
  <c r="B45" i="6" s="1"/>
  <c r="B46" i="6" s="1"/>
  <c r="B47" i="6" s="1"/>
  <c r="B48" i="6" s="1"/>
  <c r="B49" i="6" s="1"/>
  <c r="B50" i="6" s="1"/>
  <c r="B51" i="6" s="1"/>
  <c r="E51" i="6" s="1"/>
  <c r="H42" i="6"/>
  <c r="H43" i="6" s="1"/>
  <c r="H44" i="6" s="1"/>
  <c r="H45" i="6" s="1"/>
  <c r="H46" i="6" s="1"/>
  <c r="H47" i="6" s="1"/>
  <c r="H48" i="6" s="1"/>
  <c r="N58" i="6"/>
  <c r="N42" i="6"/>
  <c r="N43" i="6" s="1"/>
  <c r="N44" i="6" s="1"/>
  <c r="N45" i="6" s="1"/>
  <c r="N46" i="6" s="1"/>
  <c r="N47" i="6" s="1"/>
  <c r="N48" i="6" s="1"/>
  <c r="H84" i="6"/>
  <c r="H70" i="6"/>
  <c r="H71" i="6" s="1"/>
  <c r="H72" i="6" s="1"/>
  <c r="H73" i="6" s="1"/>
  <c r="H74" i="6" s="1"/>
  <c r="H75" i="6" s="1"/>
  <c r="H76" i="6" s="1"/>
  <c r="H77" i="6" s="1"/>
  <c r="B70" i="6"/>
  <c r="B71" i="6" s="1"/>
  <c r="B72" i="6" s="1"/>
  <c r="B73" i="6" s="1"/>
  <c r="B74" i="6" s="1"/>
  <c r="H8" i="6"/>
  <c r="K7" i="6"/>
  <c r="B27" i="6"/>
  <c r="B7" i="6"/>
  <c r="N8" i="6"/>
  <c r="Q7" i="6"/>
  <c r="H58" i="6"/>
  <c r="B84" i="6"/>
  <c r="Q43" i="6" l="1"/>
  <c r="E43" i="6"/>
  <c r="B75" i="6"/>
  <c r="E74" i="6"/>
  <c r="B52" i="6"/>
  <c r="B53" i="6" s="1"/>
  <c r="H9" i="6"/>
  <c r="K8" i="6"/>
  <c r="Q48" i="6"/>
  <c r="N49" i="6"/>
  <c r="K77" i="6"/>
  <c r="H78" i="6"/>
  <c r="K78" i="6" s="1"/>
  <c r="K48" i="6"/>
  <c r="H49" i="6"/>
  <c r="B8" i="6"/>
  <c r="E7" i="6"/>
  <c r="Q8" i="6"/>
  <c r="N9" i="6"/>
  <c r="K42" i="6"/>
  <c r="K47" i="6"/>
  <c r="E70" i="6"/>
  <c r="K70" i="6"/>
  <c r="K71" i="6"/>
  <c r="E71" i="6"/>
  <c r="Q42" i="6"/>
  <c r="E42" i="6"/>
  <c r="E44" i="6"/>
  <c r="Q44" i="6"/>
  <c r="N27" i="6"/>
  <c r="H27" i="6"/>
  <c r="E52" i="6" l="1"/>
  <c r="B9" i="6"/>
  <c r="E8" i="6"/>
  <c r="H10" i="6"/>
  <c r="K9" i="6"/>
  <c r="Q49" i="6"/>
  <c r="N50" i="6"/>
  <c r="K49" i="6"/>
  <c r="H50" i="6"/>
  <c r="N10" i="6"/>
  <c r="Q9" i="6"/>
  <c r="E75" i="6"/>
  <c r="B76" i="6"/>
  <c r="E53" i="6"/>
  <c r="B54" i="6"/>
  <c r="E54" i="6" s="1"/>
  <c r="H79" i="6"/>
  <c r="K72" i="6"/>
  <c r="E72" i="6"/>
  <c r="K43" i="6"/>
  <c r="E45" i="6"/>
  <c r="K44" i="6"/>
  <c r="B77" i="6" l="1"/>
  <c r="E76" i="6"/>
  <c r="H11" i="6"/>
  <c r="K10" i="6"/>
  <c r="N51" i="6"/>
  <c r="Q50" i="6"/>
  <c r="Q10" i="6"/>
  <c r="N11" i="6"/>
  <c r="E9" i="6"/>
  <c r="B10" i="6"/>
  <c r="K50" i="6"/>
  <c r="H51" i="6"/>
  <c r="K79" i="6"/>
  <c r="H80" i="6"/>
  <c r="K80" i="6" s="1"/>
  <c r="E73" i="6"/>
  <c r="K73" i="6"/>
  <c r="Q45" i="6"/>
  <c r="K45" i="6"/>
  <c r="Q46" i="6"/>
  <c r="Q51" i="6" l="1"/>
  <c r="N52" i="6"/>
  <c r="E10" i="6"/>
  <c r="B11" i="6"/>
  <c r="H12" i="6"/>
  <c r="K11" i="6"/>
  <c r="K51" i="6"/>
  <c r="H52" i="6"/>
  <c r="Q11" i="6"/>
  <c r="N12" i="6"/>
  <c r="B78" i="6"/>
  <c r="E77" i="6"/>
  <c r="E46" i="6"/>
  <c r="K74" i="6"/>
  <c r="Q47" i="6"/>
  <c r="K46" i="6"/>
  <c r="E47" i="6"/>
  <c r="N13" i="6" l="1"/>
  <c r="Q12" i="6"/>
  <c r="H53" i="6"/>
  <c r="K52" i="6"/>
  <c r="N53" i="6"/>
  <c r="Q52" i="6"/>
  <c r="E11" i="6"/>
  <c r="B12" i="6"/>
  <c r="E78" i="6"/>
  <c r="B79" i="6"/>
  <c r="H13" i="6"/>
  <c r="K12" i="6"/>
  <c r="K75" i="6"/>
  <c r="E48" i="6"/>
  <c r="E79" i="6" l="1"/>
  <c r="B80" i="6"/>
  <c r="E80" i="6" s="1"/>
  <c r="E81" i="6" s="1"/>
  <c r="N54" i="6"/>
  <c r="Q54" i="6" s="1"/>
  <c r="Q53" i="6"/>
  <c r="H14" i="6"/>
  <c r="K13" i="6"/>
  <c r="K53" i="6"/>
  <c r="H54" i="6"/>
  <c r="K54" i="6" s="1"/>
  <c r="E12" i="6"/>
  <c r="B13" i="6"/>
  <c r="N14" i="6"/>
  <c r="Q13" i="6"/>
  <c r="K76" i="6"/>
  <c r="K81" i="6" s="1"/>
  <c r="E49" i="6"/>
  <c r="Q55" i="6" l="1"/>
  <c r="K55" i="6"/>
  <c r="B14" i="6"/>
  <c r="E13" i="6"/>
  <c r="K14" i="6"/>
  <c r="H15" i="6"/>
  <c r="N15" i="6"/>
  <c r="Q14" i="6"/>
  <c r="E50" i="6"/>
  <c r="E55" i="6" s="1"/>
  <c r="K15" i="6" l="1"/>
  <c r="H16" i="6"/>
  <c r="N16" i="6"/>
  <c r="Q15" i="6"/>
  <c r="B15" i="6"/>
  <c r="E14" i="6"/>
  <c r="B16" i="6" l="1"/>
  <c r="E15" i="6"/>
  <c r="K16" i="6"/>
  <c r="H17" i="6"/>
  <c r="N17" i="6"/>
  <c r="Q16" i="6"/>
  <c r="N18" i="6" l="1"/>
  <c r="Q17" i="6"/>
  <c r="K17" i="6"/>
  <c r="H18" i="6"/>
  <c r="E16" i="6"/>
  <c r="B17" i="6"/>
  <c r="B59" i="6"/>
  <c r="B60" i="6" s="1"/>
  <c r="N59" i="6"/>
  <c r="N60" i="6" s="1"/>
  <c r="E17" i="6" l="1"/>
  <c r="B18" i="6"/>
  <c r="K18" i="6"/>
  <c r="H19" i="6"/>
  <c r="N19" i="6"/>
  <c r="Q18" i="6"/>
  <c r="H59" i="6"/>
  <c r="H60" i="6" s="1"/>
  <c r="B85" i="6"/>
  <c r="B86" i="6" s="1"/>
  <c r="H85" i="6"/>
  <c r="H86" i="6" s="1"/>
  <c r="Q19" i="6" l="1"/>
  <c r="N20" i="6"/>
  <c r="E18" i="6"/>
  <c r="B19" i="6"/>
  <c r="K19" i="6"/>
  <c r="H20" i="6"/>
  <c r="Q20" i="6" l="1"/>
  <c r="N21" i="6"/>
  <c r="K20" i="6"/>
  <c r="H21" i="6"/>
  <c r="B20" i="6"/>
  <c r="E19" i="6"/>
  <c r="E20" i="6" l="1"/>
  <c r="B21" i="6"/>
  <c r="N22" i="6"/>
  <c r="Q21" i="6"/>
  <c r="H22" i="6"/>
  <c r="K21" i="6"/>
  <c r="H23" i="6" l="1"/>
  <c r="K23" i="6" s="1"/>
  <c r="K22" i="6"/>
  <c r="N23" i="6"/>
  <c r="Q23" i="6" s="1"/>
  <c r="Q22" i="6"/>
  <c r="B22" i="6"/>
  <c r="E21" i="6"/>
  <c r="K24" i="6" l="1"/>
  <c r="H28" i="6" s="1"/>
  <c r="H29" i="6" s="1"/>
  <c r="H32" i="6" s="1"/>
  <c r="B23" i="6"/>
  <c r="E23" i="6" s="1"/>
  <c r="E22" i="6"/>
  <c r="Q24" i="6"/>
  <c r="N28" i="6" s="1"/>
  <c r="N29" i="6" s="1"/>
  <c r="E24" i="6" l="1"/>
  <c r="B28" i="6" s="1"/>
  <c r="B29" i="6" s="1"/>
  <c r="B32" i="6" s="1"/>
</calcChain>
</file>

<file path=xl/sharedStrings.xml><?xml version="1.0" encoding="utf-8"?>
<sst xmlns="http://schemas.openxmlformats.org/spreadsheetml/2006/main" count="272" uniqueCount="61">
  <si>
    <t>End Period</t>
  </si>
  <si>
    <t>Project Name:</t>
  </si>
  <si>
    <t>Months Elapsed</t>
  </si>
  <si>
    <t>Summation=</t>
  </si>
  <si>
    <t>(In $M)</t>
  </si>
  <si>
    <t>Mar 31-2012</t>
  </si>
  <si>
    <t>Dec 15-2025</t>
  </si>
  <si>
    <t>Parry Sound TS</t>
  </si>
  <si>
    <t>Chenaux TS</t>
  </si>
  <si>
    <t>Nov 30-2020</t>
  </si>
  <si>
    <t>Oct 30-2023</t>
  </si>
  <si>
    <t>BIBW Actuals</t>
  </si>
  <si>
    <t>Total</t>
  </si>
  <si>
    <t>Gross</t>
  </si>
  <si>
    <t>Removals</t>
  </si>
  <si>
    <t>Net</t>
  </si>
  <si>
    <t>YTD 2024</t>
  </si>
  <si>
    <t>Year</t>
  </si>
  <si>
    <t>Financial Data Checks:</t>
  </si>
  <si>
    <t>Inflation Rate</t>
  </si>
  <si>
    <t>Comparable Cost ($M)</t>
  </si>
  <si>
    <t>Cost Escalation ($M)</t>
  </si>
  <si>
    <t>Year-end 2028</t>
  </si>
  <si>
    <t>year-end 2027</t>
  </si>
  <si>
    <t>year-end 2026</t>
  </si>
  <si>
    <t>year-end 2025</t>
  </si>
  <si>
    <t>year-end 2024</t>
  </si>
  <si>
    <t>year-end 2023</t>
  </si>
  <si>
    <t>year-end 2022</t>
  </si>
  <si>
    <t>year-end 2021</t>
  </si>
  <si>
    <t>year-end 2020</t>
  </si>
  <si>
    <t>year-end 2019</t>
  </si>
  <si>
    <t>year-end 2018</t>
  </si>
  <si>
    <t>year-end 2017</t>
  </si>
  <si>
    <t>year-end 2016</t>
  </si>
  <si>
    <t>year-end 2015</t>
  </si>
  <si>
    <t>year-end 2014</t>
  </si>
  <si>
    <t>year-end 2013</t>
  </si>
  <si>
    <t>year-end 2012</t>
  </si>
  <si>
    <t>Opening Cost ($M)</t>
  </si>
  <si>
    <t>Closing Cost ($M)</t>
  </si>
  <si>
    <t>Unit Cost ($M/Km)</t>
  </si>
  <si>
    <t>Line Length (Km)</t>
  </si>
  <si>
    <t>A</t>
  </si>
  <si>
    <t>B</t>
  </si>
  <si>
    <t>D</t>
  </si>
  <si>
    <t>E=C/D</t>
  </si>
  <si>
    <t>C=A+B</t>
  </si>
  <si>
    <t>Power South Nepean Project</t>
  </si>
  <si>
    <t>Woodstock Area Reinforcement</t>
  </si>
  <si>
    <t>Chatham x Lakeshore Transmission Line</t>
  </si>
  <si>
    <t>Wawa TS (EWT Project)</t>
  </si>
  <si>
    <t>Lakehead TS (EWT Project)</t>
  </si>
  <si>
    <t>Chatham SS (CxL Project)</t>
  </si>
  <si>
    <t>Mar 31-2022</t>
  </si>
  <si>
    <t>Year-end 2026</t>
  </si>
  <si>
    <t>Escalation Adjustment ($M)</t>
  </si>
  <si>
    <r>
      <t xml:space="preserve">Table 4: Station  - Comparable Projects (Chatham SS/Lambton TS) - </t>
    </r>
    <r>
      <rPr>
        <i/>
        <sz val="14"/>
        <color theme="1"/>
        <rFont val="Calibri"/>
        <family val="2"/>
        <scheme val="minor"/>
      </rPr>
      <t>Updated to reflect OEB 2025 Inflation Factor</t>
    </r>
  </si>
  <si>
    <r>
      <t>Table 3: Line - Comparable Projects</t>
    </r>
    <r>
      <rPr>
        <b/>
        <sz val="14"/>
        <color theme="1"/>
        <rFont val="Calibri"/>
        <family val="2"/>
        <scheme val="minor"/>
      </rPr>
      <t xml:space="preserve"> - </t>
    </r>
    <r>
      <rPr>
        <i/>
        <sz val="14"/>
        <color theme="1"/>
        <rFont val="Calibri"/>
        <family val="2"/>
        <scheme val="minor"/>
      </rPr>
      <t>Updated to reflect OEB 2025 Inflation Factor</t>
    </r>
  </si>
  <si>
    <r>
      <t xml:space="preserve">Table 5: Station  - Comparable Projects (Wallaceburg TS) </t>
    </r>
    <r>
      <rPr>
        <i/>
        <sz val="14"/>
        <color theme="1"/>
        <rFont val="Calibri"/>
        <family val="2"/>
        <scheme val="minor"/>
      </rPr>
      <t>- Updated to reflect OEB 2025 Inflation Factor</t>
    </r>
  </si>
  <si>
    <t>Nov 30-2021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</si>
</sst>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  <numFmt numFmtId="166" formatCode="0.0"/>
    <numFmt numFmtId="167" formatCode="0.000"/>
    <numFmt numFmtId="168" formatCode="_(* #,##0.000_);_(* \(#,##0.000\);_(* &quot;-&quot;??_);_(@_)"/>
    <numFmt numFmtId="169" formatCode="#,##0.00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i/>
      <sz val="11"/>
      <color theme="0" tint="-0.34998626667073579"/>
      <name val="Calibri"/>
      <family val="2"/>
      <scheme val="minor"/>
    </font>
    <font>
      <i/>
      <sz val="11"/>
      <color rgb="FF00B050"/>
      <name val="Calibri"/>
      <family val="2"/>
      <scheme val="minor"/>
    </font>
    <font>
      <b/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4">
    <xf numFmtId="0" fontId="0" fillId="0" borderId="0" xfId="0"/>
    <xf numFmtId="0" fontId="4" fillId="0" borderId="0" xfId="0" applyFont="1"/>
    <xf numFmtId="0" fontId="3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10" fillId="0" borderId="0" xfId="0" applyFont="1"/>
    <xf numFmtId="0" fontId="12" fillId="0" borderId="0" xfId="0" applyFont="1"/>
    <xf numFmtId="166" fontId="12" fillId="0" borderId="0" xfId="0" applyNumberFormat="1" applyFont="1"/>
    <xf numFmtId="14" fontId="0" fillId="0" borderId="0" xfId="0" applyNumberFormat="1"/>
    <xf numFmtId="0" fontId="2" fillId="0" borderId="0" xfId="0" applyFont="1"/>
    <xf numFmtId="0" fontId="15" fillId="2" borderId="0" xfId="0" applyFont="1" applyFill="1"/>
    <xf numFmtId="0" fontId="16" fillId="2" borderId="0" xfId="0" applyFont="1" applyFill="1"/>
    <xf numFmtId="0" fontId="17" fillId="2" borderId="3" xfId="0" applyFont="1" applyFill="1" applyBorder="1" applyAlignment="1">
      <alignment horizontal="left"/>
    </xf>
    <xf numFmtId="167" fontId="15" fillId="2" borderId="0" xfId="0" applyNumberFormat="1" applyFont="1" applyFill="1"/>
    <xf numFmtId="169" fontId="15" fillId="2" borderId="0" xfId="0" applyNumberFormat="1" applyFont="1" applyFill="1"/>
    <xf numFmtId="0" fontId="18" fillId="2" borderId="0" xfId="0" applyFont="1" applyFill="1"/>
    <xf numFmtId="0" fontId="0" fillId="0" borderId="5" xfId="0" applyBorder="1"/>
    <xf numFmtId="0" fontId="14" fillId="0" borderId="6" xfId="0" applyFont="1" applyBorder="1"/>
    <xf numFmtId="0" fontId="0" fillId="0" borderId="7" xfId="0" applyBorder="1"/>
    <xf numFmtId="15" fontId="3" fillId="0" borderId="6" xfId="0" applyNumberFormat="1" applyFont="1" applyBorder="1" applyAlignment="1">
      <alignment horizontal="right"/>
    </xf>
    <xf numFmtId="168" fontId="6" fillId="0" borderId="1" xfId="1" applyNumberFormat="1" applyFont="1" applyFill="1" applyBorder="1"/>
    <xf numFmtId="17" fontId="0" fillId="0" borderId="0" xfId="0" applyNumberFormat="1"/>
    <xf numFmtId="0" fontId="0" fillId="0" borderId="6" xfId="0" applyBorder="1" applyAlignment="1">
      <alignment horizontal="right"/>
    </xf>
    <xf numFmtId="43" fontId="0" fillId="0" borderId="0" xfId="1" applyFont="1" applyFill="1" applyBorder="1"/>
    <xf numFmtId="1" fontId="0" fillId="0" borderId="0" xfId="0" applyNumberFormat="1" applyAlignment="1">
      <alignment horizontal="right"/>
    </xf>
    <xf numFmtId="10" fontId="9" fillId="0" borderId="0" xfId="2" applyNumberFormat="1" applyFont="1" applyFill="1" applyBorder="1"/>
    <xf numFmtId="10" fontId="0" fillId="0" borderId="0" xfId="2" applyNumberFormat="1" applyFont="1" applyFill="1" applyBorder="1"/>
    <xf numFmtId="0" fontId="0" fillId="0" borderId="0" xfId="0" applyAlignment="1">
      <alignment horizontal="right"/>
    </xf>
    <xf numFmtId="10" fontId="3" fillId="0" borderId="0" xfId="0" applyNumberFormat="1" applyFont="1" applyAlignment="1">
      <alignment horizontal="right"/>
    </xf>
    <xf numFmtId="0" fontId="0" fillId="0" borderId="6" xfId="0" applyBorder="1"/>
    <xf numFmtId="9" fontId="0" fillId="0" borderId="0" xfId="0" applyNumberFormat="1"/>
    <xf numFmtId="43" fontId="0" fillId="0" borderId="0" xfId="0" applyNumberFormat="1"/>
    <xf numFmtId="0" fontId="0" fillId="0" borderId="6" xfId="0" applyBorder="1" applyAlignment="1">
      <alignment horizontal="left"/>
    </xf>
    <xf numFmtId="168" fontId="7" fillId="0" borderId="0" xfId="0" applyNumberFormat="1" applyFont="1"/>
    <xf numFmtId="168" fontId="5" fillId="0" borderId="0" xfId="0" applyNumberFormat="1" applyFont="1"/>
    <xf numFmtId="0" fontId="2" fillId="0" borderId="6" xfId="0" applyFont="1" applyBorder="1" applyAlignment="1">
      <alignment horizontal="left"/>
    </xf>
    <xf numFmtId="0" fontId="2" fillId="0" borderId="7" xfId="0" applyFont="1" applyBorder="1"/>
    <xf numFmtId="0" fontId="2" fillId="0" borderId="6" xfId="0" applyFont="1" applyBorder="1"/>
    <xf numFmtId="0" fontId="11" fillId="0" borderId="0" xfId="0" applyFont="1" applyAlignment="1">
      <alignment horizontal="center"/>
    </xf>
    <xf numFmtId="0" fontId="0" fillId="0" borderId="8" xfId="0" applyBorder="1"/>
    <xf numFmtId="0" fontId="0" fillId="0" borderId="9" xfId="0" applyBorder="1"/>
    <xf numFmtId="0" fontId="3" fillId="0" borderId="9" xfId="0" applyFont="1" applyBorder="1"/>
    <xf numFmtId="43" fontId="0" fillId="0" borderId="9" xfId="0" applyNumberFormat="1" applyBorder="1"/>
    <xf numFmtId="0" fontId="0" fillId="0" borderId="10" xfId="0" applyBorder="1"/>
    <xf numFmtId="2" fontId="13" fillId="0" borderId="0" xfId="0" applyNumberFormat="1" applyFont="1" applyAlignment="1">
      <alignment horizontal="right"/>
    </xf>
    <xf numFmtId="168" fontId="6" fillId="0" borderId="0" xfId="1" applyNumberFormat="1" applyFont="1" applyFill="1" applyBorder="1"/>
    <xf numFmtId="0" fontId="13" fillId="0" borderId="7" xfId="0" applyFont="1" applyBorder="1" applyAlignment="1">
      <alignment horizontal="right"/>
    </xf>
    <xf numFmtId="43" fontId="0" fillId="0" borderId="7" xfId="1" applyFont="1" applyFill="1" applyBorder="1"/>
    <xf numFmtId="0" fontId="11" fillId="0" borderId="7" xfId="0" applyFont="1" applyBorder="1" applyAlignment="1">
      <alignment horizontal="center"/>
    </xf>
    <xf numFmtId="43" fontId="0" fillId="0" borderId="10" xfId="0" applyNumberFormat="1" applyBorder="1"/>
    <xf numFmtId="10" fontId="0" fillId="0" borderId="0" xfId="0" applyNumberFormat="1"/>
    <xf numFmtId="0" fontId="10" fillId="0" borderId="5" xfId="0" applyFont="1" applyBorder="1"/>
    <xf numFmtId="14" fontId="0" fillId="0" borderId="0" xfId="0" applyNumberFormat="1" applyAlignment="1">
      <alignment horizontal="center"/>
    </xf>
    <xf numFmtId="0" fontId="0" fillId="0" borderId="11" xfId="0" applyBorder="1"/>
    <xf numFmtId="0" fontId="2" fillId="0" borderId="6" xfId="0" applyFont="1" applyBorder="1" applyAlignment="1">
      <alignment horizontal="right"/>
    </xf>
    <xf numFmtId="168" fontId="2" fillId="0" borderId="12" xfId="1" applyNumberFormat="1" applyFont="1" applyFill="1" applyBorder="1"/>
    <xf numFmtId="168" fontId="2" fillId="0" borderId="2" xfId="1" applyNumberFormat="1" applyFont="1" applyFill="1" applyBorder="1"/>
    <xf numFmtId="165" fontId="1" fillId="0" borderId="0" xfId="1" applyNumberFormat="1" applyFont="1" applyFill="1" applyBorder="1"/>
    <xf numFmtId="0" fontId="2" fillId="0" borderId="4" xfId="0" applyFont="1" applyBorder="1" applyAlignment="1">
      <alignment horizontal="right"/>
    </xf>
    <xf numFmtId="168" fontId="8" fillId="0" borderId="13" xfId="0" applyNumberFormat="1" applyFont="1" applyBorder="1"/>
    <xf numFmtId="164" fontId="0" fillId="0" borderId="0" xfId="1" applyNumberFormat="1" applyFont="1" applyFill="1" applyBorder="1"/>
    <xf numFmtId="164" fontId="0" fillId="0" borderId="7" xfId="1" applyNumberFormat="1" applyFont="1" applyFill="1" applyBorder="1"/>
    <xf numFmtId="43" fontId="0" fillId="0" borderId="9" xfId="0" applyNumberFormat="1" applyBorder="1" applyAlignment="1">
      <alignment horizontal="center"/>
    </xf>
    <xf numFmtId="43" fontId="0" fillId="0" borderId="10" xfId="0" applyNumberFormat="1" applyBorder="1" applyAlignment="1">
      <alignment horizontal="center"/>
    </xf>
    <xf numFmtId="0" fontId="15" fillId="0" borderId="0" xfId="0" applyFont="1"/>
    <xf numFmtId="0" fontId="18" fillId="0" borderId="0" xfId="0" applyFont="1"/>
    <xf numFmtId="17" fontId="2" fillId="0" borderId="0" xfId="0" applyNumberFormat="1" applyFont="1" applyAlignment="1">
      <alignment horizontal="center" vertical="center" wrapText="1"/>
    </xf>
    <xf numFmtId="17" fontId="2" fillId="0" borderId="7" xfId="0" applyNumberFormat="1" applyFont="1" applyBorder="1" applyAlignment="1">
      <alignment horizontal="center" vertical="center" wrapText="1"/>
    </xf>
    <xf numFmtId="0" fontId="10" fillId="0" borderId="6" xfId="0" applyFont="1" applyBorder="1"/>
    <xf numFmtId="166" fontId="0" fillId="0" borderId="0" xfId="0" applyNumberFormat="1" applyAlignment="1">
      <alignment horizontal="right"/>
    </xf>
    <xf numFmtId="15" fontId="0" fillId="0" borderId="6" xfId="0" applyNumberFormat="1" applyBorder="1"/>
    <xf numFmtId="43" fontId="2" fillId="0" borderId="0" xfId="1" applyFont="1" applyFill="1" applyBorder="1"/>
    <xf numFmtId="0" fontId="13" fillId="0" borderId="6" xfId="0" applyFont="1" applyBorder="1"/>
    <xf numFmtId="17" fontId="2" fillId="0" borderId="6" xfId="0" applyNumberFormat="1" applyFont="1" applyBorder="1" applyAlignment="1">
      <alignment horizontal="right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5053D1-5079-45A8-9F68-D54AD04DA135}">
  <dimension ref="A1:AD109"/>
  <sheetViews>
    <sheetView tabSelected="1" zoomScale="110" zoomScaleNormal="110" workbookViewId="0"/>
  </sheetViews>
  <sheetFormatPr defaultRowHeight="14.5" x14ac:dyDescent="0.35"/>
  <cols>
    <col min="1" max="1" width="23.1796875" customWidth="1"/>
    <col min="2" max="2" width="14.453125" customWidth="1"/>
    <col min="3" max="3" width="11.1796875" customWidth="1"/>
    <col min="5" max="5" width="13.1796875" customWidth="1"/>
    <col min="6" max="6" width="3" customWidth="1"/>
    <col min="7" max="7" width="23.453125" customWidth="1"/>
    <col min="8" max="8" width="14.1796875" customWidth="1"/>
    <col min="9" max="9" width="11.453125" customWidth="1"/>
    <col min="10" max="10" width="8.54296875" customWidth="1"/>
    <col min="11" max="11" width="13.54296875" customWidth="1"/>
    <col min="12" max="12" width="2.7265625" customWidth="1"/>
    <col min="13" max="13" width="23.54296875" customWidth="1"/>
    <col min="14" max="14" width="12" customWidth="1"/>
    <col min="15" max="15" width="8.1796875" customWidth="1"/>
    <col min="17" max="17" width="14" customWidth="1"/>
    <col min="18" max="18" width="11.453125" customWidth="1"/>
    <col min="19" max="19" width="14.7265625" customWidth="1"/>
    <col min="20" max="20" width="12.26953125" customWidth="1"/>
    <col min="23" max="23" width="11.54296875" customWidth="1"/>
    <col min="24" max="24" width="11.1796875" customWidth="1"/>
  </cols>
  <sheetData>
    <row r="1" spans="1:20" ht="14.5" customHeight="1" x14ac:dyDescent="0.45">
      <c r="A1" s="1" t="s">
        <v>58</v>
      </c>
      <c r="E1" s="2"/>
      <c r="G1" s="3"/>
      <c r="H1" s="3"/>
      <c r="I1" s="3"/>
      <c r="J1" s="3"/>
    </row>
    <row r="2" spans="1:20" ht="15" thickBot="1" x14ac:dyDescent="0.4">
      <c r="A2" s="4" t="s">
        <v>4</v>
      </c>
      <c r="I2" s="7"/>
      <c r="J2" s="6"/>
    </row>
    <row r="3" spans="1:20" x14ac:dyDescent="0.35">
      <c r="A3" s="58" t="s">
        <v>1</v>
      </c>
      <c r="B3" s="51" t="s">
        <v>49</v>
      </c>
      <c r="C3" s="16"/>
      <c r="D3" s="16"/>
      <c r="E3" s="53"/>
      <c r="G3" s="58" t="s">
        <v>1</v>
      </c>
      <c r="H3" s="51" t="s">
        <v>48</v>
      </c>
      <c r="I3" s="16"/>
      <c r="J3" s="16"/>
      <c r="K3" s="53"/>
      <c r="M3" s="58" t="s">
        <v>1</v>
      </c>
      <c r="N3" s="51" t="s">
        <v>50</v>
      </c>
      <c r="O3" s="16"/>
      <c r="P3" s="16"/>
      <c r="Q3" s="53"/>
    </row>
    <row r="4" spans="1:20" x14ac:dyDescent="0.35">
      <c r="A4" s="54"/>
      <c r="B4" s="52"/>
      <c r="E4" s="46"/>
      <c r="F4" s="44"/>
      <c r="G4" s="54"/>
      <c r="H4" s="52"/>
      <c r="K4" s="46"/>
      <c r="L4" s="44"/>
      <c r="M4" s="68"/>
      <c r="N4" s="5"/>
      <c r="Q4" s="46"/>
      <c r="R4" s="44"/>
    </row>
    <row r="5" spans="1:20" ht="43.5" x14ac:dyDescent="0.35">
      <c r="A5" s="73" t="s">
        <v>0</v>
      </c>
      <c r="B5" s="66" t="s">
        <v>20</v>
      </c>
      <c r="C5" s="66" t="s">
        <v>2</v>
      </c>
      <c r="D5" s="66" t="s">
        <v>19</v>
      </c>
      <c r="E5" s="67" t="s">
        <v>21</v>
      </c>
      <c r="G5" s="73" t="s">
        <v>0</v>
      </c>
      <c r="H5" s="66" t="s">
        <v>20</v>
      </c>
      <c r="I5" s="66" t="s">
        <v>2</v>
      </c>
      <c r="J5" s="66" t="s">
        <v>19</v>
      </c>
      <c r="K5" s="67" t="s">
        <v>21</v>
      </c>
      <c r="M5" s="73" t="s">
        <v>0</v>
      </c>
      <c r="N5" s="66" t="s">
        <v>20</v>
      </c>
      <c r="O5" s="66" t="s">
        <v>2</v>
      </c>
      <c r="P5" s="66" t="s">
        <v>19</v>
      </c>
      <c r="Q5" s="67" t="s">
        <v>21</v>
      </c>
    </row>
    <row r="6" spans="1:20" x14ac:dyDescent="0.35">
      <c r="A6" s="19" t="s">
        <v>5</v>
      </c>
      <c r="B6" s="45">
        <v>30.8</v>
      </c>
      <c r="C6" s="21"/>
      <c r="E6" s="18"/>
      <c r="G6" s="19" t="s">
        <v>60</v>
      </c>
      <c r="H6" s="20">
        <v>40.89800000000001</v>
      </c>
      <c r="I6" s="21"/>
      <c r="K6" s="18"/>
      <c r="M6" s="19" t="s">
        <v>6</v>
      </c>
      <c r="N6" s="20">
        <v>135.58999999999997</v>
      </c>
      <c r="O6" s="21"/>
      <c r="Q6" s="18"/>
    </row>
    <row r="7" spans="1:20" x14ac:dyDescent="0.35">
      <c r="A7" s="22" t="s">
        <v>38</v>
      </c>
      <c r="B7" s="23">
        <f t="shared" ref="B7:B23" si="0">+B6*(1+(D7*C7/12))</f>
        <v>31.261999999999997</v>
      </c>
      <c r="C7" s="24">
        <v>9</v>
      </c>
      <c r="D7" s="25">
        <v>0.02</v>
      </c>
      <c r="E7" s="47">
        <f t="shared" ref="E7:E23" si="1">+B7-B6</f>
        <v>0.46199999999999619</v>
      </c>
      <c r="G7" s="22" t="s">
        <v>38</v>
      </c>
      <c r="H7" s="23">
        <f t="shared" ref="H7:H23" si="2">+H6*(1+(J7*I7/12))</f>
        <v>40.89800000000001</v>
      </c>
      <c r="I7" s="24">
        <v>0</v>
      </c>
      <c r="J7" s="25">
        <v>0.02</v>
      </c>
      <c r="K7" s="47">
        <f t="shared" ref="K7:K23" si="3">+H7-H6</f>
        <v>0</v>
      </c>
      <c r="M7" s="22" t="s">
        <v>38</v>
      </c>
      <c r="N7" s="23">
        <f t="shared" ref="N7:N23" si="4">+N6*(1+(P7*O7/12))</f>
        <v>135.58999999999997</v>
      </c>
      <c r="O7" s="24">
        <v>0</v>
      </c>
      <c r="P7" s="25">
        <v>0.02</v>
      </c>
      <c r="Q7" s="47">
        <f t="shared" ref="Q7:Q23" si="5">+N7-N6</f>
        <v>0</v>
      </c>
    </row>
    <row r="8" spans="1:20" x14ac:dyDescent="0.35">
      <c r="A8" s="22" t="s">
        <v>37</v>
      </c>
      <c r="B8" s="23">
        <f t="shared" si="0"/>
        <v>31.887239999999998</v>
      </c>
      <c r="C8" s="24">
        <v>12</v>
      </c>
      <c r="D8" s="25">
        <v>0.02</v>
      </c>
      <c r="E8" s="47">
        <f t="shared" si="1"/>
        <v>0.62524000000000157</v>
      </c>
      <c r="G8" s="22" t="s">
        <v>37</v>
      </c>
      <c r="H8" s="23">
        <f t="shared" si="2"/>
        <v>40.89800000000001</v>
      </c>
      <c r="I8" s="24">
        <v>0</v>
      </c>
      <c r="J8" s="25">
        <v>0.02</v>
      </c>
      <c r="K8" s="47">
        <f t="shared" si="3"/>
        <v>0</v>
      </c>
      <c r="M8" s="22" t="s">
        <v>37</v>
      </c>
      <c r="N8" s="23">
        <f t="shared" si="4"/>
        <v>135.58999999999997</v>
      </c>
      <c r="O8" s="24">
        <v>0</v>
      </c>
      <c r="P8" s="25">
        <v>0.02</v>
      </c>
      <c r="Q8" s="47">
        <f t="shared" si="5"/>
        <v>0</v>
      </c>
    </row>
    <row r="9" spans="1:20" x14ac:dyDescent="0.35">
      <c r="A9" s="22" t="s">
        <v>36</v>
      </c>
      <c r="B9" s="23">
        <f t="shared" si="0"/>
        <v>32.524984799999999</v>
      </c>
      <c r="C9" s="24">
        <v>12</v>
      </c>
      <c r="D9" s="25">
        <v>0.02</v>
      </c>
      <c r="E9" s="47">
        <f t="shared" si="1"/>
        <v>0.63774480000000011</v>
      </c>
      <c r="G9" s="22" t="s">
        <v>36</v>
      </c>
      <c r="H9" s="23">
        <f t="shared" si="2"/>
        <v>40.89800000000001</v>
      </c>
      <c r="I9" s="24">
        <v>0</v>
      </c>
      <c r="J9" s="25">
        <v>0.02</v>
      </c>
      <c r="K9" s="47">
        <f t="shared" si="3"/>
        <v>0</v>
      </c>
      <c r="M9" s="22" t="s">
        <v>36</v>
      </c>
      <c r="N9" s="23">
        <f t="shared" si="4"/>
        <v>135.58999999999997</v>
      </c>
      <c r="O9" s="24">
        <v>0</v>
      </c>
      <c r="P9" s="25">
        <v>0.02</v>
      </c>
      <c r="Q9" s="47">
        <f t="shared" si="5"/>
        <v>0</v>
      </c>
    </row>
    <row r="10" spans="1:20" x14ac:dyDescent="0.35">
      <c r="A10" s="22" t="s">
        <v>35</v>
      </c>
      <c r="B10" s="23">
        <f t="shared" si="0"/>
        <v>33.175484495999996</v>
      </c>
      <c r="C10" s="24">
        <v>12</v>
      </c>
      <c r="D10" s="25">
        <v>0.02</v>
      </c>
      <c r="E10" s="47">
        <f t="shared" si="1"/>
        <v>0.65049969599999713</v>
      </c>
      <c r="G10" s="22" t="s">
        <v>35</v>
      </c>
      <c r="H10" s="23">
        <f t="shared" si="2"/>
        <v>40.89800000000001</v>
      </c>
      <c r="I10" s="24">
        <v>0</v>
      </c>
      <c r="J10" s="25">
        <v>0.02</v>
      </c>
      <c r="K10" s="47">
        <f t="shared" si="3"/>
        <v>0</v>
      </c>
      <c r="M10" s="22" t="s">
        <v>35</v>
      </c>
      <c r="N10" s="23">
        <f t="shared" si="4"/>
        <v>135.58999999999997</v>
      </c>
      <c r="O10" s="24">
        <v>0</v>
      </c>
      <c r="P10" s="25">
        <v>0.02</v>
      </c>
      <c r="Q10" s="47">
        <f t="shared" si="5"/>
        <v>0</v>
      </c>
    </row>
    <row r="11" spans="1:20" x14ac:dyDescent="0.35">
      <c r="A11" s="22" t="s">
        <v>34</v>
      </c>
      <c r="B11" s="23">
        <f t="shared" si="0"/>
        <v>33.838994185919994</v>
      </c>
      <c r="C11" s="24">
        <v>12</v>
      </c>
      <c r="D11" s="25">
        <v>0.02</v>
      </c>
      <c r="E11" s="47">
        <f t="shared" si="1"/>
        <v>0.66350968991999792</v>
      </c>
      <c r="G11" s="22" t="s">
        <v>34</v>
      </c>
      <c r="H11" s="23">
        <f t="shared" si="2"/>
        <v>40.89800000000001</v>
      </c>
      <c r="I11" s="24">
        <v>0</v>
      </c>
      <c r="J11" s="25">
        <v>0.02</v>
      </c>
      <c r="K11" s="47">
        <f t="shared" si="3"/>
        <v>0</v>
      </c>
      <c r="M11" s="22" t="s">
        <v>34</v>
      </c>
      <c r="N11" s="23">
        <f t="shared" si="4"/>
        <v>135.58999999999997</v>
      </c>
      <c r="O11" s="24">
        <v>0</v>
      </c>
      <c r="P11" s="25">
        <v>0.02</v>
      </c>
      <c r="Q11" s="47">
        <f t="shared" si="5"/>
        <v>0</v>
      </c>
      <c r="T11" s="8"/>
    </row>
    <row r="12" spans="1:20" x14ac:dyDescent="0.35">
      <c r="A12" s="22" t="s">
        <v>33</v>
      </c>
      <c r="B12" s="23">
        <f t="shared" si="0"/>
        <v>34.515774069638397</v>
      </c>
      <c r="C12" s="24">
        <v>12</v>
      </c>
      <c r="D12" s="25">
        <v>0.02</v>
      </c>
      <c r="E12" s="47">
        <f t="shared" si="1"/>
        <v>0.67677988371840314</v>
      </c>
      <c r="G12" s="22" t="s">
        <v>33</v>
      </c>
      <c r="H12" s="23">
        <f t="shared" si="2"/>
        <v>40.89800000000001</v>
      </c>
      <c r="I12" s="24">
        <v>0</v>
      </c>
      <c r="J12" s="25">
        <v>0.02</v>
      </c>
      <c r="K12" s="47">
        <f t="shared" si="3"/>
        <v>0</v>
      </c>
      <c r="M12" s="22" t="s">
        <v>33</v>
      </c>
      <c r="N12" s="23">
        <f t="shared" si="4"/>
        <v>135.58999999999997</v>
      </c>
      <c r="O12" s="24">
        <v>0</v>
      </c>
      <c r="P12" s="25">
        <v>0.02</v>
      </c>
      <c r="Q12" s="47">
        <f t="shared" si="5"/>
        <v>0</v>
      </c>
      <c r="T12" s="8"/>
    </row>
    <row r="13" spans="1:20" x14ac:dyDescent="0.35">
      <c r="A13" s="22" t="s">
        <v>32</v>
      </c>
      <c r="B13" s="23">
        <f t="shared" si="0"/>
        <v>35.206089551031162</v>
      </c>
      <c r="C13" s="24">
        <v>12</v>
      </c>
      <c r="D13" s="25">
        <v>0.02</v>
      </c>
      <c r="E13" s="47">
        <f t="shared" si="1"/>
        <v>0.69031548139276566</v>
      </c>
      <c r="G13" s="22" t="s">
        <v>32</v>
      </c>
      <c r="H13" s="23">
        <f t="shared" si="2"/>
        <v>40.89800000000001</v>
      </c>
      <c r="I13" s="24">
        <v>0</v>
      </c>
      <c r="J13" s="25">
        <v>0.02</v>
      </c>
      <c r="K13" s="47">
        <f t="shared" si="3"/>
        <v>0</v>
      </c>
      <c r="M13" s="22" t="s">
        <v>32</v>
      </c>
      <c r="N13" s="23">
        <f t="shared" si="4"/>
        <v>135.58999999999997</v>
      </c>
      <c r="O13" s="24">
        <v>0</v>
      </c>
      <c r="P13" s="25">
        <v>0.02</v>
      </c>
      <c r="Q13" s="47">
        <f t="shared" si="5"/>
        <v>0</v>
      </c>
      <c r="T13" s="8"/>
    </row>
    <row r="14" spans="1:20" x14ac:dyDescent="0.35">
      <c r="A14" s="22" t="s">
        <v>31</v>
      </c>
      <c r="B14" s="23">
        <f t="shared" si="0"/>
        <v>35.910211342051788</v>
      </c>
      <c r="C14" s="24">
        <v>12</v>
      </c>
      <c r="D14" s="25">
        <v>0.02</v>
      </c>
      <c r="E14" s="47">
        <f t="shared" si="1"/>
        <v>0.70412179102062566</v>
      </c>
      <c r="G14" s="22" t="s">
        <v>31</v>
      </c>
      <c r="H14" s="23">
        <f t="shared" si="2"/>
        <v>40.89800000000001</v>
      </c>
      <c r="I14" s="24">
        <v>0</v>
      </c>
      <c r="J14" s="25">
        <v>0.02</v>
      </c>
      <c r="K14" s="47">
        <f t="shared" si="3"/>
        <v>0</v>
      </c>
      <c r="M14" s="22" t="s">
        <v>31</v>
      </c>
      <c r="N14" s="23">
        <f t="shared" si="4"/>
        <v>135.58999999999997</v>
      </c>
      <c r="O14" s="24">
        <v>0</v>
      </c>
      <c r="P14" s="25">
        <v>0.02</v>
      </c>
      <c r="Q14" s="47">
        <f t="shared" si="5"/>
        <v>0</v>
      </c>
      <c r="T14" s="8"/>
    </row>
    <row r="15" spans="1:20" x14ac:dyDescent="0.35">
      <c r="A15" s="22" t="s">
        <v>30</v>
      </c>
      <c r="B15" s="23">
        <f t="shared" si="0"/>
        <v>36.628415568892827</v>
      </c>
      <c r="C15" s="24">
        <v>12</v>
      </c>
      <c r="D15" s="26">
        <v>0.02</v>
      </c>
      <c r="E15" s="47">
        <f t="shared" si="1"/>
        <v>0.71820422684103846</v>
      </c>
      <c r="G15" s="22" t="s">
        <v>30</v>
      </c>
      <c r="H15" s="23">
        <f t="shared" si="2"/>
        <v>40.89800000000001</v>
      </c>
      <c r="I15" s="24">
        <v>0</v>
      </c>
      <c r="J15" s="26">
        <v>0.02</v>
      </c>
      <c r="K15" s="47">
        <f t="shared" si="3"/>
        <v>0</v>
      </c>
      <c r="M15" s="22" t="s">
        <v>30</v>
      </c>
      <c r="N15" s="23">
        <f t="shared" si="4"/>
        <v>135.58999999999997</v>
      </c>
      <c r="O15" s="24">
        <v>0</v>
      </c>
      <c r="P15" s="26">
        <v>0.02</v>
      </c>
      <c r="Q15" s="47">
        <f t="shared" si="5"/>
        <v>0</v>
      </c>
      <c r="T15" s="8"/>
    </row>
    <row r="16" spans="1:20" x14ac:dyDescent="0.35">
      <c r="A16" s="22" t="s">
        <v>29</v>
      </c>
      <c r="B16" s="23">
        <f t="shared" si="0"/>
        <v>37.36098388027068</v>
      </c>
      <c r="C16" s="24">
        <v>12</v>
      </c>
      <c r="D16" s="50">
        <v>0.02</v>
      </c>
      <c r="E16" s="47">
        <f t="shared" si="1"/>
        <v>0.73256831137785383</v>
      </c>
      <c r="G16" s="22" t="s">
        <v>29</v>
      </c>
      <c r="H16" s="23">
        <f t="shared" si="2"/>
        <v>40.966163333333348</v>
      </c>
      <c r="I16" s="24">
        <v>1</v>
      </c>
      <c r="J16" s="50">
        <v>0.02</v>
      </c>
      <c r="K16" s="47">
        <f t="shared" si="3"/>
        <v>6.8163333333338016E-2</v>
      </c>
      <c r="M16" s="22" t="s">
        <v>29</v>
      </c>
      <c r="N16" s="23">
        <f t="shared" si="4"/>
        <v>135.58999999999997</v>
      </c>
      <c r="O16" s="24">
        <v>0</v>
      </c>
      <c r="P16" s="50">
        <v>0.02</v>
      </c>
      <c r="Q16" s="47">
        <f t="shared" si="5"/>
        <v>0</v>
      </c>
      <c r="T16" s="8"/>
    </row>
    <row r="17" spans="1:20" x14ac:dyDescent="0.35">
      <c r="A17" s="22" t="s">
        <v>28</v>
      </c>
      <c r="B17" s="23">
        <f t="shared" si="0"/>
        <v>38.295008477277442</v>
      </c>
      <c r="C17" s="24">
        <v>12</v>
      </c>
      <c r="D17" s="50">
        <v>2.5000000000000001E-2</v>
      </c>
      <c r="E17" s="47">
        <f t="shared" si="1"/>
        <v>0.93402459700676133</v>
      </c>
      <c r="G17" s="22" t="s">
        <v>28</v>
      </c>
      <c r="H17" s="23">
        <f t="shared" si="2"/>
        <v>41.990317416666677</v>
      </c>
      <c r="I17" s="24">
        <v>12</v>
      </c>
      <c r="J17" s="50">
        <v>2.5000000000000001E-2</v>
      </c>
      <c r="K17" s="47">
        <f t="shared" si="3"/>
        <v>1.0241540833333289</v>
      </c>
      <c r="M17" s="22" t="s">
        <v>28</v>
      </c>
      <c r="N17" s="23">
        <f t="shared" si="4"/>
        <v>135.58999999999997</v>
      </c>
      <c r="O17" s="24">
        <v>0</v>
      </c>
      <c r="P17" s="50">
        <v>2.5000000000000001E-2</v>
      </c>
      <c r="Q17" s="47">
        <f t="shared" si="5"/>
        <v>0</v>
      </c>
      <c r="T17" s="8"/>
    </row>
    <row r="18" spans="1:20" x14ac:dyDescent="0.35">
      <c r="A18" s="22" t="s">
        <v>27</v>
      </c>
      <c r="B18" s="23">
        <f t="shared" si="0"/>
        <v>39.750218799413986</v>
      </c>
      <c r="C18" s="24">
        <v>12</v>
      </c>
      <c r="D18" s="50">
        <v>3.7999999999999999E-2</v>
      </c>
      <c r="E18" s="47">
        <f t="shared" si="1"/>
        <v>1.4552103221365442</v>
      </c>
      <c r="G18" s="22" t="s">
        <v>27</v>
      </c>
      <c r="H18" s="23">
        <f t="shared" si="2"/>
        <v>43.585949478500012</v>
      </c>
      <c r="I18" s="24">
        <v>12</v>
      </c>
      <c r="J18" s="50">
        <v>3.7999999999999999E-2</v>
      </c>
      <c r="K18" s="47">
        <f t="shared" si="3"/>
        <v>1.5956320618333351</v>
      </c>
      <c r="M18" s="22" t="s">
        <v>27</v>
      </c>
      <c r="N18" s="23">
        <f t="shared" si="4"/>
        <v>135.58999999999997</v>
      </c>
      <c r="O18" s="24">
        <v>0</v>
      </c>
      <c r="P18" s="50">
        <v>3.7999999999999999E-2</v>
      </c>
      <c r="Q18" s="47">
        <f t="shared" si="5"/>
        <v>0</v>
      </c>
      <c r="T18" s="8"/>
    </row>
    <row r="19" spans="1:20" x14ac:dyDescent="0.35">
      <c r="A19" s="22" t="s">
        <v>26</v>
      </c>
      <c r="B19" s="23">
        <f t="shared" si="0"/>
        <v>41.896730614582346</v>
      </c>
      <c r="C19" s="24">
        <v>12</v>
      </c>
      <c r="D19" s="50">
        <v>5.3999999999999999E-2</v>
      </c>
      <c r="E19" s="47">
        <f t="shared" si="1"/>
        <v>2.1465118151683598</v>
      </c>
      <c r="G19" s="22" t="s">
        <v>26</v>
      </c>
      <c r="H19" s="23">
        <f t="shared" si="2"/>
        <v>45.939590750339015</v>
      </c>
      <c r="I19" s="24">
        <v>12</v>
      </c>
      <c r="J19" s="50">
        <v>5.3999999999999999E-2</v>
      </c>
      <c r="K19" s="47">
        <f t="shared" si="3"/>
        <v>2.3536412718390025</v>
      </c>
      <c r="M19" s="22" t="s">
        <v>26</v>
      </c>
      <c r="N19" s="23">
        <f t="shared" si="4"/>
        <v>135.58999999999997</v>
      </c>
      <c r="O19" s="24">
        <v>0</v>
      </c>
      <c r="P19" s="50">
        <v>5.3999999999999999E-2</v>
      </c>
      <c r="Q19" s="47">
        <f t="shared" si="5"/>
        <v>0</v>
      </c>
      <c r="T19" s="8"/>
    </row>
    <row r="20" spans="1:20" x14ac:dyDescent="0.35">
      <c r="A20" s="22" t="s">
        <v>25</v>
      </c>
      <c r="B20" s="23">
        <f t="shared" si="0"/>
        <v>43.446909647321888</v>
      </c>
      <c r="C20" s="24">
        <v>12</v>
      </c>
      <c r="D20" s="50">
        <v>3.6999999999999998E-2</v>
      </c>
      <c r="E20" s="47">
        <f t="shared" si="1"/>
        <v>1.5501790327395426</v>
      </c>
      <c r="G20" s="22" t="s">
        <v>25</v>
      </c>
      <c r="H20" s="23">
        <f t="shared" si="2"/>
        <v>47.639355608101553</v>
      </c>
      <c r="I20" s="24">
        <v>12</v>
      </c>
      <c r="J20" s="50">
        <v>3.6999999999999998E-2</v>
      </c>
      <c r="K20" s="47">
        <f t="shared" si="3"/>
        <v>1.6997648577625384</v>
      </c>
      <c r="M20" s="22" t="s">
        <v>25</v>
      </c>
      <c r="N20" s="23">
        <f t="shared" si="4"/>
        <v>135.79903458333331</v>
      </c>
      <c r="O20" s="69">
        <v>0.5</v>
      </c>
      <c r="P20" s="50">
        <v>3.6999999999999998E-2</v>
      </c>
      <c r="Q20" s="47">
        <f t="shared" si="5"/>
        <v>0.20903458333333447</v>
      </c>
      <c r="T20" s="8"/>
    </row>
    <row r="21" spans="1:20" x14ac:dyDescent="0.35">
      <c r="A21" s="22" t="s">
        <v>24</v>
      </c>
      <c r="B21" s="23">
        <f t="shared" si="0"/>
        <v>45.054445304272797</v>
      </c>
      <c r="C21" s="24">
        <v>12</v>
      </c>
      <c r="D21" s="50">
        <f>D20</f>
        <v>3.6999999999999998E-2</v>
      </c>
      <c r="E21" s="47">
        <f t="shared" si="1"/>
        <v>1.6075356569509083</v>
      </c>
      <c r="G21" s="22" t="s">
        <v>24</v>
      </c>
      <c r="H21" s="23">
        <f t="shared" si="2"/>
        <v>49.402011765601308</v>
      </c>
      <c r="I21" s="24">
        <v>12</v>
      </c>
      <c r="J21" s="50">
        <f>J20</f>
        <v>3.6999999999999998E-2</v>
      </c>
      <c r="K21" s="47">
        <f t="shared" si="3"/>
        <v>1.7626561574997552</v>
      </c>
      <c r="M21" s="22" t="s">
        <v>24</v>
      </c>
      <c r="N21" s="23">
        <f t="shared" si="4"/>
        <v>140.82359886291664</v>
      </c>
      <c r="O21" s="24">
        <v>12</v>
      </c>
      <c r="P21" s="50">
        <f>P20</f>
        <v>3.6999999999999998E-2</v>
      </c>
      <c r="Q21" s="47">
        <f t="shared" si="5"/>
        <v>5.0245642795833305</v>
      </c>
      <c r="T21" s="8"/>
    </row>
    <row r="22" spans="1:20" x14ac:dyDescent="0.35">
      <c r="A22" s="22" t="s">
        <v>23</v>
      </c>
      <c r="B22" s="23">
        <f t="shared" si="0"/>
        <v>46.721459780530886</v>
      </c>
      <c r="C22" s="24">
        <v>12</v>
      </c>
      <c r="D22" s="50">
        <f>D21</f>
        <v>3.6999999999999998E-2</v>
      </c>
      <c r="E22" s="47">
        <f t="shared" si="1"/>
        <v>1.667014476258089</v>
      </c>
      <c r="G22" s="22" t="s">
        <v>23</v>
      </c>
      <c r="H22" s="23">
        <f t="shared" si="2"/>
        <v>51.229886200928554</v>
      </c>
      <c r="I22" s="24">
        <v>12</v>
      </c>
      <c r="J22" s="50">
        <f>J21</f>
        <v>3.6999999999999998E-2</v>
      </c>
      <c r="K22" s="47">
        <f t="shared" si="3"/>
        <v>1.8278744353272458</v>
      </c>
      <c r="M22" s="22" t="s">
        <v>23</v>
      </c>
      <c r="N22" s="23">
        <f t="shared" si="4"/>
        <v>146.03407202084455</v>
      </c>
      <c r="O22" s="24">
        <v>12</v>
      </c>
      <c r="P22" s="50">
        <f>P21</f>
        <v>3.6999999999999998E-2</v>
      </c>
      <c r="Q22" s="47">
        <f t="shared" si="5"/>
        <v>5.2104731579279076</v>
      </c>
      <c r="T22" s="8"/>
    </row>
    <row r="23" spans="1:20" x14ac:dyDescent="0.35">
      <c r="A23" s="19" t="s">
        <v>22</v>
      </c>
      <c r="B23" s="23">
        <f t="shared" si="0"/>
        <v>48.450153792410525</v>
      </c>
      <c r="C23" s="24">
        <v>12</v>
      </c>
      <c r="D23" s="50">
        <f>D22</f>
        <v>3.6999999999999998E-2</v>
      </c>
      <c r="E23" s="47">
        <f t="shared" si="1"/>
        <v>1.7286940118796394</v>
      </c>
      <c r="G23" s="19" t="s">
        <v>22</v>
      </c>
      <c r="H23" s="23">
        <f t="shared" si="2"/>
        <v>53.125391990362907</v>
      </c>
      <c r="I23" s="24">
        <v>12</v>
      </c>
      <c r="J23" s="50">
        <f>J22</f>
        <v>3.6999999999999998E-2</v>
      </c>
      <c r="K23" s="47">
        <f t="shared" si="3"/>
        <v>1.8955057894343526</v>
      </c>
      <c r="M23" s="19" t="s">
        <v>22</v>
      </c>
      <c r="N23" s="23">
        <f t="shared" si="4"/>
        <v>151.43733268561579</v>
      </c>
      <c r="O23" s="24">
        <v>12</v>
      </c>
      <c r="P23" s="50">
        <f>P22</f>
        <v>3.6999999999999998E-2</v>
      </c>
      <c r="Q23" s="47">
        <f t="shared" si="5"/>
        <v>5.4032606647712385</v>
      </c>
      <c r="T23" s="8"/>
    </row>
    <row r="24" spans="1:20" ht="15" thickBot="1" x14ac:dyDescent="0.4">
      <c r="A24" s="22"/>
      <c r="B24" s="23"/>
      <c r="C24" s="27"/>
      <c r="D24" s="28" t="s">
        <v>3</v>
      </c>
      <c r="E24" s="59">
        <f>SUM(E7:E23)</f>
        <v>17.650153792410524</v>
      </c>
      <c r="G24" s="22"/>
      <c r="H24" s="23"/>
      <c r="I24" s="27"/>
      <c r="J24" s="28" t="s">
        <v>3</v>
      </c>
      <c r="K24" s="59">
        <f>SUM(K7:K23)</f>
        <v>12.227391990362896</v>
      </c>
      <c r="M24" s="22"/>
      <c r="N24" s="23"/>
      <c r="O24" s="27"/>
      <c r="P24" s="28" t="s">
        <v>3</v>
      </c>
      <c r="Q24" s="59">
        <f>SUM(Q7:Q23)</f>
        <v>15.847332685615811</v>
      </c>
    </row>
    <row r="25" spans="1:20" ht="15" thickTop="1" x14ac:dyDescent="0.35">
      <c r="A25" s="29"/>
      <c r="D25" s="30"/>
      <c r="E25" s="47"/>
      <c r="G25" s="32"/>
      <c r="H25" s="60"/>
      <c r="I25" s="27"/>
      <c r="J25" s="30"/>
      <c r="K25" s="61"/>
      <c r="M25" s="70"/>
      <c r="N25" s="71"/>
      <c r="O25" s="27"/>
      <c r="P25" s="30"/>
      <c r="Q25" s="47"/>
    </row>
    <row r="26" spans="1:20" x14ac:dyDescent="0.35">
      <c r="A26" s="29"/>
      <c r="B26" s="31"/>
      <c r="E26" s="18"/>
      <c r="G26" s="29"/>
      <c r="K26" s="18"/>
      <c r="M26" s="29"/>
      <c r="N26" s="31"/>
      <c r="Q26" s="18"/>
    </row>
    <row r="27" spans="1:20" x14ac:dyDescent="0.35">
      <c r="A27" s="32" t="s">
        <v>39</v>
      </c>
      <c r="B27" s="33">
        <f>+B6</f>
        <v>30.8</v>
      </c>
      <c r="C27" t="s">
        <v>43</v>
      </c>
      <c r="E27" s="18"/>
      <c r="G27" s="32" t="s">
        <v>39</v>
      </c>
      <c r="H27" s="33">
        <f>+H6</f>
        <v>40.89800000000001</v>
      </c>
      <c r="I27" t="s">
        <v>43</v>
      </c>
      <c r="K27" s="18"/>
      <c r="M27" s="32" t="s">
        <v>39</v>
      </c>
      <c r="N27" s="33">
        <f>+N6</f>
        <v>135.58999999999997</v>
      </c>
      <c r="O27" t="s">
        <v>43</v>
      </c>
      <c r="Q27" s="18"/>
    </row>
    <row r="28" spans="1:20" x14ac:dyDescent="0.35">
      <c r="A28" s="32" t="s">
        <v>56</v>
      </c>
      <c r="B28" s="34">
        <f>E24</f>
        <v>17.650153792410524</v>
      </c>
      <c r="C28" t="s">
        <v>44</v>
      </c>
      <c r="E28" s="18"/>
      <c r="G28" s="32" t="s">
        <v>56</v>
      </c>
      <c r="H28" s="34">
        <f>K24</f>
        <v>12.227391990362896</v>
      </c>
      <c r="I28" t="s">
        <v>44</v>
      </c>
      <c r="K28" s="18"/>
      <c r="M28" s="32" t="s">
        <v>56</v>
      </c>
      <c r="N28" s="34">
        <f>Q24</f>
        <v>15.847332685615811</v>
      </c>
      <c r="O28" t="s">
        <v>44</v>
      </c>
      <c r="Q28" s="18"/>
    </row>
    <row r="29" spans="1:20" s="9" customFormat="1" x14ac:dyDescent="0.35">
      <c r="A29" s="35" t="s">
        <v>40</v>
      </c>
      <c r="B29" s="55">
        <f>+B27+B28</f>
        <v>48.450153792410525</v>
      </c>
      <c r="C29" s="9" t="s">
        <v>47</v>
      </c>
      <c r="E29" s="36"/>
      <c r="G29" s="35" t="s">
        <v>40</v>
      </c>
      <c r="H29" s="55">
        <f>+H27+H28</f>
        <v>53.125391990362907</v>
      </c>
      <c r="I29" s="9" t="s">
        <v>47</v>
      </c>
      <c r="K29" s="36"/>
      <c r="M29" s="35" t="s">
        <v>40</v>
      </c>
      <c r="N29" s="55">
        <f>+N27+N28</f>
        <v>151.43733268561579</v>
      </c>
      <c r="O29" s="9" t="s">
        <v>47</v>
      </c>
      <c r="Q29" s="36"/>
    </row>
    <row r="30" spans="1:20" x14ac:dyDescent="0.35">
      <c r="A30" s="29"/>
      <c r="B30" s="31"/>
      <c r="E30" s="18"/>
      <c r="G30" s="29"/>
      <c r="K30" s="18"/>
      <c r="M30" s="29"/>
      <c r="N30" s="31"/>
      <c r="Q30" s="18"/>
    </row>
    <row r="31" spans="1:20" x14ac:dyDescent="0.35">
      <c r="A31" s="29" t="s">
        <v>42</v>
      </c>
      <c r="B31" s="57">
        <v>13.6</v>
      </c>
      <c r="C31" t="s">
        <v>45</v>
      </c>
      <c r="E31" s="18"/>
      <c r="G31" s="29" t="s">
        <v>42</v>
      </c>
      <c r="H31" s="57">
        <v>12.2</v>
      </c>
      <c r="I31" t="s">
        <v>45</v>
      </c>
      <c r="K31" s="18"/>
      <c r="M31" s="29" t="s">
        <v>42</v>
      </c>
      <c r="N31" s="57">
        <v>49</v>
      </c>
      <c r="O31" t="s">
        <v>45</v>
      </c>
      <c r="Q31" s="18"/>
    </row>
    <row r="32" spans="1:20" ht="15" thickBot="1" x14ac:dyDescent="0.4">
      <c r="A32" s="37" t="s">
        <v>41</v>
      </c>
      <c r="B32" s="56">
        <f>+B29/B31</f>
        <v>3.56251130826548</v>
      </c>
      <c r="C32" s="9" t="s">
        <v>46</v>
      </c>
      <c r="D32" s="38"/>
      <c r="E32" s="48"/>
      <c r="G32" s="37" t="s">
        <v>41</v>
      </c>
      <c r="H32" s="56">
        <f>+H29/H31</f>
        <v>4.3545403270789267</v>
      </c>
      <c r="I32" s="9" t="s">
        <v>46</v>
      </c>
      <c r="J32" s="38"/>
      <c r="K32" s="48"/>
      <c r="M32" s="37" t="s">
        <v>41</v>
      </c>
      <c r="N32" s="56">
        <f>+N29/N31</f>
        <v>3.0905578099105262</v>
      </c>
      <c r="O32" s="9" t="s">
        <v>46</v>
      </c>
      <c r="P32" s="38"/>
      <c r="Q32" s="48"/>
    </row>
    <row r="33" spans="1:30" ht="15.5" thickTop="1" thickBot="1" x14ac:dyDescent="0.4">
      <c r="A33" s="39"/>
      <c r="B33" s="40"/>
      <c r="C33" s="41"/>
      <c r="D33" s="42"/>
      <c r="E33" s="49"/>
      <c r="G33" s="39"/>
      <c r="H33" s="40"/>
      <c r="I33" s="41"/>
      <c r="J33" s="62"/>
      <c r="K33" s="63"/>
      <c r="M33" s="39"/>
      <c r="N33" s="40"/>
      <c r="O33" s="41"/>
      <c r="P33" s="42"/>
      <c r="Q33" s="49"/>
    </row>
    <row r="34" spans="1:30" x14ac:dyDescent="0.35">
      <c r="A34" s="5"/>
    </row>
    <row r="36" spans="1:30" ht="18.5" x14ac:dyDescent="0.45">
      <c r="A36" s="1" t="s">
        <v>57</v>
      </c>
    </row>
    <row r="37" spans="1:30" ht="15" thickBot="1" x14ac:dyDescent="0.4">
      <c r="A37" s="4" t="s">
        <v>4</v>
      </c>
    </row>
    <row r="38" spans="1:30" x14ac:dyDescent="0.35">
      <c r="A38" s="58" t="s">
        <v>1</v>
      </c>
      <c r="B38" s="51" t="s">
        <v>53</v>
      </c>
      <c r="C38" s="16"/>
      <c r="D38" s="16"/>
      <c r="E38" s="53"/>
      <c r="G38" s="58" t="s">
        <v>1</v>
      </c>
      <c r="H38" s="51" t="s">
        <v>51</v>
      </c>
      <c r="I38" s="16"/>
      <c r="J38" s="16"/>
      <c r="K38" s="53"/>
      <c r="M38" s="58" t="s">
        <v>1</v>
      </c>
      <c r="N38" s="51" t="s">
        <v>52</v>
      </c>
      <c r="O38" s="16"/>
      <c r="P38" s="16"/>
      <c r="Q38" s="53"/>
    </row>
    <row r="39" spans="1:30" x14ac:dyDescent="0.35">
      <c r="A39" s="68"/>
      <c r="B39" s="5"/>
      <c r="E39" s="46"/>
      <c r="F39" s="44"/>
      <c r="G39" s="17"/>
      <c r="H39" s="5"/>
      <c r="K39" s="46"/>
      <c r="L39" s="44"/>
      <c r="M39" s="72"/>
      <c r="N39" s="5"/>
      <c r="Q39" s="46"/>
      <c r="AD39" s="44"/>
    </row>
    <row r="40" spans="1:30" ht="43.5" x14ac:dyDescent="0.35">
      <c r="A40" s="73" t="s">
        <v>0</v>
      </c>
      <c r="B40" s="66" t="s">
        <v>20</v>
      </c>
      <c r="C40" s="66" t="s">
        <v>2</v>
      </c>
      <c r="D40" s="66" t="s">
        <v>19</v>
      </c>
      <c r="E40" s="67" t="s">
        <v>21</v>
      </c>
      <c r="G40" s="73" t="s">
        <v>0</v>
      </c>
      <c r="H40" s="66" t="s">
        <v>20</v>
      </c>
      <c r="I40" s="66" t="s">
        <v>2</v>
      </c>
      <c r="J40" s="66" t="s">
        <v>19</v>
      </c>
      <c r="K40" s="67" t="s">
        <v>21</v>
      </c>
      <c r="M40" s="73" t="s">
        <v>0</v>
      </c>
      <c r="N40" s="66" t="s">
        <v>20</v>
      </c>
      <c r="O40" s="66" t="s">
        <v>2</v>
      </c>
      <c r="P40" s="66" t="s">
        <v>19</v>
      </c>
      <c r="Q40" s="67" t="s">
        <v>21</v>
      </c>
    </row>
    <row r="41" spans="1:30" x14ac:dyDescent="0.35">
      <c r="A41" s="19" t="s">
        <v>6</v>
      </c>
      <c r="B41" s="20">
        <v>28.788</v>
      </c>
      <c r="C41" s="21"/>
      <c r="E41" s="18"/>
      <c r="G41" s="19" t="s">
        <v>54</v>
      </c>
      <c r="H41" s="20">
        <v>51.531000000000006</v>
      </c>
      <c r="I41" s="21"/>
      <c r="K41" s="18"/>
      <c r="M41" s="19" t="s">
        <v>54</v>
      </c>
      <c r="N41" s="20">
        <v>54.047000000000004</v>
      </c>
      <c r="O41" s="21"/>
      <c r="Q41" s="18"/>
    </row>
    <row r="42" spans="1:30" x14ac:dyDescent="0.35">
      <c r="A42" s="22" t="s">
        <v>34</v>
      </c>
      <c r="B42" s="23">
        <f t="shared" ref="B42:B54" si="6">+B41*(1+(D42*C42/12))</f>
        <v>28.788</v>
      </c>
      <c r="C42" s="24">
        <v>0</v>
      </c>
      <c r="D42" s="25">
        <v>0.02</v>
      </c>
      <c r="E42" s="47">
        <f t="shared" ref="E42:E50" si="7">+B42-B41</f>
        <v>0</v>
      </c>
      <c r="G42" s="22" t="s">
        <v>34</v>
      </c>
      <c r="H42" s="23">
        <f t="shared" ref="H42:H54" si="8">+H41*(1+(J42*I42/12))</f>
        <v>51.531000000000006</v>
      </c>
      <c r="I42" s="24">
        <v>0</v>
      </c>
      <c r="J42" s="25">
        <v>0.02</v>
      </c>
      <c r="K42" s="47">
        <f>+H42-H41</f>
        <v>0</v>
      </c>
      <c r="M42" s="22" t="s">
        <v>34</v>
      </c>
      <c r="N42" s="23">
        <f t="shared" ref="N42:N54" si="9">+N41*(1+(P42*O42/12))</f>
        <v>54.047000000000004</v>
      </c>
      <c r="O42" s="24">
        <v>0</v>
      </c>
      <c r="P42" s="25">
        <v>0.02</v>
      </c>
      <c r="Q42" s="47">
        <f t="shared" ref="Q42:Q47" si="10">+N42-N41</f>
        <v>0</v>
      </c>
    </row>
    <row r="43" spans="1:30" x14ac:dyDescent="0.35">
      <c r="A43" s="22" t="s">
        <v>33</v>
      </c>
      <c r="B43" s="23">
        <f t="shared" si="6"/>
        <v>28.788</v>
      </c>
      <c r="C43" s="24">
        <v>0</v>
      </c>
      <c r="D43" s="25">
        <v>0.02</v>
      </c>
      <c r="E43" s="47">
        <f t="shared" si="7"/>
        <v>0</v>
      </c>
      <c r="G43" s="22" t="s">
        <v>33</v>
      </c>
      <c r="H43" s="23">
        <f t="shared" si="8"/>
        <v>51.531000000000006</v>
      </c>
      <c r="I43" s="24">
        <v>0</v>
      </c>
      <c r="J43" s="25">
        <v>0.02</v>
      </c>
      <c r="K43" s="47">
        <f t="shared" ref="K43:K46" si="11">+H43-H42</f>
        <v>0</v>
      </c>
      <c r="M43" s="22" t="s">
        <v>33</v>
      </c>
      <c r="N43" s="23">
        <f t="shared" si="9"/>
        <v>54.047000000000004</v>
      </c>
      <c r="O43" s="24">
        <v>0</v>
      </c>
      <c r="P43" s="25">
        <v>0.02</v>
      </c>
      <c r="Q43" s="47">
        <f t="shared" si="10"/>
        <v>0</v>
      </c>
    </row>
    <row r="44" spans="1:30" x14ac:dyDescent="0.35">
      <c r="A44" s="22" t="s">
        <v>32</v>
      </c>
      <c r="B44" s="23">
        <f t="shared" si="6"/>
        <v>28.788</v>
      </c>
      <c r="C44" s="24">
        <v>0</v>
      </c>
      <c r="D44" s="25">
        <v>0.02</v>
      </c>
      <c r="E44" s="47">
        <f t="shared" si="7"/>
        <v>0</v>
      </c>
      <c r="G44" s="22" t="s">
        <v>32</v>
      </c>
      <c r="H44" s="23">
        <f t="shared" si="8"/>
        <v>51.531000000000006</v>
      </c>
      <c r="I44" s="24">
        <v>0</v>
      </c>
      <c r="J44" s="25">
        <v>0.02</v>
      </c>
      <c r="K44" s="47">
        <f t="shared" si="11"/>
        <v>0</v>
      </c>
      <c r="M44" s="22" t="s">
        <v>32</v>
      </c>
      <c r="N44" s="23">
        <f t="shared" si="9"/>
        <v>54.047000000000004</v>
      </c>
      <c r="O44" s="24">
        <v>0</v>
      </c>
      <c r="P44" s="25">
        <v>0.02</v>
      </c>
      <c r="Q44" s="47">
        <f t="shared" si="10"/>
        <v>0</v>
      </c>
    </row>
    <row r="45" spans="1:30" x14ac:dyDescent="0.35">
      <c r="A45" s="22" t="s">
        <v>31</v>
      </c>
      <c r="B45" s="23">
        <f t="shared" si="6"/>
        <v>28.788</v>
      </c>
      <c r="C45" s="24">
        <v>0</v>
      </c>
      <c r="D45" s="25">
        <v>0.02</v>
      </c>
      <c r="E45" s="47">
        <f t="shared" si="7"/>
        <v>0</v>
      </c>
      <c r="G45" s="22" t="s">
        <v>31</v>
      </c>
      <c r="H45" s="23">
        <f t="shared" si="8"/>
        <v>51.531000000000006</v>
      </c>
      <c r="I45" s="24">
        <v>0</v>
      </c>
      <c r="J45" s="25">
        <v>0.02</v>
      </c>
      <c r="K45" s="47">
        <f t="shared" si="11"/>
        <v>0</v>
      </c>
      <c r="M45" s="22" t="s">
        <v>31</v>
      </c>
      <c r="N45" s="23">
        <f t="shared" si="9"/>
        <v>54.047000000000004</v>
      </c>
      <c r="O45" s="24">
        <v>0</v>
      </c>
      <c r="P45" s="25">
        <v>0.02</v>
      </c>
      <c r="Q45" s="47">
        <f t="shared" si="10"/>
        <v>0</v>
      </c>
    </row>
    <row r="46" spans="1:30" x14ac:dyDescent="0.35">
      <c r="A46" s="22" t="s">
        <v>30</v>
      </c>
      <c r="B46" s="23">
        <f t="shared" si="6"/>
        <v>28.788</v>
      </c>
      <c r="C46" s="24">
        <v>0</v>
      </c>
      <c r="D46" s="26">
        <v>0.02</v>
      </c>
      <c r="E46" s="47">
        <f t="shared" si="7"/>
        <v>0</v>
      </c>
      <c r="G46" s="22" t="s">
        <v>30</v>
      </c>
      <c r="H46" s="23">
        <f t="shared" si="8"/>
        <v>51.531000000000006</v>
      </c>
      <c r="I46" s="24">
        <v>0</v>
      </c>
      <c r="J46" s="26">
        <v>0.02</v>
      </c>
      <c r="K46" s="47">
        <f t="shared" si="11"/>
        <v>0</v>
      </c>
      <c r="M46" s="22" t="s">
        <v>30</v>
      </c>
      <c r="N46" s="23">
        <f t="shared" si="9"/>
        <v>54.047000000000004</v>
      </c>
      <c r="O46" s="24">
        <v>0</v>
      </c>
      <c r="P46" s="26">
        <v>0.02</v>
      </c>
      <c r="Q46" s="47">
        <f t="shared" si="10"/>
        <v>0</v>
      </c>
    </row>
    <row r="47" spans="1:30" x14ac:dyDescent="0.35">
      <c r="A47" s="22" t="s">
        <v>29</v>
      </c>
      <c r="B47" s="23">
        <f t="shared" si="6"/>
        <v>28.788</v>
      </c>
      <c r="C47" s="24">
        <v>0</v>
      </c>
      <c r="D47" s="50">
        <v>0.02</v>
      </c>
      <c r="E47" s="47">
        <f t="shared" si="7"/>
        <v>0</v>
      </c>
      <c r="G47" s="22" t="s">
        <v>29</v>
      </c>
      <c r="H47" s="23">
        <f t="shared" si="8"/>
        <v>51.531000000000006</v>
      </c>
      <c r="I47" s="24">
        <v>0</v>
      </c>
      <c r="J47" s="50">
        <v>0.02</v>
      </c>
      <c r="K47" s="47">
        <f t="shared" ref="K47" si="12">+H47-H46</f>
        <v>0</v>
      </c>
      <c r="M47" s="22" t="s">
        <v>29</v>
      </c>
      <c r="N47" s="23">
        <f t="shared" si="9"/>
        <v>54.047000000000004</v>
      </c>
      <c r="O47" s="24">
        <v>0</v>
      </c>
      <c r="P47" s="50">
        <v>0.02</v>
      </c>
      <c r="Q47" s="47">
        <f t="shared" si="10"/>
        <v>0</v>
      </c>
    </row>
    <row r="48" spans="1:30" x14ac:dyDescent="0.35">
      <c r="A48" s="22" t="s">
        <v>28</v>
      </c>
      <c r="B48" s="23">
        <f t="shared" si="6"/>
        <v>28.788</v>
      </c>
      <c r="C48" s="24">
        <v>0</v>
      </c>
      <c r="D48" s="50">
        <v>2.5000000000000001E-2</v>
      </c>
      <c r="E48" s="47">
        <f t="shared" si="7"/>
        <v>0</v>
      </c>
      <c r="G48" s="22" t="s">
        <v>28</v>
      </c>
      <c r="H48" s="23">
        <f t="shared" si="8"/>
        <v>52.497206250000005</v>
      </c>
      <c r="I48" s="24">
        <v>9</v>
      </c>
      <c r="J48" s="50">
        <v>2.5000000000000001E-2</v>
      </c>
      <c r="K48" s="47">
        <f t="shared" ref="K48:K54" si="13">+H48-H47</f>
        <v>0.96620624999999905</v>
      </c>
      <c r="M48" s="22" t="s">
        <v>28</v>
      </c>
      <c r="N48" s="23">
        <f t="shared" si="9"/>
        <v>55.060381250000006</v>
      </c>
      <c r="O48" s="24">
        <v>9</v>
      </c>
      <c r="P48" s="50">
        <v>2.5000000000000001E-2</v>
      </c>
      <c r="Q48" s="47">
        <f t="shared" ref="Q48:Q54" si="14">+N48-N47</f>
        <v>1.0133812500000019</v>
      </c>
    </row>
    <row r="49" spans="1:17" x14ac:dyDescent="0.35">
      <c r="A49" s="22" t="s">
        <v>27</v>
      </c>
      <c r="B49" s="23">
        <f t="shared" si="6"/>
        <v>28.788</v>
      </c>
      <c r="C49" s="24">
        <v>0</v>
      </c>
      <c r="D49" s="50">
        <v>3.7999999999999999E-2</v>
      </c>
      <c r="E49" s="47">
        <f t="shared" si="7"/>
        <v>0</v>
      </c>
      <c r="G49" s="22" t="s">
        <v>27</v>
      </c>
      <c r="H49" s="23">
        <f t="shared" si="8"/>
        <v>54.492100087500006</v>
      </c>
      <c r="I49" s="24">
        <v>12</v>
      </c>
      <c r="J49" s="50">
        <v>3.7999999999999999E-2</v>
      </c>
      <c r="K49" s="47">
        <f t="shared" si="13"/>
        <v>1.9948938375000012</v>
      </c>
      <c r="M49" s="22" t="s">
        <v>27</v>
      </c>
      <c r="N49" s="23">
        <f t="shared" si="9"/>
        <v>57.152675737500012</v>
      </c>
      <c r="O49" s="24">
        <v>12</v>
      </c>
      <c r="P49" s="50">
        <v>3.7999999999999999E-2</v>
      </c>
      <c r="Q49" s="47">
        <f t="shared" si="14"/>
        <v>2.0922944875000056</v>
      </c>
    </row>
    <row r="50" spans="1:17" x14ac:dyDescent="0.35">
      <c r="A50" s="22" t="s">
        <v>26</v>
      </c>
      <c r="B50" s="23">
        <f t="shared" si="6"/>
        <v>28.788</v>
      </c>
      <c r="C50" s="24">
        <v>0</v>
      </c>
      <c r="D50" s="50">
        <v>5.3999999999999999E-2</v>
      </c>
      <c r="E50" s="47">
        <f t="shared" si="7"/>
        <v>0</v>
      </c>
      <c r="G50" s="22" t="s">
        <v>26</v>
      </c>
      <c r="H50" s="23">
        <f t="shared" si="8"/>
        <v>57.434673492225009</v>
      </c>
      <c r="I50" s="24">
        <v>12</v>
      </c>
      <c r="J50" s="50">
        <v>5.3999999999999999E-2</v>
      </c>
      <c r="K50" s="47">
        <f t="shared" si="13"/>
        <v>2.9425734047250032</v>
      </c>
      <c r="M50" s="22" t="s">
        <v>26</v>
      </c>
      <c r="N50" s="23">
        <f t="shared" si="9"/>
        <v>60.238920227325018</v>
      </c>
      <c r="O50" s="24">
        <v>12</v>
      </c>
      <c r="P50" s="50">
        <v>5.3999999999999999E-2</v>
      </c>
      <c r="Q50" s="47">
        <f t="shared" si="14"/>
        <v>3.0862444898250061</v>
      </c>
    </row>
    <row r="51" spans="1:17" x14ac:dyDescent="0.35">
      <c r="A51" s="22" t="s">
        <v>25</v>
      </c>
      <c r="B51" s="23">
        <f t="shared" si="6"/>
        <v>28.832381500000004</v>
      </c>
      <c r="C51" s="69">
        <v>0.5</v>
      </c>
      <c r="D51" s="50">
        <v>3.6999999999999998E-2</v>
      </c>
      <c r="E51" s="47">
        <f>+B51-B50</f>
        <v>4.4381500000003626E-2</v>
      </c>
      <c r="G51" s="22" t="s">
        <v>25</v>
      </c>
      <c r="H51" s="23">
        <f t="shared" si="8"/>
        <v>59.559756411437327</v>
      </c>
      <c r="I51" s="24">
        <v>12</v>
      </c>
      <c r="J51" s="50">
        <v>3.6999999999999998E-2</v>
      </c>
      <c r="K51" s="47">
        <f t="shared" si="13"/>
        <v>2.1250829192123177</v>
      </c>
      <c r="M51" s="22" t="s">
        <v>25</v>
      </c>
      <c r="N51" s="23">
        <f t="shared" si="9"/>
        <v>62.46776027573604</v>
      </c>
      <c r="O51" s="24">
        <v>12</v>
      </c>
      <c r="P51" s="50">
        <v>3.6999999999999998E-2</v>
      </c>
      <c r="Q51" s="47">
        <f t="shared" si="14"/>
        <v>2.2288400484110227</v>
      </c>
    </row>
    <row r="52" spans="1:17" x14ac:dyDescent="0.35">
      <c r="A52" s="22" t="s">
        <v>24</v>
      </c>
      <c r="B52" s="23">
        <f t="shared" si="6"/>
        <v>29.899179615500003</v>
      </c>
      <c r="C52" s="24">
        <v>12</v>
      </c>
      <c r="D52" s="50">
        <f>D51</f>
        <v>3.6999999999999998E-2</v>
      </c>
      <c r="E52" s="47">
        <f>+B52-B51</f>
        <v>1.0667981154999993</v>
      </c>
      <c r="G52" s="22" t="s">
        <v>24</v>
      </c>
      <c r="H52" s="23">
        <f t="shared" si="8"/>
        <v>61.763467398660502</v>
      </c>
      <c r="I52" s="24">
        <v>12</v>
      </c>
      <c r="J52" s="50">
        <f>J51</f>
        <v>3.6999999999999998E-2</v>
      </c>
      <c r="K52" s="47">
        <f t="shared" si="13"/>
        <v>2.2037109872231753</v>
      </c>
      <c r="M52" s="22" t="s">
        <v>24</v>
      </c>
      <c r="N52" s="23">
        <f t="shared" si="9"/>
        <v>64.779067405938264</v>
      </c>
      <c r="O52" s="24">
        <v>12</v>
      </c>
      <c r="P52" s="50">
        <f>P51</f>
        <v>3.6999999999999998E-2</v>
      </c>
      <c r="Q52" s="47">
        <f t="shared" si="14"/>
        <v>2.3113071302022234</v>
      </c>
    </row>
    <row r="53" spans="1:17" x14ac:dyDescent="0.35">
      <c r="A53" s="22" t="s">
        <v>23</v>
      </c>
      <c r="B53" s="23">
        <f t="shared" si="6"/>
        <v>31.005449261273501</v>
      </c>
      <c r="C53" s="24">
        <v>12</v>
      </c>
      <c r="D53" s="50">
        <f>D52</f>
        <v>3.6999999999999998E-2</v>
      </c>
      <c r="E53" s="47">
        <f>+B53-B52</f>
        <v>1.106269645773498</v>
      </c>
      <c r="G53" s="22" t="s">
        <v>23</v>
      </c>
      <c r="H53" s="23">
        <f t="shared" si="8"/>
        <v>64.048715692410937</v>
      </c>
      <c r="I53" s="24">
        <v>12</v>
      </c>
      <c r="J53" s="50">
        <f>J52</f>
        <v>3.6999999999999998E-2</v>
      </c>
      <c r="K53" s="47">
        <f t="shared" si="13"/>
        <v>2.2852482937504348</v>
      </c>
      <c r="M53" s="22" t="s">
        <v>23</v>
      </c>
      <c r="N53" s="23">
        <f t="shared" si="9"/>
        <v>67.175892899957972</v>
      </c>
      <c r="O53" s="24">
        <v>12</v>
      </c>
      <c r="P53" s="50">
        <f>P52</f>
        <v>3.6999999999999998E-2</v>
      </c>
      <c r="Q53" s="47">
        <f t="shared" si="14"/>
        <v>2.3968254940197085</v>
      </c>
    </row>
    <row r="54" spans="1:17" x14ac:dyDescent="0.35">
      <c r="A54" s="19" t="s">
        <v>22</v>
      </c>
      <c r="B54" s="23">
        <f t="shared" si="6"/>
        <v>32.152650883940616</v>
      </c>
      <c r="C54" s="24">
        <v>12</v>
      </c>
      <c r="D54" s="50">
        <f>D53</f>
        <v>3.6999999999999998E-2</v>
      </c>
      <c r="E54" s="47">
        <f>+B54-B53</f>
        <v>1.1472016226671151</v>
      </c>
      <c r="G54" s="19" t="s">
        <v>22</v>
      </c>
      <c r="H54" s="23">
        <f t="shared" si="8"/>
        <v>66.418518173030137</v>
      </c>
      <c r="I54" s="24">
        <v>12</v>
      </c>
      <c r="J54" s="50">
        <f>J53</f>
        <v>3.6999999999999998E-2</v>
      </c>
      <c r="K54" s="47">
        <f t="shared" si="13"/>
        <v>2.3698024806191995</v>
      </c>
      <c r="M54" s="19" t="s">
        <v>22</v>
      </c>
      <c r="N54" s="23">
        <f t="shared" si="9"/>
        <v>69.661400937256417</v>
      </c>
      <c r="O54" s="24">
        <v>12</v>
      </c>
      <c r="P54" s="50">
        <f>P53</f>
        <v>3.6999999999999998E-2</v>
      </c>
      <c r="Q54" s="47">
        <f t="shared" si="14"/>
        <v>2.4855080372984446</v>
      </c>
    </row>
    <row r="55" spans="1:17" ht="15" thickBot="1" x14ac:dyDescent="0.4">
      <c r="A55" s="22"/>
      <c r="B55" s="23"/>
      <c r="C55" s="27"/>
      <c r="D55" s="28" t="s">
        <v>3</v>
      </c>
      <c r="E55" s="59">
        <f>SUM(E42:E54)</f>
        <v>3.364650883940616</v>
      </c>
      <c r="G55" s="22"/>
      <c r="H55" s="23"/>
      <c r="I55" s="27"/>
      <c r="J55" s="28" t="s">
        <v>3</v>
      </c>
      <c r="K55" s="59">
        <f>SUM(K42:K54)</f>
        <v>14.887518173030131</v>
      </c>
      <c r="M55" s="22"/>
      <c r="N55" s="23"/>
      <c r="O55" s="27"/>
      <c r="P55" s="28" t="s">
        <v>3</v>
      </c>
      <c r="Q55" s="59">
        <f>SUM(Q42:Q54)</f>
        <v>15.614400937256413</v>
      </c>
    </row>
    <row r="56" spans="1:17" ht="15" thickTop="1" x14ac:dyDescent="0.35">
      <c r="A56" s="70"/>
      <c r="B56" s="71"/>
      <c r="C56" s="27"/>
      <c r="D56" s="30"/>
      <c r="E56" s="47"/>
      <c r="G56" s="29"/>
      <c r="J56" s="30"/>
      <c r="K56" s="47"/>
      <c r="M56" s="32"/>
      <c r="N56" s="60"/>
      <c r="O56" s="27"/>
      <c r="P56" s="30"/>
      <c r="Q56" s="61"/>
    </row>
    <row r="57" spans="1:17" x14ac:dyDescent="0.35">
      <c r="A57" s="29"/>
      <c r="B57" s="31"/>
      <c r="E57" s="18"/>
      <c r="G57" s="29"/>
      <c r="H57" s="31"/>
      <c r="K57" s="18"/>
      <c r="M57" s="29"/>
      <c r="Q57" s="18"/>
    </row>
    <row r="58" spans="1:17" x14ac:dyDescent="0.35">
      <c r="A58" s="32" t="s">
        <v>39</v>
      </c>
      <c r="B58" s="33">
        <f>+B41</f>
        <v>28.788</v>
      </c>
      <c r="C58" t="s">
        <v>43</v>
      </c>
      <c r="E58" s="18"/>
      <c r="G58" s="32" t="s">
        <v>39</v>
      </c>
      <c r="H58" s="33">
        <f>+H41</f>
        <v>51.531000000000006</v>
      </c>
      <c r="I58" t="s">
        <v>43</v>
      </c>
      <c r="K58" s="18"/>
      <c r="M58" s="32" t="s">
        <v>39</v>
      </c>
      <c r="N58" s="33">
        <f>+N41</f>
        <v>54.047000000000004</v>
      </c>
      <c r="O58" t="s">
        <v>43</v>
      </c>
      <c r="Q58" s="18"/>
    </row>
    <row r="59" spans="1:17" x14ac:dyDescent="0.35">
      <c r="A59" s="32" t="s">
        <v>56</v>
      </c>
      <c r="B59" s="34">
        <f>E55</f>
        <v>3.364650883940616</v>
      </c>
      <c r="C59" t="s">
        <v>44</v>
      </c>
      <c r="E59" s="18"/>
      <c r="G59" s="32" t="s">
        <v>56</v>
      </c>
      <c r="H59" s="34">
        <f>K55</f>
        <v>14.887518173030131</v>
      </c>
      <c r="I59" t="s">
        <v>44</v>
      </c>
      <c r="K59" s="18"/>
      <c r="M59" s="32" t="s">
        <v>56</v>
      </c>
      <c r="N59" s="34">
        <f>Q55</f>
        <v>15.614400937256413</v>
      </c>
      <c r="O59" t="s">
        <v>44</v>
      </c>
      <c r="Q59" s="18"/>
    </row>
    <row r="60" spans="1:17" s="9" customFormat="1" ht="15" thickBot="1" x14ac:dyDescent="0.4">
      <c r="A60" s="35" t="s">
        <v>40</v>
      </c>
      <c r="B60" s="56">
        <f>+B58+B59</f>
        <v>32.152650883940616</v>
      </c>
      <c r="C60" s="9" t="s">
        <v>47</v>
      </c>
      <c r="E60" s="36"/>
      <c r="G60" s="35" t="s">
        <v>40</v>
      </c>
      <c r="H60" s="56">
        <f>+H58+H59</f>
        <v>66.418518173030137</v>
      </c>
      <c r="I60" s="9" t="s">
        <v>47</v>
      </c>
      <c r="K60" s="36"/>
      <c r="M60" s="35" t="s">
        <v>40</v>
      </c>
      <c r="N60" s="56">
        <f>+N58+N59</f>
        <v>69.661400937256417</v>
      </c>
      <c r="O60" s="9" t="s">
        <v>47</v>
      </c>
      <c r="Q60" s="36"/>
    </row>
    <row r="61" spans="1:17" ht="15.5" thickTop="1" thickBot="1" x14ac:dyDescent="0.4">
      <c r="A61" s="39"/>
      <c r="B61" s="42"/>
      <c r="C61" s="40"/>
      <c r="D61" s="40"/>
      <c r="E61" s="43"/>
      <c r="G61" s="39"/>
      <c r="H61" s="42"/>
      <c r="I61" s="40"/>
      <c r="J61" s="40"/>
      <c r="K61" s="43"/>
      <c r="M61" s="39"/>
      <c r="N61" s="40"/>
      <c r="O61" s="40"/>
      <c r="P61" s="40"/>
      <c r="Q61" s="43"/>
    </row>
    <row r="62" spans="1:17" x14ac:dyDescent="0.35">
      <c r="A62" s="5"/>
    </row>
    <row r="64" spans="1:17" ht="18.5" x14ac:dyDescent="0.45">
      <c r="A64" s="1" t="s">
        <v>59</v>
      </c>
    </row>
    <row r="65" spans="1:12" ht="15" thickBot="1" x14ac:dyDescent="0.4">
      <c r="A65" s="4" t="s">
        <v>4</v>
      </c>
    </row>
    <row r="66" spans="1:12" x14ac:dyDescent="0.35">
      <c r="A66" s="58" t="s">
        <v>1</v>
      </c>
      <c r="B66" s="51" t="s">
        <v>8</v>
      </c>
      <c r="C66" s="16"/>
      <c r="D66" s="16"/>
      <c r="E66" s="53"/>
      <c r="G66" s="58" t="s">
        <v>1</v>
      </c>
      <c r="H66" s="51" t="s">
        <v>7</v>
      </c>
      <c r="I66" s="16"/>
      <c r="J66" s="16"/>
      <c r="K66" s="53"/>
    </row>
    <row r="67" spans="1:12" x14ac:dyDescent="0.35">
      <c r="A67" s="17"/>
      <c r="B67" s="5"/>
      <c r="E67" s="46"/>
      <c r="F67" s="44"/>
      <c r="G67" s="72"/>
      <c r="H67" s="5"/>
      <c r="K67" s="46"/>
      <c r="L67" s="44"/>
    </row>
    <row r="68" spans="1:12" ht="43.5" x14ac:dyDescent="0.35">
      <c r="A68" s="73" t="s">
        <v>0</v>
      </c>
      <c r="B68" s="66" t="s">
        <v>20</v>
      </c>
      <c r="C68" s="66" t="s">
        <v>2</v>
      </c>
      <c r="D68" s="66" t="s">
        <v>19</v>
      </c>
      <c r="E68" s="67" t="s">
        <v>21</v>
      </c>
      <c r="G68" s="73" t="s">
        <v>0</v>
      </c>
      <c r="H68" s="66" t="s">
        <v>20</v>
      </c>
      <c r="I68" s="66" t="s">
        <v>2</v>
      </c>
      <c r="J68" s="66" t="s">
        <v>19</v>
      </c>
      <c r="K68" s="67" t="s">
        <v>21</v>
      </c>
    </row>
    <row r="69" spans="1:12" x14ac:dyDescent="0.35">
      <c r="A69" s="19" t="s">
        <v>9</v>
      </c>
      <c r="B69" s="20">
        <v>43.02</v>
      </c>
      <c r="C69" s="21"/>
      <c r="E69" s="18"/>
      <c r="G69" s="19" t="s">
        <v>10</v>
      </c>
      <c r="H69" s="20">
        <v>23.568999999999999</v>
      </c>
      <c r="I69" s="21"/>
      <c r="K69" s="18"/>
    </row>
    <row r="70" spans="1:12" x14ac:dyDescent="0.35">
      <c r="A70" s="22" t="s">
        <v>34</v>
      </c>
      <c r="B70" s="23">
        <f t="shared" ref="B70:B80" si="15">+B69*(1+(D70*C70/12))</f>
        <v>43.02</v>
      </c>
      <c r="C70" s="24">
        <v>0</v>
      </c>
      <c r="D70" s="25">
        <v>0.02</v>
      </c>
      <c r="E70" s="47">
        <f>+B70-B69</f>
        <v>0</v>
      </c>
      <c r="G70" s="22" t="s">
        <v>34</v>
      </c>
      <c r="H70" s="23">
        <f t="shared" ref="H70:H80" si="16">+H69*(1+(J70*I70/12))</f>
        <v>23.568999999999999</v>
      </c>
      <c r="I70" s="24">
        <v>0</v>
      </c>
      <c r="J70" s="25">
        <v>0.02</v>
      </c>
      <c r="K70" s="47">
        <f t="shared" ref="K70:K76" si="17">+H70-H69</f>
        <v>0</v>
      </c>
    </row>
    <row r="71" spans="1:12" x14ac:dyDescent="0.35">
      <c r="A71" s="22" t="s">
        <v>33</v>
      </c>
      <c r="B71" s="23">
        <f t="shared" si="15"/>
        <v>43.02</v>
      </c>
      <c r="C71" s="24">
        <v>0</v>
      </c>
      <c r="D71" s="25">
        <v>0.02</v>
      </c>
      <c r="E71" s="47">
        <f t="shared" ref="E71:E73" si="18">+B71-B70</f>
        <v>0</v>
      </c>
      <c r="G71" s="22" t="s">
        <v>33</v>
      </c>
      <c r="H71" s="23">
        <f t="shared" si="16"/>
        <v>23.568999999999999</v>
      </c>
      <c r="I71" s="24">
        <v>0</v>
      </c>
      <c r="J71" s="25">
        <v>0.02</v>
      </c>
      <c r="K71" s="47">
        <f t="shared" si="17"/>
        <v>0</v>
      </c>
    </row>
    <row r="72" spans="1:12" x14ac:dyDescent="0.35">
      <c r="A72" s="22" t="s">
        <v>32</v>
      </c>
      <c r="B72" s="23">
        <f t="shared" si="15"/>
        <v>43.02</v>
      </c>
      <c r="C72" s="24">
        <v>0</v>
      </c>
      <c r="D72" s="25">
        <v>0.02</v>
      </c>
      <c r="E72" s="47">
        <f t="shared" si="18"/>
        <v>0</v>
      </c>
      <c r="G72" s="22" t="s">
        <v>32</v>
      </c>
      <c r="H72" s="23">
        <f t="shared" si="16"/>
        <v>23.568999999999999</v>
      </c>
      <c r="I72" s="24">
        <v>0</v>
      </c>
      <c r="J72" s="25">
        <v>0.02</v>
      </c>
      <c r="K72" s="47">
        <f t="shared" si="17"/>
        <v>0</v>
      </c>
    </row>
    <row r="73" spans="1:12" x14ac:dyDescent="0.35">
      <c r="A73" s="22" t="s">
        <v>31</v>
      </c>
      <c r="B73" s="23">
        <f t="shared" si="15"/>
        <v>43.02</v>
      </c>
      <c r="C73" s="24">
        <v>0</v>
      </c>
      <c r="D73" s="25">
        <v>0.02</v>
      </c>
      <c r="E73" s="47">
        <f t="shared" si="18"/>
        <v>0</v>
      </c>
      <c r="G73" s="22" t="s">
        <v>31</v>
      </c>
      <c r="H73" s="23">
        <f t="shared" si="16"/>
        <v>23.568999999999999</v>
      </c>
      <c r="I73" s="24">
        <v>0</v>
      </c>
      <c r="J73" s="25">
        <v>0.02</v>
      </c>
      <c r="K73" s="47">
        <f t="shared" si="17"/>
        <v>0</v>
      </c>
    </row>
    <row r="74" spans="1:12" x14ac:dyDescent="0.35">
      <c r="A74" s="22" t="s">
        <v>30</v>
      </c>
      <c r="B74" s="23">
        <f t="shared" si="15"/>
        <v>43.091700000000003</v>
      </c>
      <c r="C74" s="24">
        <v>1</v>
      </c>
      <c r="D74" s="26">
        <v>0.02</v>
      </c>
      <c r="E74" s="47">
        <f t="shared" ref="E74:E80" si="19">+B74-B73</f>
        <v>7.1699999999999875E-2</v>
      </c>
      <c r="G74" s="22" t="s">
        <v>30</v>
      </c>
      <c r="H74" s="23">
        <f t="shared" si="16"/>
        <v>23.568999999999999</v>
      </c>
      <c r="I74" s="24">
        <v>0</v>
      </c>
      <c r="J74" s="26">
        <v>0.02</v>
      </c>
      <c r="K74" s="47">
        <f t="shared" si="17"/>
        <v>0</v>
      </c>
    </row>
    <row r="75" spans="1:12" x14ac:dyDescent="0.35">
      <c r="A75" s="22" t="s">
        <v>29</v>
      </c>
      <c r="B75" s="23">
        <f t="shared" si="15"/>
        <v>43.953534000000005</v>
      </c>
      <c r="C75" s="24">
        <v>12</v>
      </c>
      <c r="D75" s="50">
        <v>0.02</v>
      </c>
      <c r="E75" s="47">
        <f t="shared" si="19"/>
        <v>0.86183400000000177</v>
      </c>
      <c r="G75" s="22" t="s">
        <v>29</v>
      </c>
      <c r="H75" s="23">
        <f t="shared" si="16"/>
        <v>23.568999999999999</v>
      </c>
      <c r="I75" s="24">
        <v>0</v>
      </c>
      <c r="J75" s="50">
        <v>0.02</v>
      </c>
      <c r="K75" s="47">
        <f t="shared" si="17"/>
        <v>0</v>
      </c>
    </row>
    <row r="76" spans="1:12" x14ac:dyDescent="0.35">
      <c r="A76" s="22" t="s">
        <v>28</v>
      </c>
      <c r="B76" s="23">
        <f t="shared" si="15"/>
        <v>45.052372349999999</v>
      </c>
      <c r="C76" s="24">
        <v>12</v>
      </c>
      <c r="D76" s="50">
        <v>2.5000000000000001E-2</v>
      </c>
      <c r="E76" s="47">
        <f t="shared" si="19"/>
        <v>1.0988383499999941</v>
      </c>
      <c r="G76" s="22" t="s">
        <v>28</v>
      </c>
      <c r="H76" s="23">
        <f t="shared" si="16"/>
        <v>23.568999999999999</v>
      </c>
      <c r="I76" s="24">
        <v>0</v>
      </c>
      <c r="J76" s="50">
        <v>2.5000000000000001E-2</v>
      </c>
      <c r="K76" s="47">
        <f t="shared" si="17"/>
        <v>0</v>
      </c>
    </row>
    <row r="77" spans="1:12" x14ac:dyDescent="0.35">
      <c r="A77" s="22" t="s">
        <v>27</v>
      </c>
      <c r="B77" s="23">
        <f t="shared" si="15"/>
        <v>46.764362499299999</v>
      </c>
      <c r="C77" s="24">
        <v>12</v>
      </c>
      <c r="D77" s="50">
        <v>3.7999999999999999E-2</v>
      </c>
      <c r="E77" s="47">
        <f t="shared" si="19"/>
        <v>1.7119901493</v>
      </c>
      <c r="G77" s="22" t="s">
        <v>27</v>
      </c>
      <c r="H77" s="23">
        <f t="shared" si="16"/>
        <v>23.718270333333333</v>
      </c>
      <c r="I77" s="24">
        <v>2</v>
      </c>
      <c r="J77" s="50">
        <v>3.7999999999999999E-2</v>
      </c>
      <c r="K77" s="47">
        <f>+H77-H76</f>
        <v>0.14927033333333384</v>
      </c>
    </row>
    <row r="78" spans="1:12" x14ac:dyDescent="0.35">
      <c r="A78" s="22" t="s">
        <v>26</v>
      </c>
      <c r="B78" s="23">
        <f t="shared" si="15"/>
        <v>49.2896380742622</v>
      </c>
      <c r="C78" s="24">
        <v>12</v>
      </c>
      <c r="D78" s="50">
        <v>5.3999999999999999E-2</v>
      </c>
      <c r="E78" s="47">
        <f t="shared" si="19"/>
        <v>2.5252755749622011</v>
      </c>
      <c r="G78" s="22" t="s">
        <v>26</v>
      </c>
      <c r="H78" s="23">
        <f t="shared" si="16"/>
        <v>24.999056931333335</v>
      </c>
      <c r="I78" s="24">
        <v>12</v>
      </c>
      <c r="J78" s="50">
        <v>5.3999999999999999E-2</v>
      </c>
      <c r="K78" s="47">
        <f>+H78-H77</f>
        <v>1.2807865980000024</v>
      </c>
    </row>
    <row r="79" spans="1:12" x14ac:dyDescent="0.35">
      <c r="A79" s="22" t="s">
        <v>25</v>
      </c>
      <c r="B79" s="23">
        <f t="shared" si="15"/>
        <v>51.113354683009895</v>
      </c>
      <c r="C79" s="24">
        <v>12</v>
      </c>
      <c r="D79" s="50">
        <v>3.6999999999999998E-2</v>
      </c>
      <c r="E79" s="47">
        <f t="shared" si="19"/>
        <v>1.823716608747695</v>
      </c>
      <c r="G79" s="22" t="s">
        <v>25</v>
      </c>
      <c r="H79" s="23">
        <f t="shared" si="16"/>
        <v>25.924022037792668</v>
      </c>
      <c r="I79" s="24">
        <v>12</v>
      </c>
      <c r="J79" s="50">
        <v>3.6999999999999998E-2</v>
      </c>
      <c r="K79" s="47">
        <f>+H79-H78</f>
        <v>0.92496510645933228</v>
      </c>
    </row>
    <row r="80" spans="1:12" x14ac:dyDescent="0.35">
      <c r="A80" s="54" t="s">
        <v>55</v>
      </c>
      <c r="B80" s="23">
        <f t="shared" si="15"/>
        <v>53.004548806281257</v>
      </c>
      <c r="C80" s="24">
        <v>12</v>
      </c>
      <c r="D80" s="50">
        <f>D79</f>
        <v>3.6999999999999998E-2</v>
      </c>
      <c r="E80" s="47">
        <f t="shared" si="19"/>
        <v>1.8911941232713616</v>
      </c>
      <c r="G80" s="54" t="s">
        <v>55</v>
      </c>
      <c r="H80" s="23">
        <f t="shared" si="16"/>
        <v>26.883210853190995</v>
      </c>
      <c r="I80" s="24">
        <v>12</v>
      </c>
      <c r="J80" s="50">
        <f>J79</f>
        <v>3.6999999999999998E-2</v>
      </c>
      <c r="K80" s="47">
        <f>+H80-H79</f>
        <v>0.95918881539832768</v>
      </c>
    </row>
    <row r="81" spans="1:26" ht="15" thickBot="1" x14ac:dyDescent="0.4">
      <c r="A81" s="22"/>
      <c r="B81" s="23"/>
      <c r="C81" s="27"/>
      <c r="D81" s="28" t="s">
        <v>3</v>
      </c>
      <c r="E81" s="59">
        <f>SUM(E70:E80)</f>
        <v>9.9845488062812535</v>
      </c>
      <c r="G81" s="22"/>
      <c r="H81" s="23"/>
      <c r="I81" s="27"/>
      <c r="J81" s="28" t="s">
        <v>3</v>
      </c>
      <c r="K81" s="59">
        <f>SUM(K70:K80)</f>
        <v>3.3142108531909962</v>
      </c>
    </row>
    <row r="82" spans="1:26" ht="15" thickTop="1" x14ac:dyDescent="0.35">
      <c r="A82" s="29"/>
      <c r="D82" s="30"/>
      <c r="E82" s="47"/>
      <c r="G82" s="32"/>
      <c r="H82" s="60"/>
      <c r="I82" s="27"/>
      <c r="J82" s="30"/>
      <c r="K82" s="61"/>
    </row>
    <row r="83" spans="1:26" x14ac:dyDescent="0.35">
      <c r="A83" s="29"/>
      <c r="B83" s="31"/>
      <c r="E83" s="18"/>
      <c r="G83" s="29"/>
      <c r="K83" s="18"/>
    </row>
    <row r="84" spans="1:26" x14ac:dyDescent="0.35">
      <c r="A84" s="32" t="s">
        <v>39</v>
      </c>
      <c r="B84" s="33">
        <f>+B69</f>
        <v>43.02</v>
      </c>
      <c r="C84" t="s">
        <v>43</v>
      </c>
      <c r="E84" s="18"/>
      <c r="G84" s="32" t="s">
        <v>39</v>
      </c>
      <c r="H84" s="33">
        <f>+H69</f>
        <v>23.568999999999999</v>
      </c>
      <c r="I84" t="s">
        <v>43</v>
      </c>
      <c r="K84" s="18"/>
    </row>
    <row r="85" spans="1:26" x14ac:dyDescent="0.35">
      <c r="A85" s="32" t="s">
        <v>56</v>
      </c>
      <c r="B85" s="34">
        <f>E81</f>
        <v>9.9845488062812535</v>
      </c>
      <c r="C85" t="s">
        <v>44</v>
      </c>
      <c r="E85" s="18"/>
      <c r="G85" s="32" t="s">
        <v>56</v>
      </c>
      <c r="H85" s="34">
        <f>K81</f>
        <v>3.3142108531909962</v>
      </c>
      <c r="I85" t="s">
        <v>44</v>
      </c>
      <c r="K85" s="18"/>
    </row>
    <row r="86" spans="1:26" s="9" customFormat="1" ht="15" thickBot="1" x14ac:dyDescent="0.4">
      <c r="A86" s="35" t="s">
        <v>40</v>
      </c>
      <c r="B86" s="56">
        <f>+B84+B85</f>
        <v>53.004548806281257</v>
      </c>
      <c r="C86" s="9" t="s">
        <v>47</v>
      </c>
      <c r="E86" s="36"/>
      <c r="G86" s="35" t="s">
        <v>40</v>
      </c>
      <c r="H86" s="56">
        <f>+H84+H85</f>
        <v>26.883210853190995</v>
      </c>
      <c r="I86" s="9" t="s">
        <v>47</v>
      </c>
      <c r="K86" s="36"/>
      <c r="M86"/>
      <c r="N86"/>
      <c r="O86"/>
      <c r="P86"/>
      <c r="Q86"/>
      <c r="R86"/>
      <c r="S86"/>
      <c r="T86"/>
      <c r="U86"/>
      <c r="V86"/>
      <c r="W86"/>
      <c r="X86"/>
      <c r="Y86"/>
      <c r="Z86"/>
    </row>
    <row r="87" spans="1:26" ht="15.5" thickTop="1" thickBot="1" x14ac:dyDescent="0.4">
      <c r="A87" s="39"/>
      <c r="B87" s="42"/>
      <c r="C87" s="40"/>
      <c r="D87" s="40"/>
      <c r="E87" s="43"/>
      <c r="G87" s="39"/>
      <c r="H87" s="40"/>
      <c r="I87" s="40"/>
      <c r="J87" s="40"/>
      <c r="K87" s="43"/>
    </row>
    <row r="88" spans="1:26" x14ac:dyDescent="0.35">
      <c r="A88" s="5"/>
    </row>
    <row r="89" spans="1:26" x14ac:dyDescent="0.35">
      <c r="A89" s="5"/>
    </row>
    <row r="92" spans="1:26" x14ac:dyDescent="0.35">
      <c r="B92" s="5"/>
    </row>
    <row r="93" spans="1:26" hidden="1" x14ac:dyDescent="0.35">
      <c r="A93" s="10" t="s">
        <v>18</v>
      </c>
      <c r="B93" s="10"/>
      <c r="C93" s="11" t="s">
        <v>11</v>
      </c>
      <c r="D93" s="10"/>
      <c r="E93" s="10"/>
      <c r="F93" s="10"/>
      <c r="G93" s="10"/>
      <c r="H93" s="10"/>
      <c r="I93" s="11" t="s">
        <v>11</v>
      </c>
      <c r="J93" s="10"/>
      <c r="K93" s="10"/>
      <c r="L93" s="64"/>
      <c r="M93" s="10"/>
      <c r="N93" s="10"/>
      <c r="O93" s="11" t="s">
        <v>11</v>
      </c>
      <c r="P93" s="10"/>
      <c r="Q93" s="10"/>
      <c r="R93" s="64"/>
    </row>
    <row r="94" spans="1:26" hidden="1" x14ac:dyDescent="0.35">
      <c r="A94" s="10"/>
      <c r="B94" s="12">
        <v>22328</v>
      </c>
      <c r="C94" s="10" t="s">
        <v>17</v>
      </c>
      <c r="D94" s="10" t="s">
        <v>13</v>
      </c>
      <c r="E94" s="10" t="s">
        <v>14</v>
      </c>
      <c r="F94" s="10" t="s">
        <v>15</v>
      </c>
      <c r="G94" s="10"/>
      <c r="H94" s="12">
        <v>24095</v>
      </c>
      <c r="I94" s="10" t="s">
        <v>17</v>
      </c>
      <c r="J94" s="10" t="s">
        <v>13</v>
      </c>
      <c r="K94" s="10" t="s">
        <v>14</v>
      </c>
      <c r="L94" s="64" t="s">
        <v>15</v>
      </c>
      <c r="M94" s="10"/>
      <c r="N94" s="12">
        <v>23816</v>
      </c>
      <c r="O94" s="10" t="s">
        <v>17</v>
      </c>
      <c r="P94" s="10" t="s">
        <v>13</v>
      </c>
      <c r="Q94" s="10" t="s">
        <v>14</v>
      </c>
      <c r="R94" s="64" t="s">
        <v>15</v>
      </c>
    </row>
    <row r="95" spans="1:26" hidden="1" x14ac:dyDescent="0.35">
      <c r="A95" s="10"/>
      <c r="B95" s="10"/>
      <c r="C95" s="10">
        <v>2011</v>
      </c>
      <c r="D95" s="10">
        <v>0</v>
      </c>
      <c r="E95" s="10">
        <v>0</v>
      </c>
      <c r="F95" s="10">
        <f t="shared" ref="F95" si="20">D95-E95</f>
        <v>0</v>
      </c>
      <c r="G95" s="10"/>
      <c r="H95" s="10"/>
      <c r="I95" s="10">
        <v>2011</v>
      </c>
      <c r="J95" s="10">
        <v>0</v>
      </c>
      <c r="K95" s="10">
        <v>0</v>
      </c>
      <c r="L95" s="64">
        <f t="shared" ref="L95" si="21">J95-K95</f>
        <v>0</v>
      </c>
      <c r="M95" s="10"/>
      <c r="N95" s="10"/>
      <c r="O95" s="10">
        <v>2011</v>
      </c>
      <c r="P95" s="10">
        <v>0</v>
      </c>
      <c r="Q95" s="10">
        <v>0</v>
      </c>
      <c r="R95" s="64">
        <f t="shared" ref="R95:R97" si="22">P95-Q95</f>
        <v>0</v>
      </c>
    </row>
    <row r="96" spans="1:26" hidden="1" x14ac:dyDescent="0.35">
      <c r="A96" s="10"/>
      <c r="B96" s="10"/>
      <c r="C96" s="10">
        <v>2012</v>
      </c>
      <c r="D96" s="10">
        <v>1.6E-2</v>
      </c>
      <c r="E96" s="10">
        <v>0</v>
      </c>
      <c r="F96" s="10">
        <f t="shared" ref="F96" si="23">D96-E96</f>
        <v>1.6E-2</v>
      </c>
      <c r="G96" s="10"/>
      <c r="H96" s="10"/>
      <c r="I96" s="10">
        <v>2012</v>
      </c>
      <c r="J96" s="10">
        <v>0</v>
      </c>
      <c r="K96" s="10">
        <v>0</v>
      </c>
      <c r="L96" s="64">
        <f t="shared" ref="L96" si="24">J96-K96</f>
        <v>0</v>
      </c>
      <c r="M96" s="10"/>
      <c r="N96" s="10"/>
      <c r="O96" s="10">
        <v>2012</v>
      </c>
      <c r="P96" s="10">
        <v>0</v>
      </c>
      <c r="Q96" s="10">
        <v>0</v>
      </c>
      <c r="R96" s="64">
        <f t="shared" si="22"/>
        <v>0</v>
      </c>
    </row>
    <row r="97" spans="1:18" hidden="1" x14ac:dyDescent="0.35">
      <c r="A97" s="10"/>
      <c r="B97" s="10"/>
      <c r="C97" s="10">
        <v>2013</v>
      </c>
      <c r="D97" s="10">
        <v>0.122</v>
      </c>
      <c r="E97" s="10">
        <v>0</v>
      </c>
      <c r="F97" s="10">
        <f t="shared" ref="F97" si="25">D97-E97</f>
        <v>0.122</v>
      </c>
      <c r="G97" s="10"/>
      <c r="H97" s="10"/>
      <c r="I97" s="10">
        <v>2013</v>
      </c>
      <c r="J97" s="10">
        <v>0</v>
      </c>
      <c r="K97" s="10">
        <v>0</v>
      </c>
      <c r="L97" s="64">
        <f t="shared" ref="L97" si="26">J97-K97</f>
        <v>0</v>
      </c>
      <c r="M97" s="10"/>
      <c r="N97" s="10"/>
      <c r="O97" s="10">
        <v>2013</v>
      </c>
      <c r="P97" s="10">
        <v>0</v>
      </c>
      <c r="Q97" s="10">
        <v>0</v>
      </c>
      <c r="R97" s="64">
        <f t="shared" si="22"/>
        <v>0</v>
      </c>
    </row>
    <row r="98" spans="1:18" hidden="1" x14ac:dyDescent="0.35">
      <c r="A98" s="10"/>
      <c r="B98" s="10"/>
      <c r="C98" s="10">
        <v>2014</v>
      </c>
      <c r="D98" s="10">
        <v>0.115</v>
      </c>
      <c r="E98" s="10">
        <v>0</v>
      </c>
      <c r="F98" s="10">
        <f t="shared" ref="F98:F99" si="27">D98-E98</f>
        <v>0.115</v>
      </c>
      <c r="G98" s="10"/>
      <c r="H98" s="10"/>
      <c r="I98" s="10">
        <v>2014</v>
      </c>
      <c r="J98" s="10">
        <v>0</v>
      </c>
      <c r="K98" s="10">
        <v>0</v>
      </c>
      <c r="L98" s="64">
        <f t="shared" ref="L98" si="28">J98-K98</f>
        <v>0</v>
      </c>
      <c r="M98" s="10"/>
      <c r="N98" s="10"/>
      <c r="O98" s="10">
        <v>2014</v>
      </c>
      <c r="P98" s="10">
        <v>0</v>
      </c>
      <c r="Q98" s="10">
        <v>0</v>
      </c>
      <c r="R98" s="64">
        <f t="shared" ref="R98" si="29">P98-Q98</f>
        <v>0</v>
      </c>
    </row>
    <row r="99" spans="1:18" hidden="1" x14ac:dyDescent="0.35">
      <c r="A99" s="10"/>
      <c r="B99" s="10"/>
      <c r="C99" s="10">
        <v>2015</v>
      </c>
      <c r="D99" s="10">
        <v>5.5469999999999997</v>
      </c>
      <c r="E99" s="10">
        <v>0</v>
      </c>
      <c r="F99" s="10">
        <f t="shared" si="27"/>
        <v>5.5469999999999997</v>
      </c>
      <c r="G99" s="10"/>
      <c r="H99" s="10"/>
      <c r="I99" s="10">
        <v>2015</v>
      </c>
      <c r="J99" s="10">
        <v>0</v>
      </c>
      <c r="K99" s="10">
        <v>0</v>
      </c>
      <c r="L99" s="64">
        <f t="shared" ref="L99:L103" si="30">J99-K99</f>
        <v>0</v>
      </c>
      <c r="M99" s="10"/>
      <c r="N99" s="10"/>
      <c r="O99" s="10">
        <v>2015</v>
      </c>
      <c r="P99" s="10">
        <v>0</v>
      </c>
      <c r="Q99" s="10">
        <v>0</v>
      </c>
      <c r="R99" s="64">
        <f>P99-Q99</f>
        <v>0</v>
      </c>
    </row>
    <row r="100" spans="1:18" hidden="1" x14ac:dyDescent="0.35">
      <c r="A100" s="10"/>
      <c r="B100" s="10"/>
      <c r="C100" s="10">
        <v>2016</v>
      </c>
      <c r="D100" s="10">
        <v>7.9909999999999997</v>
      </c>
      <c r="E100" s="10">
        <v>0.11899999999999999</v>
      </c>
      <c r="F100" s="10">
        <f t="shared" ref="F100" si="31">D100-E100</f>
        <v>7.8719999999999999</v>
      </c>
      <c r="G100" s="10"/>
      <c r="H100" s="10"/>
      <c r="I100" s="10">
        <v>2016</v>
      </c>
      <c r="J100" s="10">
        <v>0</v>
      </c>
      <c r="K100" s="10">
        <v>0</v>
      </c>
      <c r="L100" s="64">
        <f t="shared" si="30"/>
        <v>0</v>
      </c>
      <c r="M100" s="10"/>
      <c r="N100" s="10"/>
      <c r="O100" s="10">
        <v>2016</v>
      </c>
      <c r="P100" s="10">
        <v>0</v>
      </c>
      <c r="Q100" s="10">
        <v>0</v>
      </c>
      <c r="R100" s="64">
        <v>0</v>
      </c>
    </row>
    <row r="101" spans="1:18" hidden="1" x14ac:dyDescent="0.35">
      <c r="A101" s="10"/>
      <c r="B101" s="10"/>
      <c r="C101" s="10">
        <v>2017</v>
      </c>
      <c r="D101" s="10">
        <v>6.6</v>
      </c>
      <c r="E101" s="10">
        <v>8.0000000000000002E-3</v>
      </c>
      <c r="F101" s="10">
        <f t="shared" ref="F101" si="32">D101-E101</f>
        <v>6.5919999999999996</v>
      </c>
      <c r="G101" s="10"/>
      <c r="H101" s="10"/>
      <c r="I101" s="10">
        <v>2017</v>
      </c>
      <c r="J101" s="10">
        <v>0</v>
      </c>
      <c r="K101" s="10">
        <v>0</v>
      </c>
      <c r="L101" s="64">
        <f t="shared" si="30"/>
        <v>0</v>
      </c>
      <c r="M101" s="10"/>
      <c r="N101" s="10"/>
      <c r="O101" s="10">
        <v>2017</v>
      </c>
      <c r="P101" s="10">
        <v>3.0000000000000001E-3</v>
      </c>
      <c r="Q101" s="10">
        <v>0</v>
      </c>
      <c r="R101" s="64">
        <f t="shared" ref="R101:R106" si="33">P101-Q101</f>
        <v>3.0000000000000001E-3</v>
      </c>
    </row>
    <row r="102" spans="1:18" hidden="1" x14ac:dyDescent="0.35">
      <c r="A102" s="10"/>
      <c r="B102" s="10"/>
      <c r="C102" s="10">
        <v>2018</v>
      </c>
      <c r="D102" s="10">
        <v>6.984</v>
      </c>
      <c r="E102" s="10">
        <v>0.40500000000000003</v>
      </c>
      <c r="F102" s="10">
        <f t="shared" ref="F102" si="34">D102-E102</f>
        <v>6.5789999999999997</v>
      </c>
      <c r="G102" s="10"/>
      <c r="H102" s="10"/>
      <c r="I102" s="10">
        <v>2018</v>
      </c>
      <c r="J102" s="10">
        <v>0.14099999999999999</v>
      </c>
      <c r="K102" s="10">
        <v>0</v>
      </c>
      <c r="L102" s="64">
        <f t="shared" si="30"/>
        <v>0.14099999999999999</v>
      </c>
      <c r="M102" s="10"/>
      <c r="N102" s="10"/>
      <c r="O102" s="10">
        <v>2018</v>
      </c>
      <c r="P102" s="10">
        <v>0.51500000000000001</v>
      </c>
      <c r="Q102" s="10">
        <v>0</v>
      </c>
      <c r="R102" s="64">
        <f t="shared" si="33"/>
        <v>0.51500000000000001</v>
      </c>
    </row>
    <row r="103" spans="1:18" hidden="1" x14ac:dyDescent="0.35">
      <c r="A103" s="10"/>
      <c r="B103" s="10"/>
      <c r="C103" s="10">
        <v>2019</v>
      </c>
      <c r="D103" s="10">
        <v>7.0780000000000003</v>
      </c>
      <c r="E103" s="10">
        <v>0.48199999999999998</v>
      </c>
      <c r="F103" s="10">
        <f t="shared" ref="F103" si="35">D103-E103</f>
        <v>6.5960000000000001</v>
      </c>
      <c r="G103" s="10"/>
      <c r="H103" s="10"/>
      <c r="I103" s="10">
        <v>2019</v>
      </c>
      <c r="J103" s="10">
        <v>0.40799999999999997</v>
      </c>
      <c r="K103" s="10">
        <v>0</v>
      </c>
      <c r="L103" s="64">
        <f t="shared" si="30"/>
        <v>0.40799999999999997</v>
      </c>
      <c r="M103" s="10"/>
      <c r="N103" s="10"/>
      <c r="O103" s="10">
        <v>2019</v>
      </c>
      <c r="P103" s="10">
        <v>0.47</v>
      </c>
      <c r="Q103" s="10">
        <v>0</v>
      </c>
      <c r="R103" s="64">
        <f t="shared" si="33"/>
        <v>0.47</v>
      </c>
    </row>
    <row r="104" spans="1:18" hidden="1" x14ac:dyDescent="0.35">
      <c r="A104" s="10"/>
      <c r="B104" s="10"/>
      <c r="C104" s="10">
        <v>2020</v>
      </c>
      <c r="D104" s="10">
        <v>7.5149999999999997</v>
      </c>
      <c r="E104" s="10">
        <v>0.121</v>
      </c>
      <c r="F104" s="10">
        <f>D104-E104</f>
        <v>7.3940000000000001</v>
      </c>
      <c r="G104" s="10"/>
      <c r="H104" s="10"/>
      <c r="I104" s="10">
        <v>2020</v>
      </c>
      <c r="J104" s="10">
        <v>0.86599999999999999</v>
      </c>
      <c r="K104" s="10">
        <v>0</v>
      </c>
      <c r="L104" s="64">
        <f>J104-K104</f>
        <v>0.86599999999999999</v>
      </c>
      <c r="M104" s="10"/>
      <c r="N104" s="10"/>
      <c r="O104" s="10">
        <v>2020</v>
      </c>
      <c r="P104" s="10">
        <v>7.4619999999999997</v>
      </c>
      <c r="Q104" s="10">
        <v>0</v>
      </c>
      <c r="R104" s="64">
        <f t="shared" si="33"/>
        <v>7.4619999999999997</v>
      </c>
    </row>
    <row r="105" spans="1:18" hidden="1" x14ac:dyDescent="0.35">
      <c r="A105" s="10"/>
      <c r="B105" s="10"/>
      <c r="C105" s="10">
        <v>2021</v>
      </c>
      <c r="D105" s="10">
        <v>3.0350000000000001</v>
      </c>
      <c r="E105" s="10">
        <v>0.88100000000000001</v>
      </c>
      <c r="F105" s="10">
        <f>D105-E105-0.038</f>
        <v>2.1160000000000001</v>
      </c>
      <c r="G105" s="10"/>
      <c r="H105" s="10"/>
      <c r="I105" s="10">
        <v>2021</v>
      </c>
      <c r="J105" s="10">
        <v>7.4180000000000001</v>
      </c>
      <c r="K105" s="10">
        <v>0</v>
      </c>
      <c r="L105" s="64">
        <f>J105-K105</f>
        <v>7.4180000000000001</v>
      </c>
      <c r="M105" s="10"/>
      <c r="N105" s="10"/>
      <c r="O105" s="10">
        <v>2021</v>
      </c>
      <c r="P105" s="13">
        <v>6.49</v>
      </c>
      <c r="Q105" s="10">
        <v>3.6999999999999998E-2</v>
      </c>
      <c r="R105" s="64">
        <f t="shared" si="33"/>
        <v>6.4530000000000003</v>
      </c>
    </row>
    <row r="106" spans="1:18" hidden="1" x14ac:dyDescent="0.35">
      <c r="A106" s="10"/>
      <c r="B106" s="10"/>
      <c r="C106" s="10">
        <v>2022</v>
      </c>
      <c r="D106" s="10">
        <v>0.13800000000000001</v>
      </c>
      <c r="E106" s="10">
        <v>0</v>
      </c>
      <c r="F106" s="10">
        <f t="shared" ref="F106" si="36">D106-E106</f>
        <v>0.13800000000000001</v>
      </c>
      <c r="G106" s="10"/>
      <c r="H106" s="10"/>
      <c r="I106" s="10">
        <v>2022</v>
      </c>
      <c r="J106" s="10">
        <v>8.7149999999999999</v>
      </c>
      <c r="K106" s="10">
        <v>0.104</v>
      </c>
      <c r="L106" s="64">
        <f t="shared" ref="L106" si="37">J106-K106</f>
        <v>8.6110000000000007</v>
      </c>
      <c r="M106" s="10"/>
      <c r="N106" s="10"/>
      <c r="O106" s="10">
        <v>2022</v>
      </c>
      <c r="P106" s="10">
        <v>3.605</v>
      </c>
      <c r="Q106" s="10">
        <v>0.26400000000000001</v>
      </c>
      <c r="R106" s="64">
        <f t="shared" si="33"/>
        <v>3.3410000000000002</v>
      </c>
    </row>
    <row r="107" spans="1:18" hidden="1" x14ac:dyDescent="0.35">
      <c r="A107" s="10"/>
      <c r="B107" s="10"/>
      <c r="C107" s="10">
        <v>2023</v>
      </c>
      <c r="D107" s="14">
        <v>1E-3</v>
      </c>
      <c r="E107" s="10">
        <v>0</v>
      </c>
      <c r="F107" s="10">
        <f t="shared" ref="F107:F108" si="38">D107-E107</f>
        <v>1E-3</v>
      </c>
      <c r="G107" s="10"/>
      <c r="H107" s="10"/>
      <c r="I107" s="10">
        <v>2023</v>
      </c>
      <c r="J107" s="10">
        <v>6.5990000000000002</v>
      </c>
      <c r="K107" s="10">
        <v>0.42799999999999999</v>
      </c>
      <c r="L107" s="64">
        <f>J107-K107-0.054</f>
        <v>6.117</v>
      </c>
      <c r="M107" s="10"/>
      <c r="N107" s="10"/>
      <c r="O107" s="10">
        <v>2023</v>
      </c>
      <c r="P107" s="10">
        <v>0.64900000000000002</v>
      </c>
      <c r="Q107" s="10">
        <v>0</v>
      </c>
      <c r="R107" s="64">
        <f>P107-Q107-0.1</f>
        <v>0.54900000000000004</v>
      </c>
    </row>
    <row r="108" spans="1:18" hidden="1" x14ac:dyDescent="0.35">
      <c r="A108" s="10"/>
      <c r="B108" s="10"/>
      <c r="C108" s="10" t="s">
        <v>16</v>
      </c>
      <c r="D108" s="10">
        <v>0</v>
      </c>
      <c r="E108" s="10">
        <v>0</v>
      </c>
      <c r="F108" s="10">
        <f t="shared" si="38"/>
        <v>0</v>
      </c>
      <c r="G108" s="10"/>
      <c r="H108" s="10"/>
      <c r="I108" s="10" t="s">
        <v>16</v>
      </c>
      <c r="J108" s="10">
        <v>0.68200000000000005</v>
      </c>
      <c r="K108" s="10">
        <v>3.9E-2</v>
      </c>
      <c r="L108" s="64">
        <f>J108-K108-0.067</f>
        <v>0.57600000000000007</v>
      </c>
      <c r="M108" s="10"/>
      <c r="N108" s="10"/>
      <c r="O108" s="10" t="s">
        <v>16</v>
      </c>
      <c r="P108" s="10">
        <v>2.3E-2</v>
      </c>
      <c r="Q108" s="10">
        <v>0</v>
      </c>
      <c r="R108" s="64">
        <f>P108-Q108</f>
        <v>2.3E-2</v>
      </c>
    </row>
    <row r="109" spans="1:18" hidden="1" x14ac:dyDescent="0.35">
      <c r="A109" s="10"/>
      <c r="B109" s="10"/>
      <c r="C109" s="15" t="s">
        <v>12</v>
      </c>
      <c r="D109" s="15">
        <f>SUM(D95:D108)</f>
        <v>45.141999999999996</v>
      </c>
      <c r="E109" s="15">
        <f>SUM(E95:E108)</f>
        <v>2.016</v>
      </c>
      <c r="F109" s="15">
        <f>SUM(F95:F108)</f>
        <v>43.087999999999994</v>
      </c>
      <c r="G109" s="10"/>
      <c r="H109" s="10"/>
      <c r="I109" s="15" t="s">
        <v>12</v>
      </c>
      <c r="J109" s="15">
        <f>SUM(J99:J108)</f>
        <v>24.829000000000001</v>
      </c>
      <c r="K109" s="15">
        <f>SUM(K99:K108)</f>
        <v>0.57100000000000006</v>
      </c>
      <c r="L109" s="65">
        <f>SUM(L99:L108)</f>
        <v>24.137000000000004</v>
      </c>
      <c r="M109" s="10"/>
      <c r="N109" s="10"/>
      <c r="O109" s="15" t="s">
        <v>12</v>
      </c>
      <c r="P109" s="15">
        <f>SUM(P99:P108)</f>
        <v>19.216999999999999</v>
      </c>
      <c r="Q109" s="15">
        <f>SUM(Q99:Q108)</f>
        <v>0.30099999999999999</v>
      </c>
      <c r="R109" s="65">
        <f>SUM(R99:R108)</f>
        <v>18.815999999999999</v>
      </c>
    </row>
  </sheetData>
  <pageMargins left="0.7" right="0.7" top="0.75" bottom="0.75" header="0.3" footer="0.3"/>
  <pageSetup scale="57" orientation="landscape" r:id="rId1"/>
  <rowBreaks count="1" manualBreakCount="1">
    <brk id="35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2A9886C0063524695E58E529275A6AB" ma:contentTypeVersion="55" ma:contentTypeDescription="Create a new document." ma:contentTypeScope="" ma:versionID="94956d6bc2d7a7ecc76570f34e3cc5ba">
  <xsd:schema xmlns:xsd="http://www.w3.org/2001/XMLSchema" xmlns:xs="http://www.w3.org/2001/XMLSchema" xmlns:p="http://schemas.microsoft.com/office/2006/metadata/properties" xmlns:ns2="7e651a3a-8d05-4ee0-9344-b668032e30e0" xmlns:ns3="1f5e108a-442b-424d-88d6-fdac133e65d6" targetNamespace="http://schemas.microsoft.com/office/2006/metadata/properties" ma:root="true" ma:fieldsID="76d0b5a28d6dd4ea4cfc4c45155b6dbb" ns2:_="" ns3:_="">
    <xsd:import namespace="7e651a3a-8d05-4ee0-9344-b668032e30e0"/>
    <xsd:import namespace="1f5e108a-442b-424d-88d6-fdac133e65d6"/>
    <xsd:element name="properties">
      <xsd:complexType>
        <xsd:sequence>
          <xsd:element name="documentManagement">
            <xsd:complexType>
              <xsd:all>
                <xsd:element ref="ns2:RA" minOccurs="0"/>
                <xsd:element ref="ns2:DraftReady" minOccurs="0"/>
                <xsd:element ref="ns2:TitleofExhibit" minOccurs="0"/>
                <xsd:element ref="ns2:TypeofDocument" minOccurs="0"/>
                <xsd:element ref="ns2:CaseNumber_x002f_DocketNumber" minOccurs="0"/>
                <xsd:element ref="ns2:RAContact" minOccurs="0"/>
                <xsd:element ref="ns2:Applicant" minOccurs="0"/>
                <xsd:element ref="ns2:Applicant0" minOccurs="0"/>
                <xsd:element ref="ns2:IssueDate" minOccurs="0"/>
                <xsd:element ref="ns2:DocumentType" minOccurs="0"/>
                <xsd:element ref="ns2:Docket" minOccurs="0"/>
                <xsd:element ref="ns2:Author0" minOccurs="0"/>
                <xsd:element ref="ns2:RAApproved" minOccurs="0"/>
                <xsd:element ref="ns2:Strategic" minOccurs="0"/>
                <xsd:element ref="ns2:Legal_x0020_Review" minOccurs="0"/>
                <xsd:element ref="ns2:Formatted" minOccurs="0"/>
                <xsd:element ref="ns2:PDF" minOccurs="0"/>
                <xsd:element ref="ns2:Confidential" minOccurs="0"/>
                <xsd:element ref="ns2:RADirectorApproved" minOccurs="0"/>
                <xsd:element ref="ns2:Witness" minOccurs="0"/>
                <xsd:element ref="ns2:Witness_x0020_Approved" minOccurs="0"/>
                <xsd:element ref="ns2:RRA" minOccurs="0"/>
                <xsd:element ref="ns2:Allmapsinthefolder" minOccurs="0"/>
                <xsd:element ref="ns2:MegafileReady" minOccurs="0"/>
                <xsd:element ref="ns2:ReadyforPrinting" minOccurs="0"/>
                <xsd:element ref="ns2:PRINTED" minOccurs="0"/>
                <xsd:element ref="ns2:AcceptedService_x002d_Legal" minOccurs="0"/>
                <xsd:element ref="ns2:Issue" minOccurs="0"/>
                <xsd:element ref="ns2:IssueNo_x002e_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LengthInSeconds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2:RegLead" minOccurs="0"/>
                <xsd:element ref="ns2:MDReview" minOccurs="0"/>
                <xsd:element ref="ns2:MatchingI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651a3a-8d05-4ee0-9344-b668032e30e0" elementFormDefault="qualified">
    <xsd:import namespace="http://schemas.microsoft.com/office/2006/documentManagement/types"/>
    <xsd:import namespace="http://schemas.microsoft.com/office/infopath/2007/PartnerControls"/>
    <xsd:element name="RA" ma:index="3" nillable="true" ma:displayName="RA" ma:format="Dropdown" ma:list="UserInfo" ma:SharePointGroup="0" ma:internalName="RA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raftReady" ma:index="4" nillable="true" ma:displayName="Draft Ready" ma:format="Dropdown" ma:internalName="DraftReady">
      <xsd:simpleType>
        <xsd:restriction base="dms:Choice">
          <xsd:enumeration value="No"/>
          <xsd:enumeration value="Almost"/>
          <xsd:enumeration value="Ready"/>
        </xsd:restriction>
      </xsd:simpleType>
    </xsd:element>
    <xsd:element name="TitleofExhibit" ma:index="5" nillable="true" ma:displayName="Title of Exhibit" ma:format="Dropdown" ma:internalName="TitleofExhibit">
      <xsd:simpleType>
        <xsd:restriction base="dms:Text">
          <xsd:maxLength value="255"/>
        </xsd:restriction>
      </xsd:simpleType>
    </xsd:element>
    <xsd:element name="TypeofDocument" ma:index="6" nillable="true" ma:displayName="Type of Document" ma:format="Dropdown" ma:internalName="TypeofDocument">
      <xsd:simpleType>
        <xsd:restriction base="dms:Choice">
          <xsd:enumeration value="Draft"/>
          <xsd:enumeration value="Ready"/>
          <xsd:enumeration value="Choice 3"/>
        </xsd:restriction>
      </xsd:simpleType>
    </xsd:element>
    <xsd:element name="CaseNumber_x002f_DocketNumber" ma:index="7" nillable="true" ma:displayName="Case Number" ma:format="Dropdown" ma:internalName="CaseNumber_x002f_DocketNumber">
      <xsd:simpleType>
        <xsd:restriction base="dms:Note"/>
      </xsd:simpleType>
    </xsd:element>
    <xsd:element name="RAContact" ma:index="8" nillable="true" ma:displayName="Director Contact" ma:description="Reg Affairs Advisor accountable for the File/Folder " ma:format="Dropdown" ma:internalName="RAContact">
      <xsd:simpleType>
        <xsd:union memberTypes="dms:Text">
          <xsd:simpleType>
            <xsd:restriction base="dms:Choice">
              <xsd:enumeration value="BURKE Kathleen"/>
              <xsd:enumeration value="RICHARDSON Joanne"/>
              <xsd:enumeration value="SMITH Jeffrey"/>
              <xsd:enumeration value="RUCH Kaleb"/>
              <xsd:enumeration value="AKSELRUD Uri"/>
              <xsd:enumeration value="ZBARCEA Alex"/>
              <xsd:enumeration value="ANDREY Elise"/>
              <xsd:enumeration value="SAVULAK Jason"/>
              <xsd:enumeration value="BEN-SHLOMO Oren"/>
            </xsd:restriction>
          </xsd:simpleType>
        </xsd:union>
      </xsd:simpleType>
    </xsd:element>
    <xsd:element name="Applicant" ma:index="9" nillable="true" ma:displayName="Authoring Party" ma:default="Hydro One Networks Inc. - HONI" ma:format="Dropdown" ma:internalName="Applicant">
      <xsd:simpleType>
        <xsd:union memberTypes="dms:Text">
          <xsd:simpleType>
            <xsd:restriction base="dms:Choice">
              <xsd:enumeration value="Hydro One Networks Inc. - HONI"/>
              <xsd:enumeration value="Ontario Energy Board - OEB"/>
              <xsd:enumeration value="Canadian Energy Regulator - CER"/>
              <xsd:enumeration value="Algoma Power Inc. - API"/>
              <xsd:enumeration value="Anwaatin"/>
              <xsd:enumeration value="Association of Major Power Consumers in Ontario - AMPCO"/>
              <xsd:enumeration value="Association of Power Producers of Ontario - APPrO"/>
              <xsd:enumeration value="Atikokan Hydro Inc. - AHI"/>
              <xsd:enumeration value="Attawapiskat First Nation - AFN"/>
              <xsd:enumeration value="Attawapiskat Power Corporation - APC"/>
              <xsd:enumeration value="Bluewater Power Distribution Corporation - BPDC"/>
              <xsd:enumeration value="Brant County Power Inc. - BCP"/>
              <xsd:enumeration value="Brantford Power Inc. - BPI"/>
              <xsd:enumeration value="Building Owners and Managers Association - BOMA"/>
              <xsd:enumeration value="Burlington Hydro Inc. - BHI"/>
              <xsd:enumeration value="Cambridge and North Dumfries Hydro Inc. - CND Hydro"/>
              <xsd:enumeration value="Canadian Energy Efficiency Alliance - CEEA"/>
              <xsd:enumeration value="Canadian Manufacturers and Exporters - CME"/>
              <xsd:enumeration value="Canadian Niagara Power Inc. - CNP"/>
              <xsd:enumeration value="Centre Wellington Hydro Ltd. - CWHL"/>
              <xsd:enumeration value="Chapleau Public Utilities Corporation - CPUC"/>
              <xsd:enumeration value="Chatham-Kent Hydro Inc. - CKH"/>
              <xsd:enumeration value="Clinton Power Corporation - CPC"/>
              <xsd:enumeration value="Coalition of Large Distributors - CLD"/>
              <xsd:enumeration value="COLLUS Power Corporation - COLLUS"/>
              <xsd:enumeration value="Consumers Council of Canada - CCC"/>
              <xsd:enumeration value="Cooperative Hydro Embrun Inc. - CHE"/>
              <xsd:enumeration value="Cornwall Street Railway Light and Power Company Limited - CRLP"/>
              <xsd:enumeration value="Corporation of the City of Kitchener - CCK"/>
              <xsd:enumeration value="Dubreuil Forest Products Ltd. - DFP"/>
              <xsd:enumeration value="E.L.K. Energy Inc. - ELK Energy"/>
              <xsd:enumeration value="Electric Vehicle Society - EVS"/>
              <xsd:enumeration value="Electrical Contractors Association of Ontario - ECAO"/>
              <xsd:enumeration value="Electricity Distributors Association - EDA"/>
              <xsd:enumeration value="Enbridge Gas Distribution - EGDI"/>
              <xsd:enumeration value="Energy Cost Management Inc. - ECMI"/>
              <xsd:enumeration value="Energy Probe"/>
              <xsd:enumeration value="Enersource Hydro Mississauga Inc."/>
              <xsd:enumeration value="Environmental Defence - ED"/>
              <xsd:enumeration value="ENWIN Utilities Ltd."/>
              <xsd:enumeration value="Erie Thames Powerlines Corporation - ETPC"/>
              <xsd:enumeration value="Espanola Regional Hydro Distribution Corporation - ER Hydro"/>
              <xsd:enumeration value="Essex Powerlines Corporation - EPC"/>
              <xsd:enumeration value="Federation of Ontario Cottagers’ Association - FOCA"/>
              <xsd:enumeration value="Federation of Rental-housing Providers of Ontario - FRPO"/>
              <xsd:enumeration value="Festival Hydro Inc. - FHI"/>
              <xsd:enumeration value="Fort Albany First Nation - FAFN"/>
              <xsd:enumeration value="Fort Albany Power Corporation - FAPC"/>
              <xsd:enumeration value="Fort Frances Power Corporation - FFPC"/>
              <xsd:enumeration value="Great Lakes Power - GLP"/>
              <xsd:enumeration value="Greater Sudbury Hydro Inc. - GSHI"/>
              <xsd:enumeration value="Green Energy Coalition - GEC"/>
              <xsd:enumeration value="Grimsby Power Inc. - GPI"/>
              <xsd:enumeration value="Guelph Hydro Electric Systems Inc. - GHESI"/>
              <xsd:enumeration value="Haldimand County Hydro Inc. - HCHI"/>
              <xsd:enumeration value="Halton Hills Hydro Inc. - HHH"/>
              <xsd:enumeration value="Hearst Power Distribution Company Limited - HPDC"/>
              <xsd:enumeration value="Horizon Utilities Corporation - HUC"/>
              <xsd:enumeration value="Hydro 2000 Inc."/>
              <xsd:enumeration value="Hydro Hawkesbury Inc. - HHI"/>
              <xsd:enumeration value="Hydro One Brampton - HOB"/>
              <xsd:enumeration value="Hydro One Remote Communities Inc. - HORC"/>
              <xsd:enumeration value="Hydro Ottawa Limited - HOL"/>
              <xsd:enumeration value="Independent Electricity System Operator - IESO"/>
              <xsd:enumeration value="Industrial Gas Users Association – IGUA"/>
              <xsd:enumeration value="Innisfil Hydro Distribution Systems Limited - IHDS"/>
              <xsd:enumeration value="Kashechewan First Nation - KFN"/>
              <xsd:enumeration value="Kashechewan Power Corporation - KPC"/>
              <xsd:enumeration value="Kenora Hydro Electric Corporation Ltd. - KHEC"/>
              <xsd:enumeration value="Kingston Hydro Corporation - KHC"/>
              <xsd:enumeration value="Kitchener-Wilmot Hydro Inc. - KWHI"/>
              <xsd:enumeration value="Lakefront Utilities Inc. - LUI"/>
              <xsd:enumeration value="Lakeland Power Distribution Ltd. - LPD"/>
              <xsd:enumeration value="London Hydro Inc. - LHI"/>
              <xsd:enumeration value="London Property Management Association - LPMA"/>
              <xsd:enumeration value="Low Income Energy Network – LIEN"/>
              <xsd:enumeration value="Métis Nation of Ontario – MNO"/>
              <xsd:enumeration value="Middlesex Power Distribution Corporation - MPDC"/>
              <xsd:enumeration value="Midland Power Utility Corporation - MPUC"/>
              <xsd:enumeration value="Milton Hydro Distribution Inc. - MHDI"/>
              <xsd:enumeration value="Ministry of Energy - MOE"/>
              <xsd:enumeration value="National Chiefs Office - NCO"/>
              <xsd:enumeration value="National Energy Board - NEB"/>
              <xsd:enumeration value="Newmarket - Tay Power Distribution Ltd. - NTPD"/>
              <xsd:enumeration value="Niagara Peninsula Energy Inc. - NPEI"/>
              <xsd:enumeration value="Niagara-on-the-Lake Hydro Inc. - NOTL Hydro"/>
              <xsd:enumeration value="Norfolk Power Distribution Inc. - NPD"/>
              <xsd:enumeration value="North Bay Hydro Distribution Limited - NBHD"/>
              <xsd:enumeration value="Northern Ontario Wires Inc. - NOWI"/>
              <xsd:enumeration value="Oakville Hydro Electricity Distribution Inc. - OHED"/>
              <xsd:enumeration value="Ontario Power Authority - OPA"/>
              <xsd:enumeration value="Ontario Power Generation - OPG"/>
              <xsd:enumeration value="Ontario Sustainable Energy Association - OSEA"/>
              <xsd:enumeration value="Orangeville Hydro Limited - OHL"/>
              <xsd:enumeration value="Orillia Power Distribution Corporation - OPDC"/>
              <xsd:enumeration value="Oshawa PUC Networks Inc. - OPUCN"/>
              <xsd:enumeration value="Ottawa River Power Corporation - ORPC"/>
              <xsd:enumeration value="Parry Sound Power Corporation - PSPC"/>
              <xsd:enumeration value="Peterborough Distribution Incorporated - PDI"/>
              <xsd:enumeration value="Pollution Probe"/>
              <xsd:enumeration value="Port Colborne Hydro Inc. - PCHI"/>
              <xsd:enumeration value="Power Workers Union - PWU"/>
              <xsd:enumeration value="PowerStream Inc."/>
              <xsd:enumeration value="PUC Distribution Inc. - PUC"/>
              <xsd:enumeration value="Renfrew Hydro Inc. - RHI"/>
              <xsd:enumeration value="RES Canada Transmission LP"/>
              <xsd:enumeration value="Rideau St. Lawrence Distribution Inc. - RSLD"/>
              <xsd:enumeration value="School Energy Coalition - SEC"/>
              <xsd:enumeration value="Sioux Lookout Hydro Inc. - SLH"/>
              <xsd:enumeration value="Small Business Utility Alliance - SBUA"/>
              <xsd:enumeration value="Society of Energy Professionals - SEP"/>
              <xsd:enumeration value="St. Thomas Energy Inc. - STE"/>
              <xsd:enumeration value="Thunder Bay Hydro Electricity Distribution Inc. - TBHED"/>
              <xsd:enumeration value="Tillsonburg Hydro Inc. - THI"/>
              <xsd:enumeration value="Toronto Hydro Electric System Limited - THESL"/>
              <xsd:enumeration value="Union Gas Limited - UGL"/>
              <xsd:enumeration value="Veridian Connections Inc. - VCI"/>
              <xsd:enumeration value="Vulnerable Energy Consumers Coalition - VECC"/>
              <xsd:enumeration value="Wasaga Distribution Inc. - WDI"/>
              <xsd:enumeration value="Wataynikaneyap Power LP - WPLP"/>
              <xsd:enumeration value="Waterloo North Hydro Inc. - WNH"/>
              <xsd:enumeration value="Welland Hydro-Electric System Corp. - WHESC"/>
              <xsd:enumeration value="Wellington North Power Inc. - WNP"/>
              <xsd:enumeration value="West Coast Huron Energy Inc. - WCHE"/>
              <xsd:enumeration value="West Perth Power Inc. - WPP"/>
              <xsd:enumeration value="Westario Power Inc. - WPI"/>
              <xsd:enumeration value="Whitby Hydro Electric Corporation - WHEC"/>
              <xsd:enumeration value="Woodstock Hydro Services Inc. - WHS"/>
              <xsd:enumeration value="UCT, Inc. - NextBridge"/>
              <xsd:enumeration value="Milton Hydro Distribution Inc."/>
              <xsd:enumeration value="Entegrus Powerlines Inc."/>
              <xsd:enumeration value="Formet Industries"/>
              <xsd:enumeration value="Coalition of Concerned Manufacturers and Businesses of Canada (CCMBC)"/>
              <xsd:enumeration value="InnPower Corporation"/>
              <xsd:enumeration value="Perimeter Forest Limited Partnership"/>
              <xsd:enumeration value="Elexicon Energy Inc."/>
              <xsd:enumeration value="Bell Canada"/>
              <xsd:enumeration value="Gwayakocchigewin Limited Partnership"/>
              <xsd:enumeration value="Neighbours On the Line - NOTL"/>
              <xsd:enumeration value="Batchewana First Nation"/>
              <xsd:enumeration value="Northwestern Ontario Metis Community"/>
              <xsd:enumeration value="Lac des Mille Lacs First Nation"/>
              <xsd:enumeration value="Métis Nation of Ontario - MNO"/>
              <xsd:enumeration value="Alectra Utilities Corportation"/>
              <xsd:enumeration value="PUC Transmission LP"/>
              <xsd:enumeration value="Essar Power Canada Limited (EPC)"/>
              <xsd:enumeration value="Gwayakocchigewin Limited Partnership"/>
              <xsd:enumeration value="Glencore Canada Corporation"/>
              <xsd:enumeration value="Ontario Energy Association - OEA"/>
              <xsd:enumeration value="IESO"/>
              <xsd:enumeration value="The Ross Firm Professional Corporation"/>
              <xsd:enumeration value="Siskinds"/>
              <xsd:enumeration value="Caldwell First Nation"/>
              <xsd:enumeration value="Three Fires Group Inc."/>
              <xsd:enumeration value="Electricity Distributors Association"/>
              <xsd:enumeration value="Coalition of Concerned Manufacturers and Businesses of Canada"/>
              <xsd:enumeration value="Minogi Corp."/>
              <xsd:enumeration value="Vector Pipeline Inc."/>
              <xsd:enumeration value="LDC Transmission Group"/>
            </xsd:restriction>
          </xsd:simpleType>
        </xsd:union>
      </xsd:simpleType>
    </xsd:element>
    <xsd:element name="Applicant0" ma:index="10" nillable="true" ma:displayName="Applicant" ma:default="Hydro One Networks Inc. - HONI" ma:format="Dropdown" ma:internalName="Applicant0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Hydro One Networks Inc. - HONI"/>
                        <xsd:enumeration value="Ontario Energy Board - OEB"/>
                        <xsd:enumeration value="B2M Limited Partnership"/>
                        <xsd:enumeration value="Canadian Niagara Power Inc."/>
                        <xsd:enumeration value="Enersource"/>
                        <xsd:enumeration value="Entegrus Powerlines Inc."/>
                        <xsd:enumeration value="Great Lakes Power"/>
                        <xsd:enumeration value="Hydro One Brampton"/>
                        <xsd:enumeration value="Hydro One Remote Communities - HORCI"/>
                        <xsd:enumeration value="Hydro One Sault Ste Marie Inc."/>
                        <xsd:enumeration value="Hydro Ottawa"/>
                        <xsd:enumeration value="Independent Electricity System Operator"/>
                        <xsd:enumeration value="Niagara Peninsula Energy Inc. - NPEI"/>
                        <xsd:enumeration value="Niagara Reinforcement Limited Partnership"/>
                        <xsd:enumeration value="Ontario Power Authority - OPG"/>
                        <xsd:enumeration value="Powerstream"/>
                        <xsd:enumeration value="Toronto Hydro Electric System"/>
                        <xsd:enumeration value="UCT, Inc. - NextBridge"/>
                        <xsd:enumeration value="Veridian Connections"/>
                        <xsd:enumeration value="Wataynikaneyap Power LP - WPLP"/>
                        <xsd:enumeration value="Waterloo North Hydro Inc."/>
                        <xsd:enumeration value="Milton Hydro Distribution Inc."/>
                        <xsd:enumeration value="Alectra Utilities Corporation"/>
                        <xsd:enumeration value="Chapleau Public Utilities Corporation - CPUC"/>
                        <xsd:enumeration value="InnPower Corporation"/>
                        <xsd:enumeration value="Westario Power Inc."/>
                        <xsd:enumeration value="PUC Transmission LP"/>
                        <xsd:enumeration value="Essex Powerlines Corporation - EPC"/>
                        <xsd:enumeration value="Elexicon Energy Inc."/>
                        <xsd:enumeration value="IESO"/>
                        <xsd:enumeration value="Festival Hydro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IssueDate" ma:index="11" nillable="true" ma:displayName="Issue Date" ma:format="DateOnly" ma:internalName="IssueDate">
      <xsd:simpleType>
        <xsd:restriction base="dms:DateTime"/>
      </xsd:simpleType>
    </xsd:element>
    <xsd:element name="DocumentType" ma:index="12" nillable="true" ma:displayName="Document Type" ma:default="Working Document" ma:description="This metadata is intended to capture the type of document being filed with the respective regulator" ma:format="Dropdown" ma:internalName="DocumentType">
      <xsd:simpleType>
        <xsd:restriction base="dms:Choice">
          <xsd:enumeration value="Affidavit"/>
          <xsd:enumeration value="Amended Licence"/>
          <xsd:enumeration value="ARC Letter of Representation"/>
          <xsd:enumeration value="Argument-in-Chief"/>
          <xsd:enumeration value="Bi-annual Report"/>
          <xsd:enumeration value="Codes and Guidelines"/>
          <xsd:enumeration value="Comment Letter or Email"/>
          <xsd:enumeration value="Conditions of Service - CoS"/>
          <xsd:enumeration value="Correspondence"/>
          <xsd:enumeration value="Cost Award Claim"/>
          <xsd:enumeration value="Cross-Examination Material"/>
          <xsd:enumeration value="Decision"/>
          <xsd:enumeration value="Decision and Order"/>
          <xsd:enumeration value="Declaration and Undertaking"/>
          <xsd:enumeration value="Distribution System Plan"/>
          <xsd:enumeration value="Draft Rate Order"/>
          <xsd:enumeration value="Draft Settlement Proposal"/>
          <xsd:enumeration value="Estimate"/>
          <xsd:enumeration value="Exhibit List"/>
          <xsd:enumeration value="Final Argument"/>
          <xsd:enumeration value="Final Rate Order"/>
          <xsd:enumeration value="Interrogatory Question"/>
          <xsd:enumeration value="Interrogatory Response"/>
          <xsd:enumeration value="Intervenor Evidence"/>
          <xsd:enumeration value="Intervention Request"/>
          <xsd:enumeration value="Issues List"/>
          <xsd:enumeration value="Invoice"/>
          <xsd:enumeration value="Letter of Direction"/>
          <xsd:enumeration value="Licence"/>
          <xsd:enumeration value="Media Estimate"/>
          <xsd:enumeration value="Miscellaneous Exhibit"/>
          <xsd:enumeration value="Motion"/>
          <xsd:enumeration value="Notice"/>
          <xsd:enumeration value="Notice of Amendments"/>
          <xsd:enumeration value="Notice of Hearing on Cost Awards"/>
          <xsd:enumeration value="Notice of Proposal"/>
          <xsd:enumeration value="OEB Intervention form"/>
          <xsd:enumeration value="OEB Report"/>
          <xsd:enumeration value="Old Licence"/>
          <xsd:enumeration value="Online Ad"/>
          <xsd:enumeration value="Order"/>
          <xsd:enumeration value="Prefiled Evidence"/>
          <xsd:enumeration value="Procedural Order"/>
          <xsd:enumeration value="Regulation"/>
          <xsd:enumeration value="Reply Submission"/>
          <xsd:enumeration value="Report"/>
          <xsd:enumeration value="Settlement Agreement"/>
          <xsd:enumeration value="Settlement Proposal"/>
          <xsd:enumeration value="Statute"/>
          <xsd:enumeration value="Submission"/>
          <xsd:enumeration value="Tracker"/>
          <xsd:enumeration value="Transcript"/>
          <xsd:enumeration value="Undertaking"/>
          <xsd:enumeration value="Working Document"/>
          <xsd:enumeration value="Big Box Ad"/>
          <xsd:enumeration value="Shipping Manifest"/>
          <xsd:enumeration value="Letter of Comment"/>
          <xsd:enumeration value="Draft Notice"/>
        </xsd:restriction>
      </xsd:simpleType>
    </xsd:element>
    <xsd:element name="Docket" ma:index="13" nillable="true" ma:displayName="Docket" ma:description="Docket of the proceeding as provided by the regulator" ma:format="Dropdown" ma:internalName="Docket">
      <xsd:simpleType>
        <xsd:restriction base="dms:Text">
          <xsd:maxLength value="255"/>
        </xsd:restriction>
      </xsd:simpleType>
    </xsd:element>
    <xsd:element name="Author0" ma:index="14" nillable="true" ma:displayName="Author" ma:format="Dropdown" ma:list="UserInfo" ma:SharePointGroup="0" ma:internalName="Author0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AApproved" ma:index="15" nillable="true" ma:displayName="RA Approved" ma:default="0" ma:format="Dropdown" ma:internalName="RAApproved">
      <xsd:simpleType>
        <xsd:restriction base="dms:Boolean"/>
      </xsd:simpleType>
    </xsd:element>
    <xsd:element name="Strategic" ma:index="16" nillable="true" ma:displayName="Strategic" ma:default="0" ma:format="Dropdown" ma:internalName="Strategic">
      <xsd:simpleType>
        <xsd:restriction base="dms:Boolean"/>
      </xsd:simpleType>
    </xsd:element>
    <xsd:element name="Legal_x0020_Review" ma:index="17" nillable="true" ma:displayName="Legal Review" ma:default="0" ma:format="Dropdown" ma:internalName="Legal_x0020_Review">
      <xsd:simpleType>
        <xsd:restriction base="dms:Boolean"/>
      </xsd:simpleType>
    </xsd:element>
    <xsd:element name="Formatted" ma:index="18" nillable="true" ma:displayName="Formatted" ma:default="0" ma:format="Dropdown" ma:internalName="Formatted">
      <xsd:simpleType>
        <xsd:restriction base="dms:Boolean"/>
      </xsd:simpleType>
    </xsd:element>
    <xsd:element name="PDF" ma:index="19" nillable="true" ma:displayName="PDF" ma:default="0" ma:format="Dropdown" ma:internalName="PDF">
      <xsd:simpleType>
        <xsd:restriction base="dms:Boolean"/>
      </xsd:simpleType>
    </xsd:element>
    <xsd:element name="Confidential" ma:index="20" nillable="true" ma:displayName="Confidential" ma:default="0" ma:format="Dropdown" ma:internalName="Confidential">
      <xsd:simpleType>
        <xsd:restriction base="dms:Boolean"/>
      </xsd:simpleType>
    </xsd:element>
    <xsd:element name="RADirectorApproved" ma:index="21" nillable="true" ma:displayName="Director Review" ma:default="0" ma:format="Dropdown" ma:internalName="RADirectorApproved">
      <xsd:simpleType>
        <xsd:restriction base="dms:Boolean"/>
      </xsd:simpleType>
    </xsd:element>
    <xsd:element name="Witness" ma:index="22" nillable="true" ma:displayName="Witness" ma:format="Dropdown" ma:list="UserInfo" ma:SharePointGroup="0" ma:internalName="Witnes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Witness_x0020_Approved" ma:index="23" nillable="true" ma:displayName="Witness Approved" ma:default="0" ma:description="Has Witness provided their approval or signoff?" ma:internalName="Witness_x0020_Approved">
      <xsd:simpleType>
        <xsd:restriction base="dms:Boolean"/>
      </xsd:simpleType>
    </xsd:element>
    <xsd:element name="RRA" ma:index="24" nillable="true" ma:displayName="RRA" ma:format="Dropdown" ma:internalName="RRA">
      <xsd:simpleType>
        <xsd:restriction base="dms:Choice">
          <xsd:enumeration value="Julie"/>
          <xsd:enumeration value="Cassie"/>
          <xsd:enumeration value="Carla"/>
        </xsd:restriction>
      </xsd:simpleType>
    </xsd:element>
    <xsd:element name="Allmapsinthefolder" ma:index="25" nillable="true" ma:displayName="All maps in the folder" ma:default="0" ma:format="Dropdown" ma:internalName="Allmapsinthefolder">
      <xsd:simpleType>
        <xsd:restriction base="dms:Boolean"/>
      </xsd:simpleType>
    </xsd:element>
    <xsd:element name="MegafileReady" ma:index="26" nillable="true" ma:displayName="Megafile Ready" ma:default="0" ma:format="Dropdown" ma:internalName="MegafileReady">
      <xsd:simpleType>
        <xsd:restriction base="dms:Boolean"/>
      </xsd:simpleType>
    </xsd:element>
    <xsd:element name="ReadyforPrinting" ma:index="27" nillable="true" ma:displayName="Ready for Printing" ma:default="0" ma:format="Dropdown" ma:internalName="ReadyforPrinting">
      <xsd:simpleType>
        <xsd:restriction base="dms:Boolean"/>
      </xsd:simpleType>
    </xsd:element>
    <xsd:element name="PRINTED" ma:index="28" nillable="true" ma:displayName="PRINTED" ma:default="0" ma:format="Dropdown" ma:internalName="PRINTED">
      <xsd:simpleType>
        <xsd:restriction base="dms:Boolean"/>
      </xsd:simpleType>
    </xsd:element>
    <xsd:element name="AcceptedService_x002d_Legal" ma:index="29" nillable="true" ma:displayName="Accepted Service - Legal" ma:default="1" ma:format="Dropdown" ma:internalName="AcceptedService_x002d_Legal">
      <xsd:simpleType>
        <xsd:restriction base="dms:Boolean"/>
      </xsd:simpleType>
    </xsd:element>
    <xsd:element name="Issue" ma:index="30" nillable="true" ma:displayName="Issue" ma:format="Dropdown" ma:internalName="Issue">
      <xsd:simpleType>
        <xsd:restriction base="dms:Text">
          <xsd:maxLength value="255"/>
        </xsd:restriction>
      </xsd:simpleType>
    </xsd:element>
    <xsd:element name="IssueNo_x002e_" ma:index="31" nillable="true" ma:displayName="Issue No." ma:format="Dropdown" ma:internalName="IssueNo_x002e_">
      <xsd:simpleType>
        <xsd:restriction base="dms:Choice">
          <xsd:enumeration value="Issue 4"/>
          <xsd:enumeration value="Issue 5 and 6"/>
        </xsd:restriction>
      </xsd:simpleType>
    </xsd:element>
    <xsd:element name="MediaServiceDateTaken" ma:index="33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3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LengthInSeconds" ma:index="3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EventHashCode" ma:index="3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3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Metadata" ma:index="4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4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4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4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4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4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51" nillable="true" ma:taxonomy="true" ma:internalName="lcf76f155ced4ddcb4097134ff3c332f" ma:taxonomyFieldName="MediaServiceImageTags" ma:displayName="Image Tags" ma:readOnly="false" ma:fieldId="{5cf76f15-5ced-4ddc-b409-7134ff3c332f}" ma:taxonomyMulti="true" ma:sspId="580d2c26-bc55-47b7-94d5-84c37aad999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RegLead" ma:index="53" nillable="true" ma:displayName="Reg Lead" ma:format="Dropdown" ma:list="UserInfo" ma:SharePointGroup="0" ma:internalName="RegLead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DReview" ma:index="54" nillable="true" ma:displayName="MD Review" ma:default="0" ma:description="Managing Director Review completed" ma:format="Dropdown" ma:internalName="MDReview">
      <xsd:simpleType>
        <xsd:restriction base="dms:Boolean"/>
      </xsd:simpleType>
    </xsd:element>
    <xsd:element name="MatchingIR" ma:index="55" nillable="true" ma:displayName="Matching IR" ma:description="Does this IR match one that receiving in another proceeding" ma:internalName="MatchingIR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5e108a-442b-424d-88d6-fdac133e65d6" elementFormDefault="qualified">
    <xsd:import namespace="http://schemas.microsoft.com/office/2006/documentManagement/types"/>
    <xsd:import namespace="http://schemas.microsoft.com/office/infopath/2007/PartnerControls"/>
    <xsd:element name="TaxCatchAll" ma:index="32" nillable="true" ma:displayName="Taxonomy Catch All Column" ma:hidden="true" ma:list="{ebb991a1-6648-4b90-9385-0647b8402727}" ma:internalName="TaxCatchAll" ma:showField="CatchAllData" ma:web="1f5e108a-442b-424d-88d6-fdac133e65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3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f5e108a-442b-424d-88d6-fdac133e65d6" xsi:nil="true"/>
    <lcf76f155ced4ddcb4097134ff3c332f xmlns="7e651a3a-8d05-4ee0-9344-b668032e30e0">
      <Terms xmlns="http://schemas.microsoft.com/office/infopath/2007/PartnerControls"/>
    </lcf76f155ced4ddcb4097134ff3c332f>
    <RA xmlns="7e651a3a-8d05-4ee0-9344-b668032e30e0">
      <UserInfo>
        <DisplayName/>
        <AccountId xsi:nil="true"/>
        <AccountType/>
      </UserInfo>
    </RA>
    <RAContact xmlns="7e651a3a-8d05-4ee0-9344-b668032e30e0">RICHARDSON Joanne</RAContact>
    <Allmapsinthefolder xmlns="7e651a3a-8d05-4ee0-9344-b668032e30e0">false</Allmapsinthefolder>
    <RRA xmlns="7e651a3a-8d05-4ee0-9344-b668032e30e0" xsi:nil="true"/>
    <DraftReady xmlns="7e651a3a-8d05-4ee0-9344-b668032e30e0" xsi:nil="true"/>
    <DocumentType xmlns="7e651a3a-8d05-4ee0-9344-b668032e30e0">Interrogatory Response</DocumentType>
    <Confidential xmlns="7e651a3a-8d05-4ee0-9344-b668032e30e0">false</Confidential>
    <RAApproved xmlns="7e651a3a-8d05-4ee0-9344-b668032e30e0">false</RAApproved>
    <AcceptedService_x002d_Legal xmlns="7e651a3a-8d05-4ee0-9344-b668032e30e0">true</AcceptedService_x002d_Legal>
    <Author0 xmlns="7e651a3a-8d05-4ee0-9344-b668032e30e0">
      <UserInfo>
        <DisplayName/>
        <AccountId xsi:nil="true"/>
        <AccountType/>
      </UserInfo>
    </Author0>
    <ReadyforPrinting xmlns="7e651a3a-8d05-4ee0-9344-b668032e30e0">false</ReadyforPrinting>
    <RADirectorApproved xmlns="7e651a3a-8d05-4ee0-9344-b668032e30e0">false</RADirectorApproved>
    <CaseNumber_x002f_DocketNumber xmlns="7e651a3a-8d05-4ee0-9344-b668032e30e0">EB-2024-0155</CaseNumber_x002f_DocketNumber>
    <Formatted xmlns="7e651a3a-8d05-4ee0-9344-b668032e30e0">false</Formatted>
    <PRINTED xmlns="7e651a3a-8d05-4ee0-9344-b668032e30e0">false</PRINTED>
    <Legal_x0020_Review xmlns="7e651a3a-8d05-4ee0-9344-b668032e30e0">false</Legal_x0020_Review>
    <PDF xmlns="7e651a3a-8d05-4ee0-9344-b668032e30e0">false</PDF>
    <MegafileReady xmlns="7e651a3a-8d05-4ee0-9344-b668032e30e0">false</MegafileReady>
    <IssueDate xmlns="7e651a3a-8d05-4ee0-9344-b668032e30e0">2024-09-04T04:00:00+00:00</IssueDate>
    <Applicant xmlns="7e651a3a-8d05-4ee0-9344-b668032e30e0">Hydro One Networks Inc. - HONI</Applicant>
    <Strategic xmlns="7e651a3a-8d05-4ee0-9344-b668032e30e0">false</Strategic>
    <Witness xmlns="7e651a3a-8d05-4ee0-9344-b668032e30e0">
      <UserInfo>
        <DisplayName/>
        <AccountId xsi:nil="true"/>
        <AccountType/>
      </UserInfo>
    </Witness>
    <Docket xmlns="7e651a3a-8d05-4ee0-9344-b668032e30e0" xsi:nil="true"/>
    <Applicant0 xmlns="7e651a3a-8d05-4ee0-9344-b668032e30e0">
      <Value>Hydro One Networks Inc. - HONI</Value>
    </Applicant0>
    <TitleofExhibit xmlns="7e651a3a-8d05-4ee0-9344-b668032e30e0" xsi:nil="true"/>
    <TypeofDocument xmlns="7e651a3a-8d05-4ee0-9344-b668032e30e0" xsi:nil="true"/>
    <SharedWithUsers xmlns="1f5e108a-442b-424d-88d6-fdac133e65d6">
      <UserInfo>
        <DisplayName/>
        <AccountId xsi:nil="true"/>
        <AccountType/>
      </UserInfo>
    </SharedWithUsers>
    <Issue xmlns="7e651a3a-8d05-4ee0-9344-b668032e30e0" xsi:nil="true"/>
    <IssueNo_x002e_ xmlns="7e651a3a-8d05-4ee0-9344-b668032e30e0" xsi:nil="true"/>
    <Witness_x0020_Approved xmlns="7e651a3a-8d05-4ee0-9344-b668032e30e0">false</Witness_x0020_Approved>
    <RegLead xmlns="7e651a3a-8d05-4ee0-9344-b668032e30e0">
      <UserInfo>
        <DisplayName/>
        <AccountId xsi:nil="true"/>
        <AccountType/>
      </UserInfo>
    </RegLead>
    <MDReview xmlns="7e651a3a-8d05-4ee0-9344-b668032e30e0">false</MDReview>
    <MatchingIR xmlns="7e651a3a-8d05-4ee0-9344-b668032e30e0">false</MatchingIR>
  </documentManagement>
</p:properties>
</file>

<file path=customXml/itemProps1.xml><?xml version="1.0" encoding="utf-8"?>
<ds:datastoreItem xmlns:ds="http://schemas.openxmlformats.org/officeDocument/2006/customXml" ds:itemID="{16757982-B5D2-4611-8120-042BA1CFB31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DDDD35C-FE22-4510-897E-90ACF4FF752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e651a3a-8d05-4ee0-9344-b668032e30e0"/>
    <ds:schemaRef ds:uri="1f5e108a-442b-424d-88d6-fdac133e65d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5FC090E-5AB9-4B5F-A76E-504958040CE6}">
  <ds:schemaRefs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purl.org/dc/elements/1.1/"/>
    <ds:schemaRef ds:uri="http://www.w3.org/XML/1998/namespace"/>
    <ds:schemaRef ds:uri="http://schemas.microsoft.com/office/2006/metadata/properties"/>
    <ds:schemaRef ds:uri="http://schemas.microsoft.com/office/infopath/2007/PartnerControls"/>
    <ds:schemaRef ds:uri="1f5e108a-442b-424d-88d6-fdac133e65d6"/>
    <ds:schemaRef ds:uri="7e651a3a-8d05-4ee0-9344-b668032e30e0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Escalation Calculation (IRR)</vt:lpstr>
    </vt:vector>
  </TitlesOfParts>
  <Manager/>
  <Company>Hydro One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OEB STAFF INTERROGATORY - 04</dc:title>
  <dc:subject/>
  <dc:creator>FLANNERY Andrew</dc:creator>
  <cp:keywords/>
  <dc:description/>
  <cp:lastModifiedBy>MOLINA Carla</cp:lastModifiedBy>
  <cp:revision/>
  <cp:lastPrinted>2024-09-04T19:53:48Z</cp:lastPrinted>
  <dcterms:created xsi:type="dcterms:W3CDTF">2018-05-08T18:46:28Z</dcterms:created>
  <dcterms:modified xsi:type="dcterms:W3CDTF">2024-09-04T19:54:03Z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0x01010062A9886C0063524695E58E529275A6AB</vt:lpwstr>
  </property>
  <property fmtid="{D5CDD505-2E9C-101B-9397-08002B2CF9AE}" pid="3" name="MediaServiceImageTags">
    <vt:lpwstr/>
  </property>
  <property fmtid="{D5CDD505-2E9C-101B-9397-08002B2CF9AE}" pid="4" name="Order">
    <vt:r8>270300</vt:r8>
  </property>
  <property fmtid="{D5CDD505-2E9C-101B-9397-08002B2CF9AE}" pid="5" name="xd_ProgID">
    <vt:lpwstr/>
  </property>
  <property fmtid="{D5CDD505-2E9C-101B-9397-08002B2CF9AE}" pid="6" name="ComplianceAssetId">
    <vt:lpwstr/>
  </property>
  <property fmtid="{D5CDD505-2E9C-101B-9397-08002B2CF9AE}" pid="7" name="TemplateUrl">
    <vt:lpwstr/>
  </property>
  <property fmtid="{D5CDD505-2E9C-101B-9397-08002B2CF9AE}" pid="8" name="_ExtendedDescription">
    <vt:lpwstr/>
  </property>
  <property fmtid="{D5CDD505-2E9C-101B-9397-08002B2CF9AE}" pid="9" name="TriggerFlowInfo">
    <vt:lpwstr/>
  </property>
  <property fmtid="{D5CDD505-2E9C-101B-9397-08002B2CF9AE}" pid="10" name="xd_Signature">
    <vt:bool>false</vt:bool>
  </property>
  <property fmtid="{D5CDD505-2E9C-101B-9397-08002B2CF9AE}" pid="11" name="WitnessApproved">
    <vt:bool>false</vt:bool>
  </property>
</Properties>
</file>