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V:\ACTIVE APPLICATIONS\API_2025_COS\Interrogatories\2-Staff-28\"/>
    </mc:Choice>
  </mc:AlternateContent>
  <xr:revisionPtr revIDLastSave="0" documentId="13_ncr:1_{C378E00A-57E1-45D8-878E-A5E7D58D2F00}" xr6:coauthVersionLast="47" xr6:coauthVersionMax="47" xr10:uidLastSave="{00000000-0000-0000-0000-000000000000}"/>
  <bookViews>
    <workbookView xWindow="-120" yWindow="-120" windowWidth="29040" windowHeight="15840" activeTab="1" xr2:uid="{718C66F2-3043-4F57-8C14-3184FF671C10}"/>
  </bookViews>
  <sheets>
    <sheet name="Original" sheetId="1" r:id="rId1"/>
    <sheet name="Update Inf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I7" i="2"/>
  <c r="G10" i="2"/>
  <c r="F10" i="2"/>
  <c r="F9" i="2"/>
  <c r="F8" i="2"/>
  <c r="G8" i="2"/>
  <c r="G7" i="2"/>
  <c r="I11" i="1"/>
  <c r="I7" i="1"/>
  <c r="G8" i="1"/>
  <c r="G9" i="1"/>
  <c r="G10" i="1"/>
  <c r="G11" i="1"/>
  <c r="G12" i="1"/>
  <c r="G13" i="1"/>
  <c r="G14" i="1"/>
  <c r="G15" i="1"/>
  <c r="G16" i="1"/>
  <c r="G17" i="1"/>
  <c r="G18" i="1"/>
  <c r="G7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8" i="1"/>
  <c r="F32" i="2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E27" i="2"/>
  <c r="P33" i="2" s="1"/>
  <c r="E26" i="2"/>
  <c r="D18" i="2"/>
  <c r="E18" i="2" s="1"/>
  <c r="D17" i="2"/>
  <c r="E17" i="2" s="1"/>
  <c r="E16" i="2"/>
  <c r="E15" i="2"/>
  <c r="E14" i="2"/>
  <c r="E13" i="2"/>
  <c r="E12" i="2"/>
  <c r="E11" i="2"/>
  <c r="E10" i="2"/>
  <c r="E9" i="2"/>
  <c r="E8" i="2"/>
  <c r="E7" i="2"/>
  <c r="P33" i="1"/>
  <c r="O33" i="1"/>
  <c r="N33" i="1"/>
  <c r="M33" i="1"/>
  <c r="L33" i="1"/>
  <c r="K33" i="1"/>
  <c r="J33" i="1"/>
  <c r="I33" i="1"/>
  <c r="H33" i="1"/>
  <c r="G33" i="1"/>
  <c r="F33" i="1"/>
  <c r="F35" i="1" s="1"/>
  <c r="E33" i="1"/>
  <c r="E35" i="1" s="1"/>
  <c r="G35" i="1"/>
  <c r="G32" i="1"/>
  <c r="F32" i="1"/>
  <c r="E26" i="1"/>
  <c r="E27" i="1" s="1"/>
  <c r="G9" i="2" l="1"/>
  <c r="I9" i="2" s="1"/>
  <c r="I8" i="2"/>
  <c r="P35" i="2"/>
  <c r="P34" i="2"/>
  <c r="E19" i="2"/>
  <c r="I33" i="2"/>
  <c r="K33" i="2"/>
  <c r="L33" i="2"/>
  <c r="D19" i="2"/>
  <c r="E33" i="2"/>
  <c r="M33" i="2"/>
  <c r="J33" i="2"/>
  <c r="F33" i="2"/>
  <c r="N33" i="2"/>
  <c r="G33" i="2"/>
  <c r="O33" i="2"/>
  <c r="H33" i="2"/>
  <c r="G34" i="1"/>
  <c r="L34" i="1"/>
  <c r="M35" i="1"/>
  <c r="N35" i="1"/>
  <c r="O35" i="1"/>
  <c r="H35" i="1"/>
  <c r="E34" i="1"/>
  <c r="I35" i="1"/>
  <c r="F34" i="1"/>
  <c r="N34" i="1"/>
  <c r="J35" i="1"/>
  <c r="K35" i="1"/>
  <c r="H32" i="1"/>
  <c r="I32" i="1" s="1"/>
  <c r="J32" i="1" s="1"/>
  <c r="K32" i="1" s="1"/>
  <c r="L32" i="1" s="1"/>
  <c r="M32" i="1" s="1"/>
  <c r="N32" i="1" s="1"/>
  <c r="O32" i="1" s="1"/>
  <c r="H34" i="1"/>
  <c r="L35" i="1"/>
  <c r="F11" i="2" l="1"/>
  <c r="I10" i="2"/>
  <c r="O35" i="2"/>
  <c r="O34" i="2"/>
  <c r="L34" i="2"/>
  <c r="L35" i="2"/>
  <c r="E34" i="2"/>
  <c r="E35" i="2"/>
  <c r="G35" i="2"/>
  <c r="G34" i="2"/>
  <c r="K34" i="2"/>
  <c r="K35" i="2"/>
  <c r="H35" i="2"/>
  <c r="H34" i="2"/>
  <c r="J34" i="2"/>
  <c r="J35" i="2"/>
  <c r="N35" i="2"/>
  <c r="N34" i="2"/>
  <c r="I34" i="2"/>
  <c r="I35" i="2"/>
  <c r="F35" i="2"/>
  <c r="F34" i="2"/>
  <c r="M34" i="2"/>
  <c r="M35" i="2"/>
  <c r="M34" i="1"/>
  <c r="K34" i="1"/>
  <c r="J34" i="1"/>
  <c r="P32" i="1"/>
  <c r="O34" i="1"/>
  <c r="I34" i="1"/>
  <c r="F12" i="2" l="1"/>
  <c r="G11" i="2"/>
  <c r="I11" i="2" s="1"/>
  <c r="P35" i="1"/>
  <c r="P34" i="1"/>
  <c r="F13" i="2" l="1"/>
  <c r="G12" i="2"/>
  <c r="I12" i="2" s="1"/>
  <c r="D18" i="1"/>
  <c r="E18" i="1" s="1"/>
  <c r="D17" i="1"/>
  <c r="I18" i="1"/>
  <c r="I17" i="1"/>
  <c r="I16" i="1"/>
  <c r="E16" i="1"/>
  <c r="I15" i="1"/>
  <c r="E15" i="1"/>
  <c r="I14" i="1"/>
  <c r="E14" i="1"/>
  <c r="I13" i="1"/>
  <c r="E13" i="1"/>
  <c r="I12" i="1"/>
  <c r="E12" i="1"/>
  <c r="E11" i="1"/>
  <c r="I10" i="1"/>
  <c r="E10" i="1"/>
  <c r="I9" i="1"/>
  <c r="E9" i="1"/>
  <c r="I8" i="1"/>
  <c r="E8" i="1"/>
  <c r="E7" i="1"/>
  <c r="F14" i="2" l="1"/>
  <c r="G13" i="2"/>
  <c r="I13" i="2" s="1"/>
  <c r="I19" i="1"/>
  <c r="D19" i="1"/>
  <c r="E17" i="1"/>
  <c r="E19" i="1" s="1"/>
  <c r="F15" i="2" l="1"/>
  <c r="G14" i="2"/>
  <c r="I14" i="2" s="1"/>
  <c r="F16" i="2" l="1"/>
  <c r="G15" i="2"/>
  <c r="I15" i="2" s="1"/>
  <c r="F17" i="2" l="1"/>
  <c r="G16" i="2"/>
  <c r="I16" i="2" s="1"/>
  <c r="F18" i="2" l="1"/>
  <c r="G18" i="2" s="1"/>
  <c r="I19" i="2" s="1"/>
  <c r="G17" i="2"/>
  <c r="I17" i="2" s="1"/>
</calcChain>
</file>

<file path=xl/sharedStrings.xml><?xml version="1.0" encoding="utf-8"?>
<sst xmlns="http://schemas.openxmlformats.org/spreadsheetml/2006/main" count="42" uniqueCount="21">
  <si>
    <t xml:space="preserve">per km rebuild cost (2023): </t>
  </si>
  <si>
    <t>Proportion of Line to be Rebuilt in Lieu of Project</t>
  </si>
  <si>
    <t xml:space="preserve">Km of Line Replaced per Year in Lieu of Project </t>
  </si>
  <si>
    <t>Rebuild Cost per km of Line (adj. 2% annually)</t>
  </si>
  <si>
    <t>Estimated Rebuild Cost Per Year</t>
  </si>
  <si>
    <t>Mid Year Discount Factor (5.454% after tax)</t>
  </si>
  <si>
    <t xml:space="preserve">Discounted Replacement Cost per Year </t>
  </si>
  <si>
    <t>Borrowing Rate</t>
  </si>
  <si>
    <t>Rate of Return on Equity</t>
  </si>
  <si>
    <t>Deemed Debt (%)</t>
  </si>
  <si>
    <t>Deemed Equity (%)</t>
  </si>
  <si>
    <t>Marginal Income Tax Rate</t>
  </si>
  <si>
    <t>Incremental After-Tax WACC</t>
  </si>
  <si>
    <t>Municipal tax rate</t>
  </si>
  <si>
    <t>Marginal income tax rate</t>
  </si>
  <si>
    <t>Capital cost allowance rate</t>
  </si>
  <si>
    <t>Derivation of Discount Rate</t>
  </si>
  <si>
    <t>Period</t>
  </si>
  <si>
    <t>Discount Rate</t>
  </si>
  <si>
    <t>Present Value Factor - End of Year</t>
  </si>
  <si>
    <t>Present Value Factor - Mid-Year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</si>
</sst>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"/>
    <numFmt numFmtId="166" formatCode="0.0%"/>
    <numFmt numFmtId="167" formatCode="0.0000%"/>
    <numFmt numFmtId="168" formatCode="0.00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44" fontId="0" fillId="0" borderId="0" xfId="0" applyNumberFormat="1"/>
    <xf numFmtId="0" fontId="0" fillId="0" borderId="1" xfId="0" applyBorder="1"/>
    <xf numFmtId="10" fontId="0" fillId="0" borderId="1" xfId="0" applyNumberFormat="1" applyBorder="1"/>
    <xf numFmtId="165" fontId="0" fillId="0" borderId="1" xfId="0" applyNumberFormat="1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0" fillId="0" borderId="2" xfId="0" applyBorder="1"/>
    <xf numFmtId="9" fontId="0" fillId="0" borderId="2" xfId="2" applyFont="1" applyBorder="1"/>
    <xf numFmtId="165" fontId="0" fillId="0" borderId="2" xfId="0" applyNumberFormat="1" applyBorder="1"/>
    <xf numFmtId="164" fontId="0" fillId="0" borderId="2" xfId="0" applyNumberFormat="1" applyBorder="1"/>
    <xf numFmtId="0" fontId="2" fillId="0" borderId="3" xfId="0" applyFont="1" applyBorder="1"/>
    <xf numFmtId="10" fontId="2" fillId="0" borderId="3" xfId="0" applyNumberFormat="1" applyFont="1" applyBorder="1"/>
    <xf numFmtId="165" fontId="2" fillId="0" borderId="3" xfId="0" applyNumberFormat="1" applyFont="1" applyBorder="1"/>
    <xf numFmtId="164" fontId="2" fillId="0" borderId="3" xfId="0" applyNumberFormat="1" applyFont="1" applyBorder="1"/>
    <xf numFmtId="164" fontId="2" fillId="0" borderId="3" xfId="1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9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0" fontId="2" fillId="0" borderId="1" xfId="0" applyFont="1" applyBorder="1"/>
    <xf numFmtId="168" fontId="0" fillId="0" borderId="1" xfId="0" applyNumberFormat="1" applyBorder="1"/>
    <xf numFmtId="164" fontId="0" fillId="3" borderId="1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005B-F430-45A4-A1F3-6EEF864FB254}">
  <sheetPr codeName="Sheet1"/>
  <dimension ref="A4:P35"/>
  <sheetViews>
    <sheetView topLeftCell="A6" workbookViewId="0">
      <selection activeCell="I12" sqref="I12"/>
    </sheetView>
  </sheetViews>
  <sheetFormatPr defaultRowHeight="15" x14ac:dyDescent="0.25"/>
  <cols>
    <col min="3" max="3" width="5" bestFit="1" customWidth="1"/>
    <col min="4" max="4" width="25.140625" bestFit="1" customWidth="1"/>
    <col min="5" max="5" width="8.28515625" bestFit="1" customWidth="1"/>
    <col min="6" max="6" width="10" bestFit="1" customWidth="1"/>
    <col min="7" max="7" width="11.5703125" bestFit="1" customWidth="1"/>
    <col min="9" max="9" width="11.5703125" bestFit="1" customWidth="1"/>
    <col min="13" max="13" width="25.85546875" bestFit="1" customWidth="1"/>
  </cols>
  <sheetData>
    <row r="4" spans="3:9" x14ac:dyDescent="0.25">
      <c r="D4" t="s">
        <v>0</v>
      </c>
      <c r="G4" s="1">
        <v>537770</v>
      </c>
      <c r="H4" s="2"/>
    </row>
    <row r="5" spans="3:9" x14ac:dyDescent="0.25">
      <c r="G5" s="1"/>
      <c r="H5" s="2"/>
    </row>
    <row r="6" spans="3:9" ht="120" x14ac:dyDescent="0.25">
      <c r="C6" s="18"/>
      <c r="D6" s="19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19" t="s">
        <v>6</v>
      </c>
    </row>
    <row r="7" spans="3:9" x14ac:dyDescent="0.25">
      <c r="C7" s="3">
        <v>2022</v>
      </c>
      <c r="D7" s="4">
        <v>1.84E-2</v>
      </c>
      <c r="E7" s="5">
        <f>9.2*D7</f>
        <v>0.16927999999999999</v>
      </c>
      <c r="F7" s="6">
        <v>527225.76</v>
      </c>
      <c r="G7" s="6">
        <f>F7*E7</f>
        <v>89248.776652799992</v>
      </c>
      <c r="H7" s="7">
        <v>0.9738</v>
      </c>
      <c r="I7" s="8">
        <f>G7*H7</f>
        <v>86910.458704496632</v>
      </c>
    </row>
    <row r="8" spans="3:9" x14ac:dyDescent="0.25">
      <c r="C8" s="3">
        <v>2023</v>
      </c>
      <c r="D8" s="4">
        <v>1.84E-2</v>
      </c>
      <c r="E8" s="5">
        <f t="shared" ref="E8:E18" si="0">9.2*D8</f>
        <v>0.16927999999999999</v>
      </c>
      <c r="F8" s="6">
        <f>F7*1.02</f>
        <v>537770.27520000003</v>
      </c>
      <c r="G8" s="6">
        <f t="shared" ref="G8:G18" si="1">F8*E8</f>
        <v>91033.752185855992</v>
      </c>
      <c r="H8" s="7">
        <v>0.92342999999999997</v>
      </c>
      <c r="I8" s="8">
        <f t="shared" ref="I8:I18" si="2">G8*H8</f>
        <v>84063.297780984998</v>
      </c>
    </row>
    <row r="9" spans="3:9" x14ac:dyDescent="0.25">
      <c r="C9" s="3">
        <v>2024</v>
      </c>
      <c r="D9" s="4">
        <v>1.84E-2</v>
      </c>
      <c r="E9" s="5">
        <f t="shared" si="0"/>
        <v>0.16927999999999999</v>
      </c>
      <c r="F9" s="6">
        <f t="shared" ref="F9:F18" si="3">F8*1.02</f>
        <v>548525.68070400006</v>
      </c>
      <c r="G9" s="6">
        <f t="shared" si="1"/>
        <v>92854.427229573121</v>
      </c>
      <c r="H9" s="7">
        <v>0.87566999999999995</v>
      </c>
      <c r="I9" s="8">
        <f t="shared" si="2"/>
        <v>81309.836292120293</v>
      </c>
    </row>
    <row r="10" spans="3:9" x14ac:dyDescent="0.25">
      <c r="C10" s="3">
        <v>2025</v>
      </c>
      <c r="D10" s="4">
        <v>1.84E-2</v>
      </c>
      <c r="E10" s="5">
        <f t="shared" si="0"/>
        <v>0.16927999999999999</v>
      </c>
      <c r="F10" s="6">
        <f t="shared" si="3"/>
        <v>559496.19431808009</v>
      </c>
      <c r="G10" s="6">
        <f t="shared" si="1"/>
        <v>94711.515774164596</v>
      </c>
      <c r="H10" s="7">
        <v>0.83038000000000001</v>
      </c>
      <c r="I10" s="8">
        <f t="shared" si="2"/>
        <v>78646.548468550798</v>
      </c>
    </row>
    <row r="11" spans="3:9" x14ac:dyDescent="0.25">
      <c r="C11" s="3">
        <v>2026</v>
      </c>
      <c r="D11" s="4">
        <v>1.84E-2</v>
      </c>
      <c r="E11" s="5">
        <f t="shared" si="0"/>
        <v>0.16927999999999999</v>
      </c>
      <c r="F11" s="6">
        <f t="shared" si="3"/>
        <v>570686.11820444174</v>
      </c>
      <c r="G11" s="6">
        <f t="shared" si="1"/>
        <v>96605.746089647888</v>
      </c>
      <c r="H11" s="7">
        <v>0.78742999999999996</v>
      </c>
      <c r="I11" s="8">
        <f>G11*H11</f>
        <v>76070.262643371432</v>
      </c>
    </row>
    <row r="12" spans="3:9" x14ac:dyDescent="0.25">
      <c r="C12" s="3">
        <v>2027</v>
      </c>
      <c r="D12" s="4">
        <v>1.84E-2</v>
      </c>
      <c r="E12" s="5">
        <f t="shared" si="0"/>
        <v>0.16927999999999999</v>
      </c>
      <c r="F12" s="6">
        <f t="shared" si="3"/>
        <v>582099.84056853061</v>
      </c>
      <c r="G12" s="6">
        <f t="shared" si="1"/>
        <v>98537.861011440851</v>
      </c>
      <c r="H12" s="7">
        <v>0.74670000000000003</v>
      </c>
      <c r="I12" s="8">
        <f t="shared" si="2"/>
        <v>73578.22081724288</v>
      </c>
    </row>
    <row r="13" spans="3:9" x14ac:dyDescent="0.25">
      <c r="C13" s="3">
        <v>2028</v>
      </c>
      <c r="D13" s="4">
        <v>1.84E-2</v>
      </c>
      <c r="E13" s="5">
        <f t="shared" si="0"/>
        <v>0.16927999999999999</v>
      </c>
      <c r="F13" s="6">
        <f t="shared" si="3"/>
        <v>593741.8373799012</v>
      </c>
      <c r="G13" s="6">
        <f t="shared" si="1"/>
        <v>100508.61823166966</v>
      </c>
      <c r="H13" s="7">
        <v>0.70808000000000004</v>
      </c>
      <c r="I13" s="8">
        <f t="shared" si="2"/>
        <v>71168.142397480668</v>
      </c>
    </row>
    <row r="14" spans="3:9" x14ac:dyDescent="0.25">
      <c r="C14" s="3">
        <v>2029</v>
      </c>
      <c r="D14" s="4">
        <v>1.84E-2</v>
      </c>
      <c r="E14" s="5">
        <f t="shared" si="0"/>
        <v>0.16927999999999999</v>
      </c>
      <c r="F14" s="6">
        <f t="shared" si="3"/>
        <v>605616.67412749922</v>
      </c>
      <c r="G14" s="6">
        <f t="shared" si="1"/>
        <v>102518.79059630306</v>
      </c>
      <c r="H14" s="7">
        <v>0.67145999999999995</v>
      </c>
      <c r="I14" s="8">
        <f t="shared" si="2"/>
        <v>68837.267133793648</v>
      </c>
    </row>
    <row r="15" spans="3:9" x14ac:dyDescent="0.25">
      <c r="C15" s="3">
        <v>2030</v>
      </c>
      <c r="D15" s="4">
        <v>1.84E-2</v>
      </c>
      <c r="E15" s="5">
        <f t="shared" si="0"/>
        <v>0.16927999999999999</v>
      </c>
      <c r="F15" s="6">
        <f t="shared" si="3"/>
        <v>617729.00761004922</v>
      </c>
      <c r="G15" s="6">
        <f t="shared" si="1"/>
        <v>104569.16640822912</v>
      </c>
      <c r="H15" s="7">
        <v>0.63673000000000002</v>
      </c>
      <c r="I15" s="8">
        <f t="shared" si="2"/>
        <v>66582.325327111728</v>
      </c>
    </row>
    <row r="16" spans="3:9" x14ac:dyDescent="0.25">
      <c r="C16" s="3">
        <v>2031</v>
      </c>
      <c r="D16" s="4">
        <v>1.84E-2</v>
      </c>
      <c r="E16" s="5">
        <f t="shared" si="0"/>
        <v>0.16927999999999999</v>
      </c>
      <c r="F16" s="6">
        <f t="shared" si="3"/>
        <v>630083.58776225022</v>
      </c>
      <c r="G16" s="6">
        <f t="shared" si="1"/>
        <v>106660.5497363937</v>
      </c>
      <c r="H16" s="7">
        <v>0.6038</v>
      </c>
      <c r="I16" s="8">
        <f t="shared" si="2"/>
        <v>64401.639930834521</v>
      </c>
    </row>
    <row r="17" spans="1:16" x14ac:dyDescent="0.25">
      <c r="C17" s="3">
        <v>2032</v>
      </c>
      <c r="D17" s="7">
        <f>(100%-SUM($D$7:$D$16))/2</f>
        <v>0.40800000000000003</v>
      </c>
      <c r="E17" s="5">
        <f t="shared" si="0"/>
        <v>3.7536</v>
      </c>
      <c r="F17" s="6">
        <f t="shared" si="3"/>
        <v>642685.25951749529</v>
      </c>
      <c r="G17" s="6">
        <f t="shared" si="1"/>
        <v>2412383.3901248705</v>
      </c>
      <c r="H17" s="7">
        <v>0.57257000000000002</v>
      </c>
      <c r="I17" s="8">
        <f t="shared" si="2"/>
        <v>1381258.3576837971</v>
      </c>
    </row>
    <row r="18" spans="1:16" ht="15.75" thickBot="1" x14ac:dyDescent="0.3">
      <c r="C18" s="9">
        <v>2033</v>
      </c>
      <c r="D18" s="7">
        <f>(100%-SUM($D$7:$D$16))/2</f>
        <v>0.40800000000000003</v>
      </c>
      <c r="E18" s="11">
        <f t="shared" si="0"/>
        <v>3.7536</v>
      </c>
      <c r="F18" s="6">
        <f t="shared" si="3"/>
        <v>655538.96470784524</v>
      </c>
      <c r="G18" s="6">
        <f t="shared" si="1"/>
        <v>2460631.0579273677</v>
      </c>
      <c r="H18" s="10">
        <v>0.54295000000000004</v>
      </c>
      <c r="I18" s="12">
        <f t="shared" si="2"/>
        <v>1335999.6329016644</v>
      </c>
    </row>
    <row r="19" spans="1:16" x14ac:dyDescent="0.25">
      <c r="C19" s="13"/>
      <c r="D19" s="14">
        <f>SUM(D7:D18)</f>
        <v>1</v>
      </c>
      <c r="E19" s="15">
        <f>SUM(E7:E18)</f>
        <v>9.2000000000000011</v>
      </c>
      <c r="F19" s="16"/>
      <c r="G19" s="17"/>
      <c r="H19" s="13"/>
      <c r="I19" s="16">
        <f>SUM(I7:I18)</f>
        <v>3468825.990081449</v>
      </c>
    </row>
    <row r="21" spans="1:16" x14ac:dyDescent="0.25">
      <c r="D21" t="s">
        <v>16</v>
      </c>
    </row>
    <row r="22" spans="1:16" x14ac:dyDescent="0.25">
      <c r="D22" s="3" t="s">
        <v>7</v>
      </c>
      <c r="E22" s="4">
        <v>4.6399999999999997E-2</v>
      </c>
    </row>
    <row r="23" spans="1:16" x14ac:dyDescent="0.25">
      <c r="D23" s="3" t="s">
        <v>8</v>
      </c>
      <c r="E23" s="4">
        <v>8.5199999999999998E-2</v>
      </c>
    </row>
    <row r="24" spans="1:16" x14ac:dyDescent="0.25">
      <c r="D24" s="3" t="s">
        <v>9</v>
      </c>
      <c r="E24" s="20">
        <v>0.6</v>
      </c>
    </row>
    <row r="25" spans="1:16" x14ac:dyDescent="0.25">
      <c r="D25" s="3" t="s">
        <v>10</v>
      </c>
      <c r="E25" s="20">
        <v>0.4</v>
      </c>
    </row>
    <row r="26" spans="1:16" x14ac:dyDescent="0.25">
      <c r="D26" s="3" t="s">
        <v>11</v>
      </c>
      <c r="E26" s="21">
        <f>E29</f>
        <v>0.26500000000000001</v>
      </c>
    </row>
    <row r="27" spans="1:16" x14ac:dyDescent="0.25">
      <c r="D27" s="3" t="s">
        <v>12</v>
      </c>
      <c r="E27" s="22">
        <f>(E22*(1-E26))*E24+E23*E25</f>
        <v>5.4542399999999991E-2</v>
      </c>
    </row>
    <row r="28" spans="1:16" x14ac:dyDescent="0.25">
      <c r="D28" s="3" t="s">
        <v>13</v>
      </c>
      <c r="E28" s="21">
        <v>5.0000000000000001E-3</v>
      </c>
    </row>
    <row r="29" spans="1:16" x14ac:dyDescent="0.25">
      <c r="D29" s="3" t="s">
        <v>14</v>
      </c>
      <c r="E29" s="21">
        <v>0.26500000000000001</v>
      </c>
    </row>
    <row r="30" spans="1:16" x14ac:dyDescent="0.25">
      <c r="D30" s="3" t="s">
        <v>15</v>
      </c>
      <c r="E30" s="20">
        <v>0.08</v>
      </c>
    </row>
    <row r="32" spans="1:16" x14ac:dyDescent="0.25">
      <c r="A32" s="3" t="s">
        <v>17</v>
      </c>
      <c r="B32" s="3"/>
      <c r="C32" s="3"/>
      <c r="D32" s="23"/>
      <c r="E32" s="23">
        <v>1</v>
      </c>
      <c r="F32" s="23">
        <f>E32+1</f>
        <v>2</v>
      </c>
      <c r="G32" s="23">
        <f t="shared" ref="G32:P32" si="4">F32+1</f>
        <v>3</v>
      </c>
      <c r="H32" s="23">
        <f t="shared" si="4"/>
        <v>4</v>
      </c>
      <c r="I32" s="23">
        <f t="shared" si="4"/>
        <v>5</v>
      </c>
      <c r="J32" s="23">
        <f t="shared" si="4"/>
        <v>6</v>
      </c>
      <c r="K32" s="23">
        <f t="shared" si="4"/>
        <v>7</v>
      </c>
      <c r="L32" s="23">
        <f t="shared" si="4"/>
        <v>8</v>
      </c>
      <c r="M32" s="23">
        <f t="shared" si="4"/>
        <v>9</v>
      </c>
      <c r="N32" s="23">
        <f t="shared" si="4"/>
        <v>10</v>
      </c>
      <c r="O32" s="23">
        <f t="shared" si="4"/>
        <v>11</v>
      </c>
      <c r="P32" s="23">
        <f t="shared" si="4"/>
        <v>12</v>
      </c>
    </row>
    <row r="33" spans="1:16" x14ac:dyDescent="0.25">
      <c r="A33" s="3" t="s">
        <v>18</v>
      </c>
      <c r="B33" s="3"/>
      <c r="C33" s="3"/>
      <c r="D33" s="24"/>
      <c r="E33" s="24">
        <f>$E$27</f>
        <v>5.4542399999999991E-2</v>
      </c>
      <c r="F33" s="24">
        <f t="shared" ref="F33:P33" si="5">$E$27</f>
        <v>5.4542399999999991E-2</v>
      </c>
      <c r="G33" s="24">
        <f t="shared" si="5"/>
        <v>5.4542399999999991E-2</v>
      </c>
      <c r="H33" s="24">
        <f t="shared" si="5"/>
        <v>5.4542399999999991E-2</v>
      </c>
      <c r="I33" s="24">
        <f t="shared" si="5"/>
        <v>5.4542399999999991E-2</v>
      </c>
      <c r="J33" s="24">
        <f t="shared" si="5"/>
        <v>5.4542399999999991E-2</v>
      </c>
      <c r="K33" s="24">
        <f t="shared" si="5"/>
        <v>5.4542399999999991E-2</v>
      </c>
      <c r="L33" s="24">
        <f t="shared" si="5"/>
        <v>5.4542399999999991E-2</v>
      </c>
      <c r="M33" s="24">
        <f t="shared" si="5"/>
        <v>5.4542399999999991E-2</v>
      </c>
      <c r="N33" s="24">
        <f t="shared" si="5"/>
        <v>5.4542399999999991E-2</v>
      </c>
      <c r="O33" s="24">
        <f t="shared" si="5"/>
        <v>5.4542399999999991E-2</v>
      </c>
      <c r="P33" s="24">
        <f t="shared" si="5"/>
        <v>5.4542399999999991E-2</v>
      </c>
    </row>
    <row r="34" spans="1:16" x14ac:dyDescent="0.25">
      <c r="A34" s="3" t="s">
        <v>19</v>
      </c>
      <c r="B34" s="3"/>
      <c r="C34" s="3"/>
      <c r="D34" s="24"/>
      <c r="E34" s="24">
        <f>ROUND(1/((1+E33)^E32),5)</f>
        <v>0.94828000000000001</v>
      </c>
      <c r="F34" s="24">
        <f t="shared" ref="F34:P34" si="6">ROUND(1/((1+F33)^F32),5)</f>
        <v>0.89922999999999997</v>
      </c>
      <c r="G34" s="24">
        <f t="shared" si="6"/>
        <v>0.85272000000000003</v>
      </c>
      <c r="H34" s="24">
        <f t="shared" si="6"/>
        <v>0.80862000000000001</v>
      </c>
      <c r="I34" s="24">
        <f t="shared" si="6"/>
        <v>0.76680000000000004</v>
      </c>
      <c r="J34" s="24">
        <f t="shared" si="6"/>
        <v>0.72714000000000001</v>
      </c>
      <c r="K34" s="24">
        <f t="shared" si="6"/>
        <v>0.68952999999999998</v>
      </c>
      <c r="L34" s="24">
        <f t="shared" si="6"/>
        <v>0.65386</v>
      </c>
      <c r="M34" s="24">
        <f t="shared" si="6"/>
        <v>0.62004999999999999</v>
      </c>
      <c r="N34" s="24">
        <f t="shared" si="6"/>
        <v>0.58797999999999995</v>
      </c>
      <c r="O34" s="24">
        <f t="shared" si="6"/>
        <v>0.55755999999999994</v>
      </c>
      <c r="P34" s="24">
        <f t="shared" si="6"/>
        <v>0.52873000000000003</v>
      </c>
    </row>
    <row r="35" spans="1:16" x14ac:dyDescent="0.25">
      <c r="A35" s="3" t="s">
        <v>20</v>
      </c>
      <c r="B35" s="3"/>
      <c r="C35" s="3"/>
      <c r="D35" s="3"/>
      <c r="E35" s="3">
        <f>ROUND((1+E33)^-(E32-0.5),5)</f>
        <v>0.9738</v>
      </c>
      <c r="F35" s="3">
        <f t="shared" ref="F35:P35" si="7">ROUND((1+F33)^-(F32-0.5),5)</f>
        <v>0.92342999999999997</v>
      </c>
      <c r="G35" s="3">
        <f t="shared" si="7"/>
        <v>0.87566999999999995</v>
      </c>
      <c r="H35" s="3">
        <f t="shared" si="7"/>
        <v>0.83038000000000001</v>
      </c>
      <c r="I35" s="3">
        <f t="shared" si="7"/>
        <v>0.78742999999999996</v>
      </c>
      <c r="J35" s="3">
        <f t="shared" si="7"/>
        <v>0.74670000000000003</v>
      </c>
      <c r="K35" s="3">
        <f t="shared" si="7"/>
        <v>0.70808000000000004</v>
      </c>
      <c r="L35" s="3">
        <f t="shared" si="7"/>
        <v>0.67145999999999995</v>
      </c>
      <c r="M35" s="3">
        <f t="shared" si="7"/>
        <v>0.63673000000000002</v>
      </c>
      <c r="N35" s="3">
        <f t="shared" si="7"/>
        <v>0.6038</v>
      </c>
      <c r="O35" s="3">
        <f t="shared" si="7"/>
        <v>0.57257000000000002</v>
      </c>
      <c r="P35" s="3">
        <f t="shared" si="7"/>
        <v>0.54295000000000004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A8B2-D665-4662-BF82-C34185048725}">
  <sheetPr codeName="Sheet2"/>
  <dimension ref="A4:P35"/>
  <sheetViews>
    <sheetView tabSelected="1" workbookViewId="0">
      <selection activeCell="M13" sqref="M13"/>
    </sheetView>
  </sheetViews>
  <sheetFormatPr defaultRowHeight="15" x14ac:dyDescent="0.25"/>
  <cols>
    <col min="3" max="3" width="5" bestFit="1" customWidth="1"/>
    <col min="4" max="4" width="25.140625" bestFit="1" customWidth="1"/>
    <col min="5" max="5" width="8.28515625" bestFit="1" customWidth="1"/>
    <col min="6" max="6" width="10" bestFit="1" customWidth="1"/>
    <col min="7" max="7" width="11.5703125" bestFit="1" customWidth="1"/>
    <col min="9" max="9" width="11.5703125" bestFit="1" customWidth="1"/>
    <col min="13" max="13" width="25.85546875" bestFit="1" customWidth="1"/>
  </cols>
  <sheetData>
    <row r="4" spans="3:9" x14ac:dyDescent="0.25">
      <c r="D4" t="s">
        <v>0</v>
      </c>
      <c r="G4" s="1">
        <v>537770</v>
      </c>
      <c r="H4" s="2"/>
    </row>
    <row r="5" spans="3:9" x14ac:dyDescent="0.25">
      <c r="G5" s="1"/>
      <c r="H5" s="2"/>
    </row>
    <row r="6" spans="3:9" ht="105" x14ac:dyDescent="0.25">
      <c r="C6" s="18"/>
      <c r="D6" s="19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19" t="s">
        <v>6</v>
      </c>
    </row>
    <row r="7" spans="3:9" x14ac:dyDescent="0.25">
      <c r="C7" s="3">
        <v>2022</v>
      </c>
      <c r="D7" s="4">
        <v>1.84E-2</v>
      </c>
      <c r="E7" s="5">
        <f>9.2*D7</f>
        <v>0.16927999999999999</v>
      </c>
      <c r="F7" s="6">
        <v>527225.76</v>
      </c>
      <c r="G7" s="6">
        <f>E7*F7</f>
        <v>89248.776652799992</v>
      </c>
      <c r="H7" s="7">
        <v>0.9738</v>
      </c>
      <c r="I7" s="8">
        <f>G7*H7</f>
        <v>86910.458704496632</v>
      </c>
    </row>
    <row r="8" spans="3:9" x14ac:dyDescent="0.25">
      <c r="C8" s="3">
        <v>2023</v>
      </c>
      <c r="D8" s="4">
        <v>1.84E-2</v>
      </c>
      <c r="E8" s="5">
        <f t="shared" ref="E8:E18" si="0">9.2*D8</f>
        <v>0.16927999999999999</v>
      </c>
      <c r="F8" s="25">
        <f>F7*1.037</f>
        <v>546733.11311999999</v>
      </c>
      <c r="G8" s="6">
        <f t="shared" ref="G8:G18" si="1">E8*F8</f>
        <v>92550.981388953587</v>
      </c>
      <c r="H8" s="7">
        <v>0.92342999999999997</v>
      </c>
      <c r="I8" s="8">
        <f t="shared" ref="I8:I18" si="2">G8*H8</f>
        <v>85464.352744001415</v>
      </c>
    </row>
    <row r="9" spans="3:9" x14ac:dyDescent="0.25">
      <c r="C9" s="3">
        <v>2024</v>
      </c>
      <c r="D9" s="4">
        <v>1.84E-2</v>
      </c>
      <c r="E9" s="5">
        <f t="shared" si="0"/>
        <v>0.16927999999999999</v>
      </c>
      <c r="F9" s="25">
        <f>F8*1.048</f>
        <v>572976.30254975997</v>
      </c>
      <c r="G9" s="6">
        <f t="shared" si="1"/>
        <v>96993.428495623361</v>
      </c>
      <c r="H9" s="7">
        <v>0.87566999999999995</v>
      </c>
      <c r="I9" s="8">
        <f t="shared" si="2"/>
        <v>84934.235530762497</v>
      </c>
    </row>
    <row r="10" spans="3:9" x14ac:dyDescent="0.25">
      <c r="C10" s="3">
        <v>2025</v>
      </c>
      <c r="D10" s="4">
        <v>1.84E-2</v>
      </c>
      <c r="E10" s="5">
        <f t="shared" si="0"/>
        <v>0.16927999999999999</v>
      </c>
      <c r="F10" s="25">
        <f>F9*1.036</f>
        <v>593603.44944155135</v>
      </c>
      <c r="G10" s="6">
        <f>E10*F10</f>
        <v>100485.1919214658</v>
      </c>
      <c r="H10" s="7">
        <v>0.83038000000000001</v>
      </c>
      <c r="I10" s="8">
        <f t="shared" si="2"/>
        <v>83440.893667746772</v>
      </c>
    </row>
    <row r="11" spans="3:9" x14ac:dyDescent="0.25">
      <c r="C11" s="3">
        <v>2026</v>
      </c>
      <c r="D11" s="4">
        <v>1.84E-2</v>
      </c>
      <c r="E11" s="5">
        <f t="shared" si="0"/>
        <v>0.16927999999999999</v>
      </c>
      <c r="F11" s="6">
        <f t="shared" ref="F9:F18" si="3">F10*1.02</f>
        <v>605475.51843038236</v>
      </c>
      <c r="G11" s="6">
        <f t="shared" si="1"/>
        <v>102494.89575989512</v>
      </c>
      <c r="H11" s="7">
        <v>0.78742999999999996</v>
      </c>
      <c r="I11" s="8">
        <f t="shared" si="2"/>
        <v>80707.55576821421</v>
      </c>
    </row>
    <row r="12" spans="3:9" x14ac:dyDescent="0.25">
      <c r="C12" s="3">
        <v>2027</v>
      </c>
      <c r="D12" s="4">
        <v>1.84E-2</v>
      </c>
      <c r="E12" s="5">
        <f t="shared" si="0"/>
        <v>0.16927999999999999</v>
      </c>
      <c r="F12" s="6">
        <f t="shared" si="3"/>
        <v>617585.02879899007</v>
      </c>
      <c r="G12" s="6">
        <f t="shared" si="1"/>
        <v>104544.79367509302</v>
      </c>
      <c r="H12" s="7">
        <v>0.74670000000000003</v>
      </c>
      <c r="I12" s="8">
        <f t="shared" si="2"/>
        <v>78063.597437191958</v>
      </c>
    </row>
    <row r="13" spans="3:9" x14ac:dyDescent="0.25">
      <c r="C13" s="3">
        <v>2028</v>
      </c>
      <c r="D13" s="4">
        <v>1.84E-2</v>
      </c>
      <c r="E13" s="5">
        <f t="shared" si="0"/>
        <v>0.16927999999999999</v>
      </c>
      <c r="F13" s="6">
        <f t="shared" si="3"/>
        <v>629936.72937496984</v>
      </c>
      <c r="G13" s="6">
        <f t="shared" si="1"/>
        <v>106635.68954859489</v>
      </c>
      <c r="H13" s="7">
        <v>0.70808000000000004</v>
      </c>
      <c r="I13" s="8">
        <f t="shared" si="2"/>
        <v>75506.599055569081</v>
      </c>
    </row>
    <row r="14" spans="3:9" x14ac:dyDescent="0.25">
      <c r="C14" s="3">
        <v>2029</v>
      </c>
      <c r="D14" s="4">
        <v>1.84E-2</v>
      </c>
      <c r="E14" s="5">
        <f t="shared" si="0"/>
        <v>0.16927999999999999</v>
      </c>
      <c r="F14" s="6">
        <f t="shared" si="3"/>
        <v>642535.46396246925</v>
      </c>
      <c r="G14" s="6">
        <f t="shared" si="1"/>
        <v>108768.40333956678</v>
      </c>
      <c r="H14" s="7">
        <v>0.67145999999999995</v>
      </c>
      <c r="I14" s="8">
        <f t="shared" si="2"/>
        <v>73033.632106385499</v>
      </c>
    </row>
    <row r="15" spans="3:9" x14ac:dyDescent="0.25">
      <c r="C15" s="3">
        <v>2030</v>
      </c>
      <c r="D15" s="4">
        <v>1.84E-2</v>
      </c>
      <c r="E15" s="5">
        <f t="shared" si="0"/>
        <v>0.16927999999999999</v>
      </c>
      <c r="F15" s="6">
        <f t="shared" si="3"/>
        <v>655386.17324171867</v>
      </c>
      <c r="G15" s="6">
        <f t="shared" si="1"/>
        <v>110943.77140635812</v>
      </c>
      <c r="H15" s="7">
        <v>0.63673000000000002</v>
      </c>
      <c r="I15" s="8">
        <f t="shared" si="2"/>
        <v>70641.227567570415</v>
      </c>
    </row>
    <row r="16" spans="3:9" x14ac:dyDescent="0.25">
      <c r="C16" s="3">
        <v>2031</v>
      </c>
      <c r="D16" s="4">
        <v>1.84E-2</v>
      </c>
      <c r="E16" s="5">
        <f t="shared" si="0"/>
        <v>0.16927999999999999</v>
      </c>
      <c r="F16" s="6">
        <f t="shared" si="3"/>
        <v>668493.89670655306</v>
      </c>
      <c r="G16" s="6">
        <f t="shared" si="1"/>
        <v>113162.64683448529</v>
      </c>
      <c r="H16" s="7">
        <v>0.6038</v>
      </c>
      <c r="I16" s="8">
        <f t="shared" si="2"/>
        <v>68327.606158662224</v>
      </c>
    </row>
    <row r="17" spans="1:16" x14ac:dyDescent="0.25">
      <c r="C17" s="3">
        <v>2032</v>
      </c>
      <c r="D17" s="7">
        <f>(100%-SUM($D$7:$D$16))/2</f>
        <v>0.40800000000000003</v>
      </c>
      <c r="E17" s="5">
        <f t="shared" si="0"/>
        <v>3.7536</v>
      </c>
      <c r="F17" s="6">
        <f t="shared" si="3"/>
        <v>681863.77464068413</v>
      </c>
      <c r="G17" s="6">
        <f t="shared" si="1"/>
        <v>2559443.8644912718</v>
      </c>
      <c r="H17" s="7">
        <v>0.57257000000000002</v>
      </c>
      <c r="I17" s="8">
        <f t="shared" si="2"/>
        <v>1465460.7734917675</v>
      </c>
    </row>
    <row r="18" spans="1:16" ht="15.75" thickBot="1" x14ac:dyDescent="0.3">
      <c r="C18" s="9">
        <v>2033</v>
      </c>
      <c r="D18" s="7">
        <f>(100%-SUM($D$7:$D$16))/2</f>
        <v>0.40800000000000003</v>
      </c>
      <c r="E18" s="11">
        <f t="shared" si="0"/>
        <v>3.7536</v>
      </c>
      <c r="F18" s="6">
        <f t="shared" si="3"/>
        <v>695501.0501334978</v>
      </c>
      <c r="G18" s="6">
        <f t="shared" si="1"/>
        <v>2610632.7417810974</v>
      </c>
      <c r="H18" s="10">
        <v>0.54295000000000004</v>
      </c>
      <c r="I18" s="12">
        <f>G18*H18</f>
        <v>1417443.047150047</v>
      </c>
    </row>
    <row r="19" spans="1:16" x14ac:dyDescent="0.25">
      <c r="C19" s="13"/>
      <c r="D19" s="14">
        <f>SUM(D7:D18)</f>
        <v>1</v>
      </c>
      <c r="E19" s="15">
        <f>SUM(E7:E18)</f>
        <v>9.2000000000000011</v>
      </c>
      <c r="F19" s="16"/>
      <c r="G19" s="17"/>
      <c r="H19" s="13"/>
      <c r="I19" s="16">
        <f>SUM(I7:I18)</f>
        <v>3669933.9793824153</v>
      </c>
    </row>
    <row r="21" spans="1:16" x14ac:dyDescent="0.25">
      <c r="D21" t="s">
        <v>16</v>
      </c>
    </row>
    <row r="22" spans="1:16" x14ac:dyDescent="0.25">
      <c r="D22" s="3" t="s">
        <v>7</v>
      </c>
      <c r="E22" s="4">
        <v>4.6399999999999997E-2</v>
      </c>
    </row>
    <row r="23" spans="1:16" x14ac:dyDescent="0.25">
      <c r="D23" s="3" t="s">
        <v>8</v>
      </c>
      <c r="E23" s="4">
        <v>8.5199999999999998E-2</v>
      </c>
    </row>
    <row r="24" spans="1:16" x14ac:dyDescent="0.25">
      <c r="D24" s="3" t="s">
        <v>9</v>
      </c>
      <c r="E24" s="20">
        <v>0.6</v>
      </c>
    </row>
    <row r="25" spans="1:16" x14ac:dyDescent="0.25">
      <c r="D25" s="3" t="s">
        <v>10</v>
      </c>
      <c r="E25" s="20">
        <v>0.4</v>
      </c>
    </row>
    <row r="26" spans="1:16" x14ac:dyDescent="0.25">
      <c r="D26" s="3" t="s">
        <v>11</v>
      </c>
      <c r="E26" s="21">
        <f>E29</f>
        <v>0.26500000000000001</v>
      </c>
    </row>
    <row r="27" spans="1:16" x14ac:dyDescent="0.25">
      <c r="D27" s="3" t="s">
        <v>12</v>
      </c>
      <c r="E27" s="22">
        <f>(E22*(1-E26))*E24+E23*E25</f>
        <v>5.4542399999999991E-2</v>
      </c>
    </row>
    <row r="28" spans="1:16" x14ac:dyDescent="0.25">
      <c r="D28" s="3" t="s">
        <v>13</v>
      </c>
      <c r="E28" s="21">
        <v>5.0000000000000001E-3</v>
      </c>
    </row>
    <row r="29" spans="1:16" x14ac:dyDescent="0.25">
      <c r="D29" s="3" t="s">
        <v>14</v>
      </c>
      <c r="E29" s="21">
        <v>0.26500000000000001</v>
      </c>
    </row>
    <row r="30" spans="1:16" x14ac:dyDescent="0.25">
      <c r="D30" s="3" t="s">
        <v>15</v>
      </c>
      <c r="E30" s="20">
        <v>0.08</v>
      </c>
    </row>
    <row r="32" spans="1:16" x14ac:dyDescent="0.25">
      <c r="A32" s="3" t="s">
        <v>17</v>
      </c>
      <c r="B32" s="3"/>
      <c r="C32" s="3"/>
      <c r="D32" s="23"/>
      <c r="E32" s="23">
        <v>1</v>
      </c>
      <c r="F32" s="23">
        <f>E32+1</f>
        <v>2</v>
      </c>
      <c r="G32" s="23">
        <f t="shared" ref="G32:P32" si="4">F32+1</f>
        <v>3</v>
      </c>
      <c r="H32" s="23">
        <f t="shared" si="4"/>
        <v>4</v>
      </c>
      <c r="I32" s="23">
        <f t="shared" si="4"/>
        <v>5</v>
      </c>
      <c r="J32" s="23">
        <f t="shared" si="4"/>
        <v>6</v>
      </c>
      <c r="K32" s="23">
        <f t="shared" si="4"/>
        <v>7</v>
      </c>
      <c r="L32" s="23">
        <f t="shared" si="4"/>
        <v>8</v>
      </c>
      <c r="M32" s="23">
        <f t="shared" si="4"/>
        <v>9</v>
      </c>
      <c r="N32" s="23">
        <f t="shared" si="4"/>
        <v>10</v>
      </c>
      <c r="O32" s="23">
        <f t="shared" si="4"/>
        <v>11</v>
      </c>
      <c r="P32" s="23">
        <f t="shared" si="4"/>
        <v>12</v>
      </c>
    </row>
    <row r="33" spans="1:16" x14ac:dyDescent="0.25">
      <c r="A33" s="3" t="s">
        <v>18</v>
      </c>
      <c r="B33" s="3"/>
      <c r="C33" s="3"/>
      <c r="D33" s="24"/>
      <c r="E33" s="24">
        <f>$E$27</f>
        <v>5.4542399999999991E-2</v>
      </c>
      <c r="F33" s="24">
        <f t="shared" ref="F33:P33" si="5">$E$27</f>
        <v>5.4542399999999991E-2</v>
      </c>
      <c r="G33" s="24">
        <f t="shared" si="5"/>
        <v>5.4542399999999991E-2</v>
      </c>
      <c r="H33" s="24">
        <f t="shared" si="5"/>
        <v>5.4542399999999991E-2</v>
      </c>
      <c r="I33" s="24">
        <f t="shared" si="5"/>
        <v>5.4542399999999991E-2</v>
      </c>
      <c r="J33" s="24">
        <f t="shared" si="5"/>
        <v>5.4542399999999991E-2</v>
      </c>
      <c r="K33" s="24">
        <f t="shared" si="5"/>
        <v>5.4542399999999991E-2</v>
      </c>
      <c r="L33" s="24">
        <f t="shared" si="5"/>
        <v>5.4542399999999991E-2</v>
      </c>
      <c r="M33" s="24">
        <f t="shared" si="5"/>
        <v>5.4542399999999991E-2</v>
      </c>
      <c r="N33" s="24">
        <f t="shared" si="5"/>
        <v>5.4542399999999991E-2</v>
      </c>
      <c r="O33" s="24">
        <f t="shared" si="5"/>
        <v>5.4542399999999991E-2</v>
      </c>
      <c r="P33" s="24">
        <f t="shared" si="5"/>
        <v>5.4542399999999991E-2</v>
      </c>
    </row>
    <row r="34" spans="1:16" x14ac:dyDescent="0.25">
      <c r="A34" s="3" t="s">
        <v>19</v>
      </c>
      <c r="B34" s="3"/>
      <c r="C34" s="3"/>
      <c r="D34" s="24"/>
      <c r="E34" s="24">
        <f>ROUND(1/((1+E33)^E32),5)</f>
        <v>0.94828000000000001</v>
      </c>
      <c r="F34" s="24">
        <f t="shared" ref="F34:P34" si="6">ROUND(1/((1+F33)^F32),5)</f>
        <v>0.89922999999999997</v>
      </c>
      <c r="G34" s="24">
        <f t="shared" si="6"/>
        <v>0.85272000000000003</v>
      </c>
      <c r="H34" s="24">
        <f t="shared" si="6"/>
        <v>0.80862000000000001</v>
      </c>
      <c r="I34" s="24">
        <f t="shared" si="6"/>
        <v>0.76680000000000004</v>
      </c>
      <c r="J34" s="24">
        <f t="shared" si="6"/>
        <v>0.72714000000000001</v>
      </c>
      <c r="K34" s="24">
        <f t="shared" si="6"/>
        <v>0.68952999999999998</v>
      </c>
      <c r="L34" s="24">
        <f t="shared" si="6"/>
        <v>0.65386</v>
      </c>
      <c r="M34" s="24">
        <f t="shared" si="6"/>
        <v>0.62004999999999999</v>
      </c>
      <c r="N34" s="24">
        <f t="shared" si="6"/>
        <v>0.58797999999999995</v>
      </c>
      <c r="O34" s="24">
        <f t="shared" si="6"/>
        <v>0.55755999999999994</v>
      </c>
      <c r="P34" s="24">
        <f t="shared" si="6"/>
        <v>0.52873000000000003</v>
      </c>
    </row>
    <row r="35" spans="1:16" x14ac:dyDescent="0.25">
      <c r="A35" s="3" t="s">
        <v>20</v>
      </c>
      <c r="B35" s="3"/>
      <c r="C35" s="3"/>
      <c r="D35" s="3"/>
      <c r="E35" s="3">
        <f>ROUND((1+E33)^-(E32-0.5),5)</f>
        <v>0.9738</v>
      </c>
      <c r="F35" s="3">
        <f t="shared" ref="F35:P35" si="7">ROUND((1+F33)^-(F32-0.5),5)</f>
        <v>0.92342999999999997</v>
      </c>
      <c r="G35" s="3">
        <f t="shared" si="7"/>
        <v>0.87566999999999995</v>
      </c>
      <c r="H35" s="3">
        <f t="shared" si="7"/>
        <v>0.83038000000000001</v>
      </c>
      <c r="I35" s="3">
        <f t="shared" si="7"/>
        <v>0.78742999999999996</v>
      </c>
      <c r="J35" s="3">
        <f t="shared" si="7"/>
        <v>0.74670000000000003</v>
      </c>
      <c r="K35" s="3">
        <f t="shared" si="7"/>
        <v>0.70808000000000004</v>
      </c>
      <c r="L35" s="3">
        <f t="shared" si="7"/>
        <v>0.67145999999999995</v>
      </c>
      <c r="M35" s="3">
        <f t="shared" si="7"/>
        <v>0.63673000000000002</v>
      </c>
      <c r="N35" s="3">
        <f t="shared" si="7"/>
        <v>0.6038</v>
      </c>
      <c r="O35" s="3">
        <f t="shared" si="7"/>
        <v>0.57257000000000002</v>
      </c>
      <c r="P35" s="3">
        <f t="shared" si="7"/>
        <v>0.54295000000000004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</vt:lpstr>
      <vt:lpstr>Update Inflation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Stefan, Oana</dc:creator>
  <cp:lastModifiedBy>Stefan, Oana</cp:lastModifiedBy>
  <dcterms:created xsi:type="dcterms:W3CDTF">2024-08-30T18:08:37Z</dcterms:created>
  <dcterms:modified xsi:type="dcterms:W3CDTF">2024-08-30T18:29:10Z</dcterms:modified>
</cp:coreProperties>
</file>